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185" yWindow="-15" windowWidth="20730" windowHeight="10785" tabRatio="807" firstSheet="5" activeTab="14"/>
  </bookViews>
  <sheets>
    <sheet name="TransGrid Change Control" sheetId="73" r:id="rId1"/>
    <sheet name="TG Opex Supporting Details" sheetId="61" r:id="rId2"/>
    <sheet name="TG Base Year " sheetId="60" r:id="rId3"/>
    <sheet name="TG Opex Forecast" sheetId="63" r:id="rId4"/>
    <sheet name="TG EBSS Supporting Details" sheetId="74" r:id="rId5"/>
    <sheet name="TG NCIPAP" sheetId="72" r:id="rId6"/>
    <sheet name="EBSS " sheetId="64" r:id="rId7"/>
    <sheet name="Index" sheetId="1" r:id="rId8"/>
    <sheet name="Input|General" sheetId="54" r:id="rId9"/>
    <sheet name="Input|Inflation" sheetId="55" r:id="rId10"/>
    <sheet name="Input|Reported opex" sheetId="58" r:id="rId11"/>
    <sheet name="Input|Rate of change" sheetId="2" r:id="rId12"/>
    <sheet name="Input|Step changes" sheetId="53" r:id="rId13"/>
    <sheet name="Calc|Opex forecast" sheetId="42" r:id="rId14"/>
    <sheet name="Output|Models" sheetId="44" r:id="rId15"/>
    <sheet name="Lookup|Tables" sheetId="4" r:id="rId16"/>
    <sheet name="Check|List" sheetId="16" r:id="rId17"/>
  </sheets>
  <externalReferences>
    <externalReference r:id="rId18"/>
  </externalReferences>
  <definedNames>
    <definedName name="anscount" hidden="1">1</definedName>
    <definedName name="BaseYear">'Input|General'!$G$11</definedName>
    <definedName name="CRCP_y1">'[1]Business &amp; other details'!$C$38</definedName>
    <definedName name="CRCP_y2">'[1]Business &amp; other details'!$D$38</definedName>
    <definedName name="CRCP_y3">'[1]Business &amp; other details'!$E$38</definedName>
    <definedName name="CRCP_y4">'[1]Business &amp; other details'!$F$38</definedName>
    <definedName name="CRCP_y5">'[1]Business &amp; other details'!$G$38</definedName>
    <definedName name="dms_DollarReal">'[1]Business &amp; other details'!$C$63</definedName>
    <definedName name="dms_FRCPlength_Num">'[1]Business &amp; other details'!$C$74</definedName>
    <definedName name="dms_Model">'[1]Business &amp; other details'!$C$59</definedName>
    <definedName name="dms_Model_List">'[1]AER only'!$B$48:$B$55</definedName>
    <definedName name="dms_MultiYear_FinalYear_Result">'[1]Business &amp; other details'!$C$76</definedName>
    <definedName name="dms_SingleYear_Model">'[1]Business &amp; other details'!$C$69:$C$71</definedName>
    <definedName name="dms_TradingName">'[1]Business &amp; other details'!$C$14</definedName>
    <definedName name="dms_TradingName_List">'[1]AER only'!$B$8:$B$42</definedName>
    <definedName name="dms_TradingNameFull_List">'[1]AER only'!$C$8:$C$42</definedName>
    <definedName name="dms_Worksheet_List">'[1]AER only'!$C$48:$C$55</definedName>
    <definedName name="dollars">'Lookup|Tables'!$G$10</definedName>
    <definedName name="factor">'Lookup|Tables'!$G$17</definedName>
    <definedName name="FPFirstYear">'Input|General'!$G$13</definedName>
    <definedName name="FPLastYear">'Input|General'!$G$14</definedName>
    <definedName name="FRCP_y1">'[1]Business &amp; other details'!$C$35</definedName>
    <definedName name="FRCP_y2">'[1]Business &amp; other details'!$D$35</definedName>
    <definedName name="FRCP_y3">'[1]Business &amp; other details'!$E$35</definedName>
    <definedName name="FRCP_y4">'[1]Business &amp; other details'!$F$35</definedName>
    <definedName name="FRCP_y5">'[1]Business &amp; other details'!$G$35</definedName>
    <definedName name="millions">'Lookup|Tables'!$G$12</definedName>
    <definedName name="Nominal_to_Real">'Input|Rate of change'!$C$25:$C$30</definedName>
    <definedName name="NSP">'Input|General'!$G$7</definedName>
    <definedName name="number">'Lookup|Tables'!$G$16</definedName>
    <definedName name="percent">'Lookup|Tables'!$G$14</definedName>
    <definedName name="PPFirstYear">'Input|General'!$G$10</definedName>
    <definedName name="PPLastYear">'Input|General'!$G$12</definedName>
    <definedName name="PRCP_y1">'[1]Business &amp; other details'!$C$41</definedName>
    <definedName name="PRCP_y2">'[1]Business &amp; other details'!$D$41</definedName>
    <definedName name="PRCP_y3">'[1]Business &amp; other details'!$E$41</definedName>
    <definedName name="PRCP_y4">'[1]Business &amp; other details'!$F$41</definedName>
    <definedName name="PRCP_y5">'[1]Business &amp; other details'!$G$41</definedName>
    <definedName name="_xlnm.Print_Area" localSheetId="3">'TG Opex Forecast'!$A$1:$K$19</definedName>
    <definedName name="_xlnm.Print_Area" localSheetId="1">'TG Opex Supporting Details'!$A$1:$P$74</definedName>
    <definedName name="_xlnm.Print_Area" localSheetId="0">'TransGrid Change Control'!$A$1:$E$6</definedName>
    <definedName name="Real_to_Nominal">'Input|Rate of change'!$C$16:$C$21</definedName>
    <definedName name="thousands">'Lookup|Tables'!$G$11</definedName>
    <definedName name="unit">'Lookup|Tables'!$G$15</definedName>
  </definedNames>
  <calcPr calcId="145621"/>
</workbook>
</file>

<file path=xl/calcChain.xml><?xml version="1.0" encoding="utf-8"?>
<calcChain xmlns="http://schemas.openxmlformats.org/spreadsheetml/2006/main">
  <c r="R38" i="53" l="1"/>
  <c r="R40" i="53" s="1"/>
  <c r="Q38" i="53"/>
  <c r="Q40" i="53" s="1"/>
  <c r="P38" i="53"/>
  <c r="O38" i="53"/>
  <c r="N38" i="53"/>
  <c r="N40" i="53" s="1"/>
  <c r="R13" i="53"/>
  <c r="Q13" i="53"/>
  <c r="P13" i="53"/>
  <c r="O13" i="53"/>
  <c r="F12" i="63" s="1"/>
  <c r="F15" i="63" s="1"/>
  <c r="N13" i="53"/>
  <c r="E12" i="63" s="1"/>
  <c r="N87" i="2"/>
  <c r="N86" i="2"/>
  <c r="N85" i="2"/>
  <c r="N84" i="2"/>
  <c r="I40" i="61"/>
  <c r="S51" i="2"/>
  <c r="H40" i="61"/>
  <c r="R51" i="2"/>
  <c r="G40" i="61"/>
  <c r="Q51" i="2"/>
  <c r="F40" i="61"/>
  <c r="P51" i="2"/>
  <c r="E40" i="61"/>
  <c r="O51" i="2"/>
  <c r="D40" i="61"/>
  <c r="C8" i="60"/>
  <c r="C9" i="60"/>
  <c r="C10" i="60"/>
  <c r="C11" i="60"/>
  <c r="C12" i="60"/>
  <c r="C13" i="60"/>
  <c r="C14" i="60"/>
  <c r="C15" i="60"/>
  <c r="C16" i="60"/>
  <c r="C17" i="60"/>
  <c r="C18" i="60"/>
  <c r="C19" i="60"/>
  <c r="C20" i="60"/>
  <c r="C21" i="60"/>
  <c r="C22" i="60"/>
  <c r="C23" i="60"/>
  <c r="C24" i="60"/>
  <c r="C25" i="60"/>
  <c r="C26" i="60"/>
  <c r="C28" i="60"/>
  <c r="C29" i="60"/>
  <c r="C34" i="60"/>
  <c r="M4" i="2"/>
  <c r="M23" i="2"/>
  <c r="S37" i="2"/>
  <c r="R37" i="2"/>
  <c r="Q37" i="2"/>
  <c r="P37" i="2"/>
  <c r="O37" i="2"/>
  <c r="I35" i="61"/>
  <c r="I37" i="61"/>
  <c r="S38" i="2"/>
  <c r="H35" i="61"/>
  <c r="H37" i="61"/>
  <c r="R38" i="2"/>
  <c r="G35" i="61"/>
  <c r="G37" i="61"/>
  <c r="Q38" i="2"/>
  <c r="F35" i="61"/>
  <c r="F37" i="61"/>
  <c r="P38" i="2"/>
  <c r="E35" i="61"/>
  <c r="E37" i="61"/>
  <c r="O38" i="2"/>
  <c r="S97" i="2"/>
  <c r="R97" i="2"/>
  <c r="Q97" i="2"/>
  <c r="P97" i="2"/>
  <c r="O97" i="2"/>
  <c r="S66" i="2"/>
  <c r="R66" i="2"/>
  <c r="Q66" i="2"/>
  <c r="P66" i="2"/>
  <c r="O66" i="2"/>
  <c r="N66" i="2"/>
  <c r="S4" i="42"/>
  <c r="S96" i="42"/>
  <c r="S94" i="42"/>
  <c r="S95" i="42"/>
  <c r="D21" i="61"/>
  <c r="C21" i="61"/>
  <c r="D23" i="61"/>
  <c r="C48" i="72"/>
  <c r="I36" i="64"/>
  <c r="F54" i="55"/>
  <c r="M5" i="64"/>
  <c r="L5" i="64"/>
  <c r="K5" i="64"/>
  <c r="J5" i="64"/>
  <c r="I5" i="64"/>
  <c r="H5" i="64"/>
  <c r="G5" i="64"/>
  <c r="H6" i="64"/>
  <c r="F5" i="64"/>
  <c r="G6" i="64"/>
  <c r="E5" i="64"/>
  <c r="F4" i="64"/>
  <c r="E4" i="64"/>
  <c r="F6" i="64"/>
  <c r="D4" i="64"/>
  <c r="C4" i="64"/>
  <c r="X54" i="64"/>
  <c r="J41" i="64"/>
  <c r="I41" i="64"/>
  <c r="H41" i="64"/>
  <c r="F41" i="64"/>
  <c r="E41" i="64"/>
  <c r="B40" i="64"/>
  <c r="B38" i="64"/>
  <c r="B37" i="64"/>
  <c r="G36" i="64"/>
  <c r="G41" i="64"/>
  <c r="B36" i="64"/>
  <c r="B35" i="64"/>
  <c r="B34" i="64"/>
  <c r="J26" i="64"/>
  <c r="I26" i="64"/>
  <c r="H26" i="64"/>
  <c r="G26" i="64"/>
  <c r="F26" i="64"/>
  <c r="E26" i="64"/>
  <c r="M6" i="64"/>
  <c r="L7" i="64"/>
  <c r="L6" i="64"/>
  <c r="R40" i="64"/>
  <c r="K6" i="64"/>
  <c r="J6" i="64"/>
  <c r="I6" i="64"/>
  <c r="E6" i="64"/>
  <c r="D6" i="64"/>
  <c r="R38" i="64"/>
  <c r="R35" i="64"/>
  <c r="R32" i="64"/>
  <c r="R36" i="64"/>
  <c r="R41" i="64" s="1"/>
  <c r="R39" i="64"/>
  <c r="R37" i="64"/>
  <c r="R34" i="64"/>
  <c r="K7" i="64"/>
  <c r="Q36" i="64"/>
  <c r="J7" i="64"/>
  <c r="Q37" i="64"/>
  <c r="Q40" i="64"/>
  <c r="Q39" i="64"/>
  <c r="Q35" i="64"/>
  <c r="Q38" i="64"/>
  <c r="Q34" i="64"/>
  <c r="Q32" i="64"/>
  <c r="Q41" i="64"/>
  <c r="P36" i="64"/>
  <c r="P34" i="64"/>
  <c r="P32" i="64"/>
  <c r="I7" i="64"/>
  <c r="P38" i="64"/>
  <c r="P39" i="64"/>
  <c r="P37" i="64"/>
  <c r="P40" i="64"/>
  <c r="P35" i="64"/>
  <c r="P41" i="64"/>
  <c r="R24" i="64"/>
  <c r="R20" i="64"/>
  <c r="S23" i="64"/>
  <c r="H7" i="64"/>
  <c r="R23" i="64"/>
  <c r="O39" i="64"/>
  <c r="S24" i="64"/>
  <c r="S20" i="64"/>
  <c r="S25" i="64"/>
  <c r="R19" i="64"/>
  <c r="O38" i="64"/>
  <c r="P23" i="64"/>
  <c r="P19" i="64"/>
  <c r="Q22" i="64"/>
  <c r="O37" i="64"/>
  <c r="P22" i="64"/>
  <c r="O35" i="64"/>
  <c r="Q23" i="64"/>
  <c r="Q19" i="64"/>
  <c r="Q24" i="64"/>
  <c r="P17" i="64"/>
  <c r="O36" i="64"/>
  <c r="R22" i="64"/>
  <c r="R17" i="64"/>
  <c r="S19" i="64"/>
  <c r="R25" i="64"/>
  <c r="R21" i="64"/>
  <c r="O32" i="64"/>
  <c r="S22" i="64"/>
  <c r="S17" i="64"/>
  <c r="S21" i="64"/>
  <c r="P25" i="64"/>
  <c r="P21" i="64"/>
  <c r="O34" i="64"/>
  <c r="Q17" i="64"/>
  <c r="P24" i="64"/>
  <c r="P20" i="64"/>
  <c r="Q25" i="64"/>
  <c r="Q21" i="64"/>
  <c r="O40" i="64"/>
  <c r="Q20" i="64"/>
  <c r="P26" i="64"/>
  <c r="O41" i="64"/>
  <c r="N38" i="64"/>
  <c r="N34" i="64"/>
  <c r="N39" i="64"/>
  <c r="N40" i="64"/>
  <c r="G7" i="64"/>
  <c r="F7" i="64"/>
  <c r="E7" i="64"/>
  <c r="D7" i="64"/>
  <c r="N35" i="64"/>
  <c r="N37" i="64"/>
  <c r="N32" i="64"/>
  <c r="N36" i="64"/>
  <c r="Q26" i="64"/>
  <c r="Q44" i="64"/>
  <c r="N22" i="64"/>
  <c r="N25" i="64"/>
  <c r="O20" i="64"/>
  <c r="O19" i="64"/>
  <c r="N20" i="64"/>
  <c r="N19" i="64"/>
  <c r="O17" i="64"/>
  <c r="N23" i="64"/>
  <c r="N17" i="64"/>
  <c r="O24" i="64"/>
  <c r="O25" i="64"/>
  <c r="N21" i="64"/>
  <c r="N24" i="64"/>
  <c r="O21" i="64"/>
  <c r="O22" i="64"/>
  <c r="O23" i="64"/>
  <c r="C7" i="64"/>
  <c r="N41" i="64"/>
  <c r="U51" i="64"/>
  <c r="T51" i="64"/>
  <c r="R51" i="64"/>
  <c r="S51" i="64"/>
  <c r="O26" i="64"/>
  <c r="N26" i="64"/>
  <c r="P44" i="64"/>
  <c r="Q50" i="64"/>
  <c r="T50" i="64"/>
  <c r="S50" i="64"/>
  <c r="R50" i="64"/>
  <c r="P56" i="2"/>
  <c r="Q56" i="2"/>
  <c r="O46" i="2"/>
  <c r="S56" i="2"/>
  <c r="R57" i="42"/>
  <c r="O59" i="42"/>
  <c r="S46" i="2"/>
  <c r="R46" i="2"/>
  <c r="R56" i="2"/>
  <c r="Q57" i="42"/>
  <c r="Q46" i="2"/>
  <c r="P46" i="2"/>
  <c r="P57" i="42"/>
  <c r="O56" i="2"/>
  <c r="N57" i="42"/>
  <c r="M57" i="42"/>
  <c r="N60" i="42"/>
  <c r="O57" i="42"/>
  <c r="J11" i="63"/>
  <c r="I12" i="63"/>
  <c r="H12" i="63"/>
  <c r="G12" i="63"/>
  <c r="D26" i="61"/>
  <c r="L37" i="58"/>
  <c r="L36" i="58"/>
  <c r="C33" i="60"/>
  <c r="L32" i="58"/>
  <c r="O77" i="2"/>
  <c r="O75" i="2"/>
  <c r="O76" i="2"/>
  <c r="O78" i="2"/>
  <c r="O79" i="2"/>
  <c r="O80" i="2"/>
  <c r="N55" i="42"/>
  <c r="F8" i="44"/>
  <c r="F14" i="44"/>
  <c r="F58" i="55"/>
  <c r="F52" i="55"/>
  <c r="F56" i="55"/>
  <c r="F60" i="55"/>
  <c r="F59" i="55"/>
  <c r="F57" i="55"/>
  <c r="F53" i="55"/>
  <c r="G57" i="55"/>
  <c r="F55" i="55"/>
  <c r="G53" i="55"/>
  <c r="F51" i="55"/>
  <c r="G60" i="55"/>
  <c r="G59" i="55"/>
  <c r="G58" i="55"/>
  <c r="G56" i="55"/>
  <c r="G55" i="55"/>
  <c r="G54" i="55"/>
  <c r="G52" i="55"/>
  <c r="G51" i="55"/>
  <c r="G50" i="55"/>
  <c r="E22" i="42"/>
  <c r="E60" i="58"/>
  <c r="E21" i="42"/>
  <c r="F21" i="42"/>
  <c r="F22" i="42"/>
  <c r="C22" i="42"/>
  <c r="F29" i="42"/>
  <c r="E29" i="42"/>
  <c r="C29" i="42"/>
  <c r="F28" i="42"/>
  <c r="E28" i="42"/>
  <c r="K48" i="58"/>
  <c r="L48" i="58"/>
  <c r="M48" i="58"/>
  <c r="N48" i="58"/>
  <c r="O48" i="58"/>
  <c r="P48" i="58"/>
  <c r="Q48" i="58"/>
  <c r="R48" i="58"/>
  <c r="S48" i="58"/>
  <c r="J48" i="58"/>
  <c r="K39" i="58"/>
  <c r="L39" i="58"/>
  <c r="N39" i="58"/>
  <c r="O39" i="58"/>
  <c r="P39" i="58"/>
  <c r="Q39" i="58"/>
  <c r="R39" i="58"/>
  <c r="S39" i="58"/>
  <c r="J39" i="58"/>
  <c r="F39" i="58"/>
  <c r="E39" i="58"/>
  <c r="G70" i="4"/>
  <c r="G71" i="4"/>
  <c r="G72" i="4"/>
  <c r="G73" i="4"/>
  <c r="G74" i="4"/>
  <c r="G65" i="4"/>
  <c r="G66" i="4"/>
  <c r="G67" i="4"/>
  <c r="G68" i="4"/>
  <c r="G69" i="4"/>
  <c r="I42" i="4"/>
  <c r="I43" i="4"/>
  <c r="I44" i="4"/>
  <c r="I45" i="4"/>
  <c r="I46" i="4"/>
  <c r="I47" i="4"/>
  <c r="I48" i="4"/>
  <c r="I49" i="4"/>
  <c r="I50" i="4"/>
  <c r="I51" i="4"/>
  <c r="I52" i="4"/>
  <c r="I53" i="4"/>
  <c r="I54" i="4"/>
  <c r="I55" i="4"/>
  <c r="I56" i="4"/>
  <c r="I57" i="4"/>
  <c r="I58" i="4"/>
  <c r="I59" i="4"/>
  <c r="I60" i="4"/>
  <c r="I41" i="4"/>
  <c r="H42" i="4"/>
  <c r="H43" i="4"/>
  <c r="H44" i="4"/>
  <c r="H45" i="4"/>
  <c r="H46" i="4"/>
  <c r="H47" i="4"/>
  <c r="H48" i="4"/>
  <c r="H49" i="4"/>
  <c r="H50" i="4"/>
  <c r="H51" i="4"/>
  <c r="H52" i="4"/>
  <c r="H53" i="4"/>
  <c r="H54" i="4"/>
  <c r="H55" i="4"/>
  <c r="H56" i="4"/>
  <c r="H57" i="4"/>
  <c r="H58" i="4"/>
  <c r="H59" i="4"/>
  <c r="H60" i="4"/>
  <c r="H41" i="4"/>
  <c r="H69" i="4"/>
  <c r="H68" i="4"/>
  <c r="H67" i="4"/>
  <c r="H66" i="4"/>
  <c r="H74" i="4"/>
  <c r="H73" i="4"/>
  <c r="H72" i="4"/>
  <c r="H71" i="4"/>
  <c r="H70" i="4"/>
  <c r="H65" i="4"/>
  <c r="C40" i="4"/>
  <c r="F24" i="42"/>
  <c r="E24" i="42"/>
  <c r="F19" i="42"/>
  <c r="E19" i="42"/>
  <c r="S4" i="44"/>
  <c r="R4" i="44"/>
  <c r="R11" i="44"/>
  <c r="Q4" i="44"/>
  <c r="Q11" i="44"/>
  <c r="P4" i="44"/>
  <c r="P11" i="44"/>
  <c r="O4" i="44"/>
  <c r="N4" i="44"/>
  <c r="N11" i="44"/>
  <c r="M4" i="44"/>
  <c r="M11" i="44"/>
  <c r="L4" i="44"/>
  <c r="L11" i="44"/>
  <c r="K4" i="44"/>
  <c r="K11" i="44"/>
  <c r="J4" i="44"/>
  <c r="J11" i="44"/>
  <c r="S26" i="42"/>
  <c r="R4" i="42"/>
  <c r="R43" i="42"/>
  <c r="Q4" i="42"/>
  <c r="Q12" i="42"/>
  <c r="P4" i="42"/>
  <c r="P26" i="42"/>
  <c r="O4" i="42"/>
  <c r="O26" i="42"/>
  <c r="N4" i="42"/>
  <c r="N16" i="42"/>
  <c r="M4" i="42"/>
  <c r="M12" i="42"/>
  <c r="L4" i="42"/>
  <c r="L16" i="42"/>
  <c r="K4" i="42"/>
  <c r="K26" i="42"/>
  <c r="J4" i="42"/>
  <c r="J24" i="42"/>
  <c r="S4" i="53"/>
  <c r="S10" i="53"/>
  <c r="S22" i="53"/>
  <c r="R4" i="53"/>
  <c r="R26" i="53"/>
  <c r="R32" i="53"/>
  <c r="Q4" i="53"/>
  <c r="Q10" i="53"/>
  <c r="Q22" i="53"/>
  <c r="P4" i="53"/>
  <c r="P36" i="53"/>
  <c r="O4" i="53"/>
  <c r="O10" i="53"/>
  <c r="O22" i="53"/>
  <c r="N4" i="53"/>
  <c r="N26" i="53"/>
  <c r="N32" i="53"/>
  <c r="M4" i="53"/>
  <c r="M36" i="53"/>
  <c r="M40" i="53"/>
  <c r="L4" i="53"/>
  <c r="L36" i="53"/>
  <c r="L40" i="53"/>
  <c r="K4" i="53"/>
  <c r="K26" i="53"/>
  <c r="K32" i="53"/>
  <c r="J4" i="53"/>
  <c r="J26" i="53"/>
  <c r="J32" i="53"/>
  <c r="J4" i="2"/>
  <c r="J10" i="2"/>
  <c r="G38" i="55"/>
  <c r="J12" i="2"/>
  <c r="T4" i="2"/>
  <c r="T14" i="2"/>
  <c r="S4" i="2"/>
  <c r="S82" i="2"/>
  <c r="S91" i="2"/>
  <c r="R4" i="2"/>
  <c r="R82" i="2"/>
  <c r="R91" i="2"/>
  <c r="Q4" i="2"/>
  <c r="Q82" i="2"/>
  <c r="Q91" i="2"/>
  <c r="P4" i="2"/>
  <c r="P10" i="2"/>
  <c r="P12" i="2"/>
  <c r="O4" i="2"/>
  <c r="O73" i="2"/>
  <c r="N4" i="2"/>
  <c r="N34" i="2"/>
  <c r="N45" i="2"/>
  <c r="M62" i="2"/>
  <c r="M71" i="2"/>
  <c r="L4" i="2"/>
  <c r="L62" i="2"/>
  <c r="L71" i="2"/>
  <c r="K4" i="2"/>
  <c r="K73" i="2"/>
  <c r="S4" i="58"/>
  <c r="S29" i="58"/>
  <c r="R4" i="58"/>
  <c r="R52" i="58"/>
  <c r="Q4" i="58"/>
  <c r="Q10" i="58"/>
  <c r="P4" i="58"/>
  <c r="P52" i="58"/>
  <c r="O4" i="58"/>
  <c r="O52" i="58"/>
  <c r="N4" i="58"/>
  <c r="M4" i="58"/>
  <c r="M10" i="58"/>
  <c r="L4" i="58"/>
  <c r="L52" i="58"/>
  <c r="K4" i="58"/>
  <c r="K52" i="58"/>
  <c r="J4" i="58"/>
  <c r="J10" i="58"/>
  <c r="J76" i="2"/>
  <c r="K76" i="2"/>
  <c r="L76" i="2"/>
  <c r="M76" i="2"/>
  <c r="N76" i="2"/>
  <c r="P76" i="2"/>
  <c r="Q76" i="2"/>
  <c r="R76" i="2"/>
  <c r="S76" i="2"/>
  <c r="T76" i="2"/>
  <c r="J77" i="2"/>
  <c r="K77" i="2"/>
  <c r="L77" i="2"/>
  <c r="M77" i="2"/>
  <c r="N77" i="2"/>
  <c r="P77" i="2"/>
  <c r="P75" i="2"/>
  <c r="P78" i="2"/>
  <c r="P79" i="2"/>
  <c r="P80" i="2"/>
  <c r="O55" i="42"/>
  <c r="O61" i="42"/>
  <c r="Q77" i="2"/>
  <c r="Q75" i="2"/>
  <c r="Q78" i="2"/>
  <c r="Q79" i="2"/>
  <c r="Q80" i="2"/>
  <c r="P55" i="42"/>
  <c r="R77" i="2"/>
  <c r="R75" i="2"/>
  <c r="R78" i="2"/>
  <c r="R79" i="2"/>
  <c r="R80" i="2"/>
  <c r="Q55" i="42"/>
  <c r="S77" i="2"/>
  <c r="S75" i="2"/>
  <c r="S78" i="2"/>
  <c r="S79" i="2"/>
  <c r="S80" i="2"/>
  <c r="R55" i="42"/>
  <c r="T77" i="2"/>
  <c r="T75" i="2"/>
  <c r="T78" i="2"/>
  <c r="T79" i="2"/>
  <c r="T80" i="2"/>
  <c r="S55" i="42"/>
  <c r="S57" i="42"/>
  <c r="S59" i="42"/>
  <c r="S61" i="42"/>
  <c r="J78" i="2"/>
  <c r="K78" i="2"/>
  <c r="L78" i="2"/>
  <c r="M78" i="2"/>
  <c r="N78" i="2"/>
  <c r="J79" i="2"/>
  <c r="K79" i="2"/>
  <c r="L79" i="2"/>
  <c r="M79" i="2"/>
  <c r="N79" i="2"/>
  <c r="J80" i="2"/>
  <c r="K80" i="2"/>
  <c r="L80" i="2"/>
  <c r="M80" i="2"/>
  <c r="N80" i="2"/>
  <c r="J75" i="2"/>
  <c r="K75" i="2"/>
  <c r="J55" i="42"/>
  <c r="L75" i="2"/>
  <c r="M75" i="2"/>
  <c r="L55" i="42"/>
  <c r="N75" i="2"/>
  <c r="M55" i="42"/>
  <c r="M59" i="42"/>
  <c r="M61" i="42"/>
  <c r="K55" i="42"/>
  <c r="K12" i="42"/>
  <c r="Q43" i="42"/>
  <c r="L29" i="58"/>
  <c r="K62" i="2"/>
  <c r="K71" i="2"/>
  <c r="M29" i="58"/>
  <c r="L73" i="2"/>
  <c r="P14" i="2"/>
  <c r="J10" i="53"/>
  <c r="J22" i="53"/>
  <c r="P23" i="2"/>
  <c r="R47" i="2"/>
  <c r="R58" i="2"/>
  <c r="K10" i="58"/>
  <c r="P82" i="2"/>
  <c r="P91" i="2"/>
  <c r="O36" i="53"/>
  <c r="O40" i="53"/>
  <c r="O26" i="53"/>
  <c r="O32" i="53"/>
  <c r="S36" i="53"/>
  <c r="S40" i="53"/>
  <c r="K23" i="2"/>
  <c r="S34" i="2"/>
  <c r="S45" i="2"/>
  <c r="S47" i="2"/>
  <c r="S58" i="2"/>
  <c r="S95" i="2"/>
  <c r="S99" i="2"/>
  <c r="L37" i="42"/>
  <c r="J40" i="42"/>
  <c r="Q16" i="42"/>
  <c r="M31" i="42"/>
  <c r="M34" i="42"/>
  <c r="S40" i="42"/>
  <c r="S8" i="54"/>
  <c r="F43" i="42"/>
  <c r="E58" i="58"/>
  <c r="E43" i="42"/>
  <c r="C43" i="42"/>
  <c r="F40" i="42"/>
  <c r="E57" i="58"/>
  <c r="E40" i="42"/>
  <c r="C40" i="42"/>
  <c r="F37" i="42"/>
  <c r="E56" i="58"/>
  <c r="E37" i="42"/>
  <c r="C37" i="42"/>
  <c r="F34" i="42"/>
  <c r="E55" i="58"/>
  <c r="E34" i="42"/>
  <c r="C34" i="42"/>
  <c r="F31" i="42"/>
  <c r="E54" i="58"/>
  <c r="E31" i="42"/>
  <c r="C31" i="42"/>
  <c r="F16" i="42"/>
  <c r="E16" i="42"/>
  <c r="F14" i="42"/>
  <c r="E14" i="42"/>
  <c r="F12" i="42"/>
  <c r="E12" i="42"/>
  <c r="U73" i="2"/>
  <c r="F46" i="58"/>
  <c r="E46" i="58"/>
  <c r="F45" i="58"/>
  <c r="E45" i="58"/>
  <c r="F44" i="58"/>
  <c r="E44" i="58"/>
  <c r="F43" i="58"/>
  <c r="E43" i="58"/>
  <c r="F37" i="58"/>
  <c r="E37" i="58"/>
  <c r="F36" i="58"/>
  <c r="E36" i="58"/>
  <c r="F35" i="58"/>
  <c r="E35" i="58"/>
  <c r="F34" i="58"/>
  <c r="E34" i="58"/>
  <c r="F33" i="58"/>
  <c r="E33" i="58"/>
  <c r="F32" i="58"/>
  <c r="E32" i="58"/>
  <c r="S24" i="58"/>
  <c r="R24" i="58"/>
  <c r="Q24" i="58"/>
  <c r="P24" i="58"/>
  <c r="O24" i="58"/>
  <c r="N24" i="58"/>
  <c r="M24" i="58"/>
  <c r="L24" i="58"/>
  <c r="K24" i="58"/>
  <c r="J24" i="58"/>
  <c r="F22" i="58"/>
  <c r="E22" i="58"/>
  <c r="F21" i="58"/>
  <c r="E21" i="58"/>
  <c r="F20" i="58"/>
  <c r="E20" i="58"/>
  <c r="F19" i="58"/>
  <c r="E19" i="58"/>
  <c r="F18" i="58"/>
  <c r="E18" i="58"/>
  <c r="F17" i="58"/>
  <c r="E17" i="58"/>
  <c r="F16" i="58"/>
  <c r="E16" i="58"/>
  <c r="F15" i="58"/>
  <c r="E15" i="58"/>
  <c r="F14" i="58"/>
  <c r="E14" i="58"/>
  <c r="F13" i="58"/>
  <c r="E13" i="58"/>
  <c r="C2" i="58"/>
  <c r="S1" i="58"/>
  <c r="G12" i="16"/>
  <c r="C1" i="58"/>
  <c r="E16" i="44"/>
  <c r="E15" i="44"/>
  <c r="E14" i="44"/>
  <c r="C15" i="44"/>
  <c r="C16" i="44"/>
  <c r="C13" i="44"/>
  <c r="C14" i="44"/>
  <c r="S11" i="44"/>
  <c r="S16" i="44"/>
  <c r="O11" i="44"/>
  <c r="F94" i="42"/>
  <c r="E94" i="42"/>
  <c r="F96" i="42"/>
  <c r="F95" i="42"/>
  <c r="F88" i="42"/>
  <c r="F86" i="42"/>
  <c r="F85" i="42"/>
  <c r="F84" i="42"/>
  <c r="F78" i="42"/>
  <c r="F76" i="42"/>
  <c r="F75" i="42"/>
  <c r="F74" i="42"/>
  <c r="F73" i="42"/>
  <c r="F72" i="42"/>
  <c r="F71" i="42"/>
  <c r="F70" i="42"/>
  <c r="F69" i="42"/>
  <c r="F68" i="42"/>
  <c r="G26" i="55"/>
  <c r="G27" i="55"/>
  <c r="G28" i="55"/>
  <c r="G29" i="55"/>
  <c r="G30" i="55"/>
  <c r="G31" i="55"/>
  <c r="G32" i="55"/>
  <c r="G33" i="55"/>
  <c r="G34" i="55"/>
  <c r="G35" i="55"/>
  <c r="G36" i="55"/>
  <c r="G37" i="55"/>
  <c r="G39" i="55"/>
  <c r="G40" i="55"/>
  <c r="G41" i="55"/>
  <c r="G42" i="55"/>
  <c r="G43" i="55"/>
  <c r="G44" i="55"/>
  <c r="G45" i="55"/>
  <c r="G46" i="55"/>
  <c r="G47" i="55"/>
  <c r="G48" i="55"/>
  <c r="G49" i="55"/>
  <c r="G61" i="55"/>
  <c r="G62" i="55"/>
  <c r="G63" i="55"/>
  <c r="G64" i="55"/>
  <c r="G25" i="55"/>
  <c r="E14" i="55"/>
  <c r="E15" i="55"/>
  <c r="E16" i="55"/>
  <c r="E17" i="55"/>
  <c r="E18" i="55"/>
  <c r="E19" i="55"/>
  <c r="E20" i="55"/>
  <c r="E21" i="55"/>
  <c r="E22" i="55"/>
  <c r="E23" i="55"/>
  <c r="E24" i="55"/>
  <c r="E25" i="55"/>
  <c r="E26" i="55"/>
  <c r="E27" i="55"/>
  <c r="E28" i="55"/>
  <c r="E29" i="55"/>
  <c r="E13" i="55"/>
  <c r="C11" i="16"/>
  <c r="D11" i="16"/>
  <c r="T9" i="55"/>
  <c r="T10" i="55"/>
  <c r="T11" i="55"/>
  <c r="T12" i="55"/>
  <c r="T13" i="55"/>
  <c r="T14" i="55"/>
  <c r="T15" i="55"/>
  <c r="T16" i="55"/>
  <c r="T17" i="55"/>
  <c r="T18" i="55"/>
  <c r="T19" i="55"/>
  <c r="T20" i="55"/>
  <c r="T21" i="55"/>
  <c r="T22" i="55"/>
  <c r="T23" i="55"/>
  <c r="T24" i="55"/>
  <c r="T25" i="55"/>
  <c r="T26" i="55"/>
  <c r="T27" i="55"/>
  <c r="T28" i="55"/>
  <c r="T29" i="55"/>
  <c r="T30" i="55"/>
  <c r="T31" i="55"/>
  <c r="T32" i="55"/>
  <c r="T33" i="55"/>
  <c r="T34" i="55"/>
  <c r="T35" i="55"/>
  <c r="T36" i="55"/>
  <c r="T37" i="55"/>
  <c r="T38" i="55"/>
  <c r="T39" i="55"/>
  <c r="T40" i="55"/>
  <c r="T41" i="55"/>
  <c r="T42" i="55"/>
  <c r="T43" i="55"/>
  <c r="T44" i="55"/>
  <c r="T45" i="55"/>
  <c r="T46" i="55"/>
  <c r="T47" i="55"/>
  <c r="T48" i="55"/>
  <c r="T49" i="55"/>
  <c r="T50" i="55"/>
  <c r="T51" i="55"/>
  <c r="T52" i="55"/>
  <c r="T54" i="55"/>
  <c r="T55" i="55"/>
  <c r="T56" i="55"/>
  <c r="T57" i="55"/>
  <c r="T58" i="55"/>
  <c r="T59" i="55"/>
  <c r="T60" i="55"/>
  <c r="T61" i="55"/>
  <c r="T62" i="55"/>
  <c r="T63" i="55"/>
  <c r="T64" i="55"/>
  <c r="C24" i="4"/>
  <c r="S9" i="54"/>
  <c r="M14" i="42"/>
  <c r="P14" i="42"/>
  <c r="L92" i="42"/>
  <c r="P66" i="42"/>
  <c r="K52" i="42"/>
  <c r="K62" i="42" a="1"/>
  <c r="K62" i="42"/>
  <c r="Q52" i="42"/>
  <c r="Q66" i="42"/>
  <c r="Q82" i="42"/>
  <c r="C44" i="42"/>
  <c r="F44" i="42"/>
  <c r="E44" i="42"/>
  <c r="C41" i="42"/>
  <c r="C38" i="42"/>
  <c r="C35" i="42"/>
  <c r="C32" i="42"/>
  <c r="F41" i="42"/>
  <c r="E41" i="42"/>
  <c r="F38" i="42"/>
  <c r="E38" i="42"/>
  <c r="F35" i="42"/>
  <c r="E35" i="42"/>
  <c r="F32" i="42"/>
  <c r="E32" i="42"/>
  <c r="E78" i="42"/>
  <c r="E96" i="42"/>
  <c r="F17" i="42"/>
  <c r="F15" i="42"/>
  <c r="F48" i="42"/>
  <c r="F46" i="42"/>
  <c r="C69" i="42"/>
  <c r="C70" i="42"/>
  <c r="C71" i="42"/>
  <c r="C72" i="42"/>
  <c r="C73" i="42"/>
  <c r="C74" i="42"/>
  <c r="C75" i="42"/>
  <c r="C76" i="42"/>
  <c r="C84" i="42"/>
  <c r="C85" i="42"/>
  <c r="C86" i="42"/>
  <c r="E48" i="42"/>
  <c r="F26" i="42"/>
  <c r="E46" i="42"/>
  <c r="F13" i="42"/>
  <c r="E13" i="42"/>
  <c r="E15" i="42"/>
  <c r="E13" i="44"/>
  <c r="E95" i="42"/>
  <c r="E17" i="42"/>
  <c r="E68" i="42"/>
  <c r="E69" i="42"/>
  <c r="E70" i="42"/>
  <c r="E71" i="42"/>
  <c r="E72" i="42"/>
  <c r="E73" i="42"/>
  <c r="E74" i="42"/>
  <c r="E75" i="42"/>
  <c r="E76" i="42"/>
  <c r="E84" i="42"/>
  <c r="E85" i="42"/>
  <c r="E86" i="42"/>
  <c r="E88" i="42"/>
  <c r="E26" i="42"/>
  <c r="B2" i="55"/>
  <c r="S11" i="54"/>
  <c r="S14" i="54"/>
  <c r="G15" i="16"/>
  <c r="G16" i="16"/>
  <c r="B1" i="55"/>
  <c r="E12" i="2"/>
  <c r="J57" i="42"/>
  <c r="J59" i="42"/>
  <c r="J61" i="42"/>
  <c r="K57" i="42"/>
  <c r="K59" i="42"/>
  <c r="L57" i="42"/>
  <c r="L59" i="42"/>
  <c r="N59" i="42"/>
  <c r="C68" i="42"/>
  <c r="P59" i="42"/>
  <c r="Q59" i="42"/>
  <c r="R59" i="42"/>
  <c r="C76" i="2"/>
  <c r="C77" i="2"/>
  <c r="C78" i="2"/>
  <c r="C79" i="2"/>
  <c r="C80" i="2"/>
  <c r="C75" i="2"/>
  <c r="C85" i="2"/>
  <c r="C86" i="2"/>
  <c r="C87" i="2"/>
  <c r="C88" i="2"/>
  <c r="C89" i="2"/>
  <c r="C84" i="2"/>
  <c r="S7" i="54"/>
  <c r="S10" i="54"/>
  <c r="S12" i="54"/>
  <c r="S13" i="54"/>
  <c r="C12" i="16"/>
  <c r="D12" i="16"/>
  <c r="C13" i="16"/>
  <c r="D13" i="16"/>
  <c r="C14" i="16"/>
  <c r="D14" i="16"/>
  <c r="C15" i="16"/>
  <c r="D15" i="16"/>
  <c r="C16" i="16"/>
  <c r="D16" i="16"/>
  <c r="C10" i="16"/>
  <c r="D10" i="16"/>
  <c r="C50" i="2"/>
  <c r="C51" i="2"/>
  <c r="C52" i="2"/>
  <c r="C53" i="2"/>
  <c r="C54" i="2"/>
  <c r="C55" i="2"/>
  <c r="C56" i="2"/>
  <c r="C49" i="2"/>
  <c r="E56" i="2"/>
  <c r="E55" i="2"/>
  <c r="E54" i="2"/>
  <c r="E53" i="2"/>
  <c r="E52" i="2"/>
  <c r="E51" i="2"/>
  <c r="E50" i="2"/>
  <c r="E49" i="2"/>
  <c r="B2" i="53"/>
  <c r="B1" i="53"/>
  <c r="E97" i="2"/>
  <c r="B2" i="2"/>
  <c r="B1" i="2"/>
  <c r="C64" i="4"/>
  <c r="B2" i="54"/>
  <c r="B1" i="54"/>
  <c r="E42" i="2"/>
  <c r="E43" i="2"/>
  <c r="B2" i="44"/>
  <c r="B2" i="42"/>
  <c r="B1" i="44"/>
  <c r="B1" i="42"/>
  <c r="E41" i="2"/>
  <c r="E40" i="2"/>
  <c r="E39" i="2"/>
  <c r="E36" i="2"/>
  <c r="B2" i="16"/>
  <c r="B1" i="16"/>
  <c r="C9" i="4"/>
  <c r="B2" i="4"/>
  <c r="B1" i="4"/>
  <c r="K61" i="42"/>
  <c r="S1" i="54"/>
  <c r="G10" i="16"/>
  <c r="S14" i="44"/>
  <c r="M94" i="42"/>
  <c r="T53" i="55"/>
  <c r="T1" i="55"/>
  <c r="G11" i="16"/>
  <c r="L61" i="42"/>
  <c r="R61" i="42"/>
  <c r="N61" i="42"/>
  <c r="Q61" i="42"/>
  <c r="P61" i="42"/>
  <c r="Q56" i="42" a="1"/>
  <c r="Q56" i="42"/>
  <c r="P52" i="42"/>
  <c r="P56" i="42" a="1"/>
  <c r="P56" i="42"/>
  <c r="N52" i="42"/>
  <c r="N56" i="42" a="1"/>
  <c r="N56" i="42"/>
  <c r="O52" i="42"/>
  <c r="O56" i="42" a="1"/>
  <c r="O56" i="42"/>
  <c r="R52" i="42"/>
  <c r="R56" i="42" a="1"/>
  <c r="R56" i="42"/>
  <c r="M10" i="53"/>
  <c r="M22" i="53"/>
  <c r="L96" i="42"/>
  <c r="K66" i="42"/>
  <c r="L66" i="42"/>
  <c r="O10" i="42"/>
  <c r="P31" i="42"/>
  <c r="Q47" i="2"/>
  <c r="Q58" i="2"/>
  <c r="L10" i="58"/>
  <c r="P12" i="42"/>
  <c r="O66" i="42"/>
  <c r="S37" i="42"/>
  <c r="R10" i="58"/>
  <c r="K94" i="42"/>
  <c r="O82" i="42"/>
  <c r="K92" i="42"/>
  <c r="K14" i="42"/>
  <c r="O31" i="42"/>
  <c r="L40" i="42"/>
  <c r="O24" i="42"/>
  <c r="M34" i="2"/>
  <c r="M45" i="2"/>
  <c r="N95" i="2"/>
  <c r="N99" i="2"/>
  <c r="L43" i="42"/>
  <c r="S52" i="58"/>
  <c r="J23" i="2"/>
  <c r="R29" i="58"/>
  <c r="M15" i="44"/>
  <c r="M14" i="44"/>
  <c r="N24" i="42"/>
  <c r="P73" i="2"/>
  <c r="R21" i="42"/>
  <c r="O37" i="42"/>
  <c r="S10" i="42"/>
  <c r="M95" i="2"/>
  <c r="M99" i="2"/>
  <c r="M26" i="53"/>
  <c r="M32" i="53"/>
  <c r="P47" i="2"/>
  <c r="P58" i="2"/>
  <c r="P62" i="2"/>
  <c r="P71" i="2"/>
  <c r="O10" i="58"/>
  <c r="O28" i="42"/>
  <c r="M10" i="2"/>
  <c r="M12" i="2"/>
  <c r="M14" i="2"/>
  <c r="N43" i="42"/>
  <c r="P95" i="2"/>
  <c r="P99" i="2"/>
  <c r="K82" i="42"/>
  <c r="O92" i="42"/>
  <c r="O34" i="42"/>
  <c r="O16" i="42"/>
  <c r="K24" i="42"/>
  <c r="L26" i="53"/>
  <c r="L32" i="53"/>
  <c r="P34" i="2"/>
  <c r="P45" i="2"/>
  <c r="T23" i="2"/>
  <c r="L14" i="2"/>
  <c r="O29" i="58"/>
  <c r="Q10" i="2"/>
  <c r="Q12" i="2"/>
  <c r="S12" i="42"/>
  <c r="L12" i="42"/>
  <c r="N82" i="42"/>
  <c r="R37" i="42"/>
  <c r="J34" i="2"/>
  <c r="J45" i="2"/>
  <c r="J14" i="2"/>
  <c r="P10" i="53"/>
  <c r="P22" i="53"/>
  <c r="N23" i="2"/>
  <c r="L10" i="53"/>
  <c r="L22" i="53"/>
  <c r="M16" i="44"/>
  <c r="K95" i="42"/>
  <c r="R66" i="42"/>
  <c r="S92" i="42"/>
  <c r="O14" i="42"/>
  <c r="K40" i="42"/>
  <c r="S34" i="42"/>
  <c r="S31" i="42"/>
  <c r="K16" i="42"/>
  <c r="K10" i="42"/>
  <c r="J37" i="42"/>
  <c r="R10" i="42"/>
  <c r="J73" i="2"/>
  <c r="K43" i="42"/>
  <c r="J36" i="53"/>
  <c r="J40" i="53"/>
  <c r="L34" i="2"/>
  <c r="L45" i="2"/>
  <c r="N73" i="2"/>
  <c r="L95" i="2"/>
  <c r="L99" i="2"/>
  <c r="L23" i="2"/>
  <c r="L10" i="2"/>
  <c r="L12" i="2"/>
  <c r="S14" i="2"/>
  <c r="P10" i="58"/>
  <c r="P28" i="42"/>
  <c r="O12" i="42"/>
  <c r="K82" i="2"/>
  <c r="K91" i="2"/>
  <c r="N82" i="2"/>
  <c r="N91" i="2"/>
  <c r="J82" i="2"/>
  <c r="J91" i="2"/>
  <c r="N14" i="42"/>
  <c r="N31" i="42"/>
  <c r="J95" i="2"/>
  <c r="J99" i="2"/>
  <c r="J62" i="2"/>
  <c r="J71" i="2"/>
  <c r="M13" i="44"/>
  <c r="K96" i="42"/>
  <c r="S82" i="42"/>
  <c r="S66" i="42"/>
  <c r="S52" i="42"/>
  <c r="S62" i="42" a="1"/>
  <c r="S62" i="42"/>
  <c r="R92" i="42"/>
  <c r="S14" i="42"/>
  <c r="O40" i="42"/>
  <c r="K37" i="42"/>
  <c r="K34" i="42"/>
  <c r="K31" i="42"/>
  <c r="S16" i="42"/>
  <c r="R40" i="42"/>
  <c r="S24" i="42"/>
  <c r="K95" i="2"/>
  <c r="K99" i="2"/>
  <c r="K47" i="2"/>
  <c r="K58" i="2"/>
  <c r="S23" i="2"/>
  <c r="S43" i="42"/>
  <c r="L82" i="2"/>
  <c r="L91" i="2"/>
  <c r="L47" i="2"/>
  <c r="L58" i="2"/>
  <c r="N14" i="2"/>
  <c r="J47" i="2"/>
  <c r="J58" i="2"/>
  <c r="S73" i="2"/>
  <c r="S10" i="2"/>
  <c r="S12" i="2"/>
  <c r="R60" i="42"/>
  <c r="Q60" i="42"/>
  <c r="O60" i="42"/>
  <c r="P60" i="42"/>
  <c r="K14" i="44"/>
  <c r="K15" i="44"/>
  <c r="K13" i="44"/>
  <c r="J15" i="44"/>
  <c r="J16" i="44"/>
  <c r="J13" i="44"/>
  <c r="J14" i="44"/>
  <c r="P82" i="42"/>
  <c r="L82" i="42"/>
  <c r="K36" i="53"/>
  <c r="K40" i="53"/>
  <c r="R10" i="53"/>
  <c r="R22" i="53"/>
  <c r="T73" i="2"/>
  <c r="Q26" i="42"/>
  <c r="M96" i="42"/>
  <c r="S13" i="44"/>
  <c r="L24" i="42"/>
  <c r="L14" i="42"/>
  <c r="P34" i="42"/>
  <c r="L31" i="42"/>
  <c r="L10" i="42"/>
  <c r="K34" i="2"/>
  <c r="K45" i="2"/>
  <c r="R36" i="53"/>
  <c r="N62" i="2"/>
  <c r="N71" i="2"/>
  <c r="N47" i="2"/>
  <c r="N58" i="2"/>
  <c r="T62" i="2"/>
  <c r="T71" i="2"/>
  <c r="S62" i="2"/>
  <c r="S71" i="2"/>
  <c r="K14" i="2"/>
  <c r="J29" i="58"/>
  <c r="K10" i="2"/>
  <c r="K12" i="2"/>
  <c r="O43" i="42"/>
  <c r="L26" i="42"/>
  <c r="S15" i="44"/>
  <c r="L95" i="42"/>
  <c r="P16" i="42"/>
  <c r="P24" i="42"/>
  <c r="P43" i="42"/>
  <c r="M95" i="42"/>
  <c r="L94" i="42"/>
  <c r="M52" i="42"/>
  <c r="M62" i="42" a="1"/>
  <c r="M62" i="42"/>
  <c r="L52" i="42"/>
  <c r="L62" i="42" a="1"/>
  <c r="L62" i="42"/>
  <c r="Q92" i="42"/>
  <c r="P92" i="42"/>
  <c r="Q40" i="42"/>
  <c r="Q37" i="42"/>
  <c r="M10" i="42"/>
  <c r="P40" i="42"/>
  <c r="P37" i="42"/>
  <c r="L34" i="42"/>
  <c r="P10" i="42"/>
  <c r="Q24" i="42"/>
  <c r="M43" i="42"/>
  <c r="N10" i="2"/>
  <c r="N12" i="2"/>
  <c r="M52" i="58"/>
  <c r="M28" i="42"/>
  <c r="Q62" i="2"/>
  <c r="Q71" i="2"/>
  <c r="J52" i="58"/>
  <c r="J21" i="42"/>
  <c r="K21" i="42"/>
  <c r="K28" i="42"/>
  <c r="N29" i="58"/>
  <c r="N52" i="58"/>
  <c r="N10" i="58"/>
  <c r="R14" i="2"/>
  <c r="R10" i="2"/>
  <c r="R12" i="2"/>
  <c r="R73" i="2"/>
  <c r="R34" i="2"/>
  <c r="R45" i="2"/>
  <c r="R23" i="2"/>
  <c r="F16" i="44"/>
  <c r="F15" i="44"/>
  <c r="F13" i="44"/>
  <c r="R95" i="2"/>
  <c r="R99" i="2"/>
  <c r="R62" i="2"/>
  <c r="R71" i="2"/>
  <c r="L21" i="42"/>
  <c r="L28" i="42"/>
  <c r="O62" i="2"/>
  <c r="O71" i="2"/>
  <c r="O95" i="2"/>
  <c r="O99" i="2"/>
  <c r="O10" i="2"/>
  <c r="O14" i="2"/>
  <c r="O34" i="2"/>
  <c r="O45" i="2"/>
  <c r="O82" i="2"/>
  <c r="O91" i="2"/>
  <c r="O47" i="2"/>
  <c r="O58" i="2"/>
  <c r="O23" i="2"/>
  <c r="J31" i="42"/>
  <c r="J96" i="42"/>
  <c r="J26" i="42"/>
  <c r="J43" i="42"/>
  <c r="J34" i="42"/>
  <c r="J82" i="42"/>
  <c r="J94" i="42"/>
  <c r="J14" i="42"/>
  <c r="J92" i="42"/>
  <c r="J66" i="42"/>
  <c r="J12" i="42"/>
  <c r="J10" i="42"/>
  <c r="J16" i="42"/>
  <c r="J52" i="42"/>
  <c r="J62" i="42" a="1"/>
  <c r="J62" i="42"/>
  <c r="J95" i="42"/>
  <c r="N37" i="42"/>
  <c r="N66" i="42"/>
  <c r="N10" i="42"/>
  <c r="N40" i="42"/>
  <c r="N92" i="42"/>
  <c r="N26" i="42"/>
  <c r="N12" i="42"/>
  <c r="N34" i="42"/>
  <c r="R24" i="42"/>
  <c r="R16" i="42"/>
  <c r="R31" i="42"/>
  <c r="R34" i="42"/>
  <c r="R14" i="42"/>
  <c r="R82" i="42"/>
  <c r="R26" i="42"/>
  <c r="R12" i="42"/>
  <c r="L15" i="44"/>
  <c r="L13" i="44"/>
  <c r="L16" i="44"/>
  <c r="L14" i="44"/>
  <c r="K16" i="44"/>
  <c r="R28" i="42"/>
  <c r="P21" i="42"/>
  <c r="M73" i="2"/>
  <c r="M47" i="2"/>
  <c r="M58" i="2"/>
  <c r="M82" i="2"/>
  <c r="M91" i="2"/>
  <c r="Q36" i="53"/>
  <c r="Q26" i="53"/>
  <c r="Q32" i="53"/>
  <c r="Q52" i="58"/>
  <c r="Q29" i="58"/>
  <c r="N10" i="53"/>
  <c r="N22" i="53"/>
  <c r="N36" i="53"/>
  <c r="M82" i="42"/>
  <c r="M92" i="42"/>
  <c r="M40" i="42"/>
  <c r="Q34" i="42"/>
  <c r="Q10" i="42"/>
  <c r="Q95" i="2"/>
  <c r="Q99" i="2"/>
  <c r="K10" i="53"/>
  <c r="K22" i="53"/>
  <c r="T47" i="2"/>
  <c r="T58" i="2"/>
  <c r="K29" i="58"/>
  <c r="T95" i="2"/>
  <c r="T99" i="2"/>
  <c r="T10" i="2"/>
  <c r="T12" i="2"/>
  <c r="S10" i="58"/>
  <c r="S21" i="42"/>
  <c r="Q73" i="2"/>
  <c r="P29" i="58"/>
  <c r="M66" i="42"/>
  <c r="Q14" i="42"/>
  <c r="M16" i="42"/>
  <c r="M37" i="42"/>
  <c r="Q31" i="42"/>
  <c r="Q34" i="2"/>
  <c r="Q45" i="2"/>
  <c r="Q23" i="2"/>
  <c r="S26" i="53"/>
  <c r="S32" i="53"/>
  <c r="T82" i="2"/>
  <c r="T91" i="2"/>
  <c r="T34" i="2"/>
  <c r="T45" i="2"/>
  <c r="P26" i="53"/>
  <c r="P32" i="53"/>
  <c r="Q14" i="2"/>
  <c r="Q62" i="42" a="1"/>
  <c r="Q62" i="42"/>
  <c r="R62" i="42" a="1"/>
  <c r="R62" i="42"/>
  <c r="O21" i="42"/>
  <c r="O62" i="42" a="1"/>
  <c r="O62" i="42"/>
  <c r="P62" i="42" a="1"/>
  <c r="P62" i="42"/>
  <c r="N62" i="42" a="1"/>
  <c r="N62" i="42"/>
  <c r="W99" i="2"/>
  <c r="W45" i="2"/>
  <c r="W91" i="2"/>
  <c r="J28" i="42"/>
  <c r="W71" i="2"/>
  <c r="W32" i="53"/>
  <c r="W58" i="2"/>
  <c r="W22" i="53"/>
  <c r="S28" i="42"/>
  <c r="O12" i="2"/>
  <c r="Q21" i="42"/>
  <c r="Q28" i="42"/>
  <c r="N21" i="42"/>
  <c r="N28" i="42"/>
  <c r="T1" i="2"/>
  <c r="G13" i="16"/>
  <c r="R26" i="64"/>
  <c r="S26" i="64"/>
  <c r="C25" i="2" a="1"/>
  <c r="C29" i="2"/>
  <c r="C16" i="2" a="1"/>
  <c r="C20" i="2"/>
  <c r="N20" i="2"/>
  <c r="M20" i="2"/>
  <c r="M29" i="2"/>
  <c r="D34" i="60"/>
  <c r="C15" i="63"/>
  <c r="D7" i="63"/>
  <c r="D8" i="63"/>
  <c r="D9" i="63"/>
  <c r="D10" i="63"/>
  <c r="D11" i="63"/>
  <c r="D15" i="63"/>
  <c r="E7" i="63"/>
  <c r="E8" i="63"/>
  <c r="E9" i="63"/>
  <c r="E10" i="63"/>
  <c r="F7" i="63"/>
  <c r="F8" i="63"/>
  <c r="F9" i="63"/>
  <c r="F10" i="63"/>
  <c r="G7" i="63"/>
  <c r="G8" i="63"/>
  <c r="G9" i="63"/>
  <c r="G10" i="63"/>
  <c r="G15" i="63"/>
  <c r="H7" i="63"/>
  <c r="H8" i="63"/>
  <c r="H9" i="63"/>
  <c r="H10" i="63"/>
  <c r="H15" i="63"/>
  <c r="I7" i="63"/>
  <c r="I8" i="63"/>
  <c r="I9" i="63"/>
  <c r="I10" i="63"/>
  <c r="I15" i="63"/>
  <c r="J8" i="63"/>
  <c r="J9" i="63"/>
  <c r="J10" i="63"/>
  <c r="J7" i="63"/>
  <c r="C16" i="2"/>
  <c r="C17" i="2"/>
  <c r="C18" i="2"/>
  <c r="C19" i="2"/>
  <c r="J32" i="42"/>
  <c r="J35" i="42"/>
  <c r="J38" i="42"/>
  <c r="J41" i="42"/>
  <c r="J44" i="42"/>
  <c r="J46" i="42"/>
  <c r="J48" i="42"/>
  <c r="K32" i="42"/>
  <c r="K35" i="42"/>
  <c r="K38" i="42"/>
  <c r="K41" i="42"/>
  <c r="K44" i="42"/>
  <c r="K46" i="42"/>
  <c r="K48" i="42"/>
  <c r="L32" i="42"/>
  <c r="L35" i="42"/>
  <c r="L38" i="42"/>
  <c r="L41" i="42"/>
  <c r="L44" i="42"/>
  <c r="L46" i="42"/>
  <c r="L48" i="42"/>
  <c r="C27" i="2"/>
  <c r="C30" i="2"/>
  <c r="L20" i="2"/>
  <c r="K20" i="2"/>
  <c r="K29" i="2"/>
  <c r="J13" i="42"/>
  <c r="J19" i="42"/>
  <c r="L29" i="2"/>
  <c r="K13" i="42"/>
  <c r="K19" i="42"/>
  <c r="L13" i="42"/>
  <c r="L19" i="42"/>
  <c r="N29" i="2"/>
  <c r="M13" i="42"/>
  <c r="M19" i="42"/>
  <c r="O29" i="2"/>
  <c r="N13" i="42"/>
  <c r="N19" i="42"/>
  <c r="P29" i="2"/>
  <c r="O13" i="42"/>
  <c r="O19" i="42"/>
  <c r="Q29" i="2"/>
  <c r="P13" i="42"/>
  <c r="P19" i="42"/>
  <c r="R29" i="2"/>
  <c r="Q13" i="42"/>
  <c r="Q19" i="42"/>
  <c r="S29" i="2"/>
  <c r="R13" i="42"/>
  <c r="R19" i="42"/>
  <c r="T29" i="2"/>
  <c r="S13" i="42"/>
  <c r="S19" i="42"/>
  <c r="J22" i="42"/>
  <c r="K22" i="42"/>
  <c r="L22" i="42"/>
  <c r="M32" i="58"/>
  <c r="M39" i="58"/>
  <c r="J16" i="2"/>
  <c r="K16" i="2"/>
  <c r="L16" i="2"/>
  <c r="M16" i="2"/>
  <c r="N16" i="2"/>
  <c r="M17" i="42"/>
  <c r="L15" i="42"/>
  <c r="M60" i="58"/>
  <c r="M21" i="42"/>
  <c r="M22" i="42"/>
  <c r="N22" i="42"/>
  <c r="O22" i="42"/>
  <c r="P22" i="42"/>
  <c r="Q22" i="42"/>
  <c r="R22" i="42"/>
  <c r="S22" i="42"/>
  <c r="J15" i="42"/>
  <c r="K15" i="42"/>
  <c r="M15" i="42"/>
  <c r="N15" i="42"/>
  <c r="O15" i="42"/>
  <c r="P15" i="42"/>
  <c r="Q15" i="42"/>
  <c r="R15" i="42"/>
  <c r="S15" i="42"/>
  <c r="J17" i="42"/>
  <c r="K17" i="42"/>
  <c r="L17" i="42"/>
  <c r="N17" i="42"/>
  <c r="O17" i="42"/>
  <c r="P17" i="42"/>
  <c r="Q17" i="42"/>
  <c r="R17" i="42"/>
  <c r="S17" i="42"/>
  <c r="M24" i="42"/>
  <c r="M26" i="42"/>
  <c r="M29" i="42"/>
  <c r="M32" i="42"/>
  <c r="M35" i="42"/>
  <c r="M38" i="42"/>
  <c r="M41" i="42"/>
  <c r="M44" i="42"/>
  <c r="M46" i="42"/>
  <c r="M48" i="42"/>
  <c r="N32" i="42"/>
  <c r="N35" i="42"/>
  <c r="N38" i="42"/>
  <c r="N41" i="42"/>
  <c r="N44" i="42"/>
  <c r="N46" i="42"/>
  <c r="N48" i="42"/>
  <c r="O32" i="42"/>
  <c r="O35" i="42"/>
  <c r="O38" i="42"/>
  <c r="O41" i="42"/>
  <c r="O44" i="42"/>
  <c r="O46" i="42"/>
  <c r="O48" i="42"/>
  <c r="P32" i="42"/>
  <c r="P35" i="42"/>
  <c r="P38" i="42"/>
  <c r="P41" i="42"/>
  <c r="P44" i="42"/>
  <c r="P46" i="42"/>
  <c r="P48" i="42"/>
  <c r="Q32" i="42"/>
  <c r="Q35" i="42"/>
  <c r="Q38" i="42"/>
  <c r="Q41" i="42"/>
  <c r="Q44" i="42"/>
  <c r="Q46" i="42"/>
  <c r="Q48" i="42"/>
  <c r="R32" i="42"/>
  <c r="R35" i="42"/>
  <c r="R38" i="42"/>
  <c r="R41" i="42"/>
  <c r="R44" i="42"/>
  <c r="R46" i="42"/>
  <c r="R48" i="42"/>
  <c r="S32" i="42"/>
  <c r="S35" i="42"/>
  <c r="S38" i="42"/>
  <c r="S41" i="42"/>
  <c r="S44" i="42"/>
  <c r="S46" i="42"/>
  <c r="S48" i="42"/>
  <c r="R68" i="42"/>
  <c r="R69" i="42"/>
  <c r="R70" i="42"/>
  <c r="R71" i="42"/>
  <c r="R72" i="42"/>
  <c r="R73" i="42"/>
  <c r="R74" i="42"/>
  <c r="R75" i="42"/>
  <c r="R76" i="42"/>
  <c r="R78" i="42"/>
  <c r="R84" i="42"/>
  <c r="R85" i="42"/>
  <c r="R86" i="42"/>
  <c r="R88" i="42"/>
  <c r="R95" i="42"/>
  <c r="N68" i="42"/>
  <c r="N69" i="42"/>
  <c r="N70" i="42"/>
  <c r="N71" i="42"/>
  <c r="N72" i="42"/>
  <c r="N73" i="42"/>
  <c r="N74" i="42"/>
  <c r="N75" i="42"/>
  <c r="N76" i="42"/>
  <c r="N78" i="42"/>
  <c r="N84" i="42"/>
  <c r="N85" i="42"/>
  <c r="N86" i="42"/>
  <c r="N88" i="42"/>
  <c r="N95" i="42"/>
  <c r="O68" i="42"/>
  <c r="O69" i="42"/>
  <c r="O78" i="42" s="1"/>
  <c r="O70" i="42"/>
  <c r="O71" i="42"/>
  <c r="O72" i="42"/>
  <c r="O73" i="42"/>
  <c r="O74" i="42"/>
  <c r="O75" i="42"/>
  <c r="O76" i="42"/>
  <c r="O84" i="42"/>
  <c r="O85" i="42"/>
  <c r="O86" i="42"/>
  <c r="O88" i="42"/>
  <c r="P68" i="42"/>
  <c r="P69" i="42"/>
  <c r="P78" i="42" s="1"/>
  <c r="P70" i="42"/>
  <c r="P71" i="42"/>
  <c r="P72" i="42"/>
  <c r="P73" i="42"/>
  <c r="P74" i="42"/>
  <c r="P75" i="42"/>
  <c r="P76" i="42"/>
  <c r="P84" i="42"/>
  <c r="P85" i="42"/>
  <c r="P86" i="42"/>
  <c r="P88" i="42"/>
  <c r="Q68" i="42"/>
  <c r="Q69" i="42"/>
  <c r="Q70" i="42"/>
  <c r="Q71" i="42"/>
  <c r="Q72" i="42"/>
  <c r="Q73" i="42"/>
  <c r="Q74" i="42"/>
  <c r="Q75" i="42"/>
  <c r="Q76" i="42"/>
  <c r="Q78" i="42"/>
  <c r="Q84" i="42"/>
  <c r="Q85" i="42"/>
  <c r="Q86" i="42"/>
  <c r="Q88" i="42"/>
  <c r="Q95" i="42"/>
  <c r="R94" i="42"/>
  <c r="R13" i="44" s="1"/>
  <c r="Q94" i="42"/>
  <c r="Q13" i="44"/>
  <c r="N94" i="42"/>
  <c r="N13" i="44"/>
  <c r="D8" i="60"/>
  <c r="D9" i="60"/>
  <c r="D10" i="60"/>
  <c r="D11" i="60"/>
  <c r="D12" i="60"/>
  <c r="D13" i="60"/>
  <c r="D14" i="60"/>
  <c r="D15" i="60"/>
  <c r="D16" i="60"/>
  <c r="D17" i="60"/>
  <c r="D18" i="60"/>
  <c r="D19" i="60"/>
  <c r="D20" i="60"/>
  <c r="D21" i="60"/>
  <c r="D22" i="60"/>
  <c r="D23" i="60"/>
  <c r="D24" i="60"/>
  <c r="D25" i="60"/>
  <c r="D26" i="60"/>
  <c r="D33" i="60"/>
  <c r="C25" i="2"/>
  <c r="N25" i="2"/>
  <c r="J29" i="42"/>
  <c r="C7" i="63"/>
  <c r="D28" i="60"/>
  <c r="D29" i="60"/>
  <c r="C28" i="2"/>
  <c r="M19" i="2"/>
  <c r="L19" i="2"/>
  <c r="K19" i="2"/>
  <c r="J19" i="2"/>
  <c r="J28" i="2"/>
  <c r="K28" i="2"/>
  <c r="L18" i="2"/>
  <c r="M18" i="2"/>
  <c r="M27" i="2"/>
  <c r="N18" i="2"/>
  <c r="N27" i="2"/>
  <c r="S68" i="42"/>
  <c r="S70" i="42"/>
  <c r="S71" i="42"/>
  <c r="S72" i="42"/>
  <c r="S73" i="42"/>
  <c r="S74" i="42"/>
  <c r="S75" i="42"/>
  <c r="S76" i="42"/>
  <c r="S78" i="42"/>
  <c r="R14" i="44"/>
  <c r="K68" i="42"/>
  <c r="K69" i="42"/>
  <c r="K70" i="42"/>
  <c r="K71" i="42"/>
  <c r="K72" i="42"/>
  <c r="K73" i="42"/>
  <c r="K74" i="42"/>
  <c r="K75" i="42"/>
  <c r="K76" i="42"/>
  <c r="K78" i="42"/>
  <c r="S84" i="42"/>
  <c r="S85" i="42"/>
  <c r="S86" i="42"/>
  <c r="S88" i="42"/>
  <c r="Q14" i="44"/>
  <c r="J68" i="42"/>
  <c r="J69" i="42"/>
  <c r="J70" i="42"/>
  <c r="J71" i="42"/>
  <c r="J72" i="42"/>
  <c r="J73" i="42"/>
  <c r="J74" i="42"/>
  <c r="J75" i="42"/>
  <c r="J76" i="42"/>
  <c r="J78" i="42"/>
  <c r="K84" i="42"/>
  <c r="K85" i="42"/>
  <c r="K86" i="42"/>
  <c r="K88" i="42"/>
  <c r="K29" i="42"/>
  <c r="M68" i="42"/>
  <c r="M69" i="42"/>
  <c r="M70" i="42"/>
  <c r="M71" i="42"/>
  <c r="M72" i="42"/>
  <c r="M73" i="42"/>
  <c r="M74" i="42"/>
  <c r="M75" i="42"/>
  <c r="M76" i="42"/>
  <c r="M78" i="42"/>
  <c r="M25" i="2"/>
  <c r="N14" i="44"/>
  <c r="L68" i="42"/>
  <c r="L69" i="42"/>
  <c r="L70" i="42"/>
  <c r="L71" i="42"/>
  <c r="L72" i="42"/>
  <c r="L73" i="42"/>
  <c r="L74" i="42"/>
  <c r="L75" i="42"/>
  <c r="L76" i="42"/>
  <c r="L78" i="42"/>
  <c r="J84" i="42"/>
  <c r="J85" i="42"/>
  <c r="J86" i="42"/>
  <c r="J88" i="42"/>
  <c r="M84" i="42"/>
  <c r="M85" i="42"/>
  <c r="M86" i="42"/>
  <c r="M88" i="42"/>
  <c r="L84" i="42"/>
  <c r="L85" i="42"/>
  <c r="L86" i="42"/>
  <c r="L88" i="42"/>
  <c r="L29" i="42"/>
  <c r="J20" i="2"/>
  <c r="J29" i="2"/>
  <c r="K25" i="2"/>
  <c r="C26" i="2"/>
  <c r="K17" i="2"/>
  <c r="L17" i="2"/>
  <c r="M17" i="2"/>
  <c r="N17" i="2"/>
  <c r="N26" i="2"/>
  <c r="N16" i="44"/>
  <c r="N15" i="44"/>
  <c r="R16" i="44"/>
  <c r="L27" i="2"/>
  <c r="P16" i="44"/>
  <c r="R15" i="44"/>
  <c r="M28" i="2"/>
  <c r="Q15" i="44"/>
  <c r="O16" i="44"/>
  <c r="O15" i="44"/>
  <c r="N19" i="2"/>
  <c r="N28" i="2"/>
  <c r="L25" i="2"/>
  <c r="K18" i="2"/>
  <c r="K27" i="2"/>
  <c r="J18" i="2"/>
  <c r="J27" i="2"/>
  <c r="L28" i="2"/>
  <c r="O14" i="44"/>
  <c r="L26" i="2"/>
  <c r="P15" i="44"/>
  <c r="Q16" i="44"/>
  <c r="R29" i="42"/>
  <c r="P14" i="44"/>
  <c r="M26" i="2"/>
  <c r="K26" i="2"/>
  <c r="P29" i="42"/>
  <c r="Q28" i="2"/>
  <c r="R28" i="2"/>
  <c r="O28" i="2"/>
  <c r="T28" i="2"/>
  <c r="D28" i="2"/>
  <c r="P28" i="2"/>
  <c r="S28" i="2"/>
  <c r="E28" i="2"/>
  <c r="R27" i="2"/>
  <c r="O27" i="2"/>
  <c r="Q27" i="2"/>
  <c r="T27" i="2"/>
  <c r="S27" i="2"/>
  <c r="E27" i="2"/>
  <c r="D27" i="2"/>
  <c r="P27" i="2"/>
  <c r="D19" i="2"/>
  <c r="E19" i="2"/>
  <c r="P19" i="2"/>
  <c r="O19" i="2"/>
  <c r="T19" i="2"/>
  <c r="S19" i="2"/>
  <c r="R19" i="2"/>
  <c r="Q19" i="2"/>
  <c r="Q26" i="2"/>
  <c r="O26" i="2"/>
  <c r="R26" i="2"/>
  <c r="T26" i="2"/>
  <c r="P26" i="2"/>
  <c r="E26" i="2"/>
  <c r="S26" i="2"/>
  <c r="D26" i="2"/>
  <c r="Q18" i="2"/>
  <c r="T18" i="2"/>
  <c r="S18" i="2"/>
  <c r="O18" i="2"/>
  <c r="E18" i="2"/>
  <c r="R18" i="2"/>
  <c r="D18" i="2"/>
  <c r="P18" i="2"/>
  <c r="R30" i="2"/>
  <c r="O30" i="2"/>
  <c r="Q30" i="2"/>
  <c r="J30" i="2"/>
  <c r="T30" i="2"/>
  <c r="D30" i="2"/>
  <c r="P30" i="2"/>
  <c r="M30" i="2"/>
  <c r="N30" i="2"/>
  <c r="E30" i="2"/>
  <c r="K30" i="2"/>
  <c r="L30" i="2"/>
  <c r="S30" i="2"/>
  <c r="D20" i="2"/>
  <c r="O20" i="2"/>
  <c r="P20" i="2"/>
  <c r="Q20" i="2"/>
  <c r="T20" i="2"/>
  <c r="E20" i="2"/>
  <c r="R20" i="2"/>
  <c r="S20" i="2"/>
  <c r="Q16" i="2"/>
  <c r="E16" i="2"/>
  <c r="P16" i="2"/>
  <c r="O16" i="2"/>
  <c r="J25" i="2"/>
  <c r="T16" i="2"/>
  <c r="D16" i="2"/>
  <c r="S16" i="2"/>
  <c r="R16" i="2"/>
  <c r="O25" i="2"/>
  <c r="Q25" i="2"/>
  <c r="R25" i="2"/>
  <c r="T25" i="2"/>
  <c r="S25" i="2"/>
  <c r="D25" i="2"/>
  <c r="P25" i="2"/>
  <c r="E25" i="2"/>
  <c r="Q29" i="42"/>
  <c r="N29" i="42"/>
  <c r="S29" i="42"/>
  <c r="D29" i="2"/>
  <c r="O29" i="42"/>
  <c r="E29" i="2"/>
  <c r="T17" i="2"/>
  <c r="S17" i="2"/>
  <c r="E17" i="2"/>
  <c r="J17" i="2"/>
  <c r="J26" i="2"/>
  <c r="D17" i="2"/>
  <c r="R17" i="2"/>
  <c r="Q17" i="2"/>
  <c r="O17" i="2"/>
  <c r="P17" i="2"/>
  <c r="C21" i="2"/>
  <c r="E21" i="2"/>
  <c r="M21" i="2"/>
  <c r="J21" i="2"/>
  <c r="P21" i="2"/>
  <c r="K21" i="2"/>
  <c r="L21" i="2"/>
  <c r="S21" i="2"/>
  <c r="T21" i="2"/>
  <c r="O21" i="2"/>
  <c r="R21" i="2"/>
  <c r="Q21" i="2"/>
  <c r="D21" i="2"/>
  <c r="N21" i="2"/>
  <c r="P95" i="42" l="1"/>
  <c r="P94" i="42"/>
  <c r="P13" i="44" s="1"/>
  <c r="P96" i="42"/>
  <c r="O95" i="42"/>
  <c r="O96" i="42" s="1"/>
  <c r="O94" i="42"/>
  <c r="O13" i="44" s="1"/>
  <c r="J12" i="63"/>
  <c r="E15" i="63"/>
  <c r="J15" i="63" s="1"/>
  <c r="Q96" i="42"/>
  <c r="P40" i="53"/>
  <c r="W40" i="53" s="1"/>
  <c r="S1" i="53" s="1"/>
  <c r="G14" i="16" s="1"/>
  <c r="S1" i="16" s="1"/>
  <c r="V1" i="53" s="1"/>
  <c r="S41" i="64"/>
  <c r="S44" i="64" s="1"/>
  <c r="R44" i="64"/>
  <c r="N96" i="42"/>
  <c r="R96" i="42"/>
  <c r="V52" i="64" l="1"/>
  <c r="V54" i="64" s="1"/>
  <c r="V56" i="64"/>
  <c r="V58" i="64" s="1"/>
  <c r="T55" i="64"/>
  <c r="T52" i="64"/>
  <c r="U55" i="64"/>
  <c r="U56" i="64"/>
  <c r="U58" i="64" s="1"/>
  <c r="S52" i="64"/>
  <c r="W55" i="64"/>
  <c r="U52" i="64"/>
  <c r="V55" i="64"/>
  <c r="W56" i="64"/>
  <c r="W58" i="64" s="1"/>
  <c r="T56" i="64"/>
  <c r="X56" i="64"/>
  <c r="X58" i="64" s="1"/>
  <c r="T53" i="64"/>
  <c r="U53" i="64"/>
  <c r="W53" i="64"/>
  <c r="W54" i="64" s="1"/>
  <c r="X55" i="64"/>
  <c r="V53" i="64"/>
  <c r="V1" i="44"/>
  <c r="W1" i="55"/>
  <c r="V1" i="42"/>
  <c r="V1" i="4"/>
  <c r="V1" i="58"/>
  <c r="V1" i="54"/>
  <c r="W1" i="2"/>
  <c r="U54" i="64" l="1"/>
  <c r="T58" i="64"/>
  <c r="Y56" i="64"/>
  <c r="Y58" i="64" s="1"/>
  <c r="T54" i="64"/>
  <c r="Y55" i="64"/>
  <c r="Y54" i="64" l="1"/>
</calcChain>
</file>

<file path=xl/comments1.xml><?xml version="1.0" encoding="utf-8"?>
<comments xmlns="http://schemas.openxmlformats.org/spreadsheetml/2006/main">
  <authors>
    <author>Gareth Eade</author>
  </authors>
  <commentList>
    <comment ref="R56" authorId="0">
      <text>
        <r>
          <rPr>
            <sz val="8"/>
            <color indexed="81"/>
            <rFont val="Tahoma"/>
            <family val="2"/>
          </rPr>
          <t>TransGrid: Calculations entered for reporting purposes only</t>
        </r>
      </text>
    </comment>
    <comment ref="R63" authorId="0">
      <text>
        <r>
          <rPr>
            <sz val="8"/>
            <color indexed="81"/>
            <rFont val="Tahoma"/>
            <family val="2"/>
          </rPr>
          <t>TransGrid: Calculations entered for reporting purposes only</t>
        </r>
      </text>
    </comment>
  </commentList>
</comments>
</file>

<file path=xl/sharedStrings.xml><?xml version="1.0" encoding="utf-8"?>
<sst xmlns="http://schemas.openxmlformats.org/spreadsheetml/2006/main" count="1023" uniqueCount="443">
  <si>
    <t>Sheet Name</t>
  </si>
  <si>
    <t>Sheet Description</t>
  </si>
  <si>
    <t>Back to Index</t>
  </si>
  <si>
    <t>Key:</t>
  </si>
  <si>
    <t>Input</t>
  </si>
  <si>
    <t>External Link</t>
  </si>
  <si>
    <t>Internal Link</t>
  </si>
  <si>
    <t>Source</t>
  </si>
  <si>
    <t>Unit</t>
  </si>
  <si>
    <t>Ref</t>
  </si>
  <si>
    <t>Dollars</t>
  </si>
  <si>
    <t>unit</t>
  </si>
  <si>
    <t>$dollars</t>
  </si>
  <si>
    <t>Thousands</t>
  </si>
  <si>
    <t>Millions</t>
  </si>
  <si>
    <t>$millions</t>
  </si>
  <si>
    <t>Percent</t>
  </si>
  <si>
    <t>Number</t>
  </si>
  <si>
    <t>number</t>
  </si>
  <si>
    <t>Unit Denominations</t>
  </si>
  <si>
    <t>$000</t>
  </si>
  <si>
    <t>End</t>
  </si>
  <si>
    <t>Basis</t>
  </si>
  <si>
    <t>Actual</t>
  </si>
  <si>
    <t>Overall Check:</t>
  </si>
  <si>
    <t>Check | List</t>
  </si>
  <si>
    <t>Check List</t>
  </si>
  <si>
    <t>Sheet</t>
  </si>
  <si>
    <t>Ok/Check</t>
  </si>
  <si>
    <t>Status</t>
  </si>
  <si>
    <t>Calculated</t>
  </si>
  <si>
    <t>Per cent</t>
  </si>
  <si>
    <t>Debt Raising Costs</t>
  </si>
  <si>
    <t>Inflation</t>
  </si>
  <si>
    <t>External</t>
  </si>
  <si>
    <t>Input | Inflation</t>
  </si>
  <si>
    <t>n/a</t>
  </si>
  <si>
    <t>Factor</t>
  </si>
  <si>
    <t>factor</t>
  </si>
  <si>
    <t>Debt raising costs</t>
  </si>
  <si>
    <t>Check</t>
  </si>
  <si>
    <t>Index</t>
  </si>
  <si>
    <t>Rate of change</t>
  </si>
  <si>
    <t>Weights</t>
  </si>
  <si>
    <t>Input | Debt raising costs</t>
  </si>
  <si>
    <t>Input | Opex allowances</t>
  </si>
  <si>
    <t>Operating expenditure</t>
  </si>
  <si>
    <t>CPI indexes (nominal to real)</t>
  </si>
  <si>
    <t>Partial factor productivity</t>
  </si>
  <si>
    <t>Total step changes</t>
  </si>
  <si>
    <t>Input |Step changes</t>
  </si>
  <si>
    <t>Inputs the cost escalation weights, cost escalation forecast, and inflation actuals and forecast</t>
  </si>
  <si>
    <r>
      <t>Inputs the operating expenditure (</t>
    </r>
    <r>
      <rPr>
        <b/>
        <i/>
        <sz val="8"/>
        <color indexed="8"/>
        <rFont val="Arial"/>
        <family val="2"/>
      </rPr>
      <t>opex</t>
    </r>
    <r>
      <rPr>
        <i/>
        <sz val="8"/>
        <color indexed="8"/>
        <rFont val="Arial"/>
        <family val="2"/>
      </rPr>
      <t>) data, including historical opex by category, one-off costs, step changes, demand forecasts, carbon costs, self insurance, network growth, and partial factor productivity</t>
    </r>
  </si>
  <si>
    <t>Calculates the opex forecast from RY2014 to RY2020</t>
  </si>
  <si>
    <t>Shows checks on the calculations within the model</t>
  </si>
  <si>
    <t>Lookup | Tables</t>
  </si>
  <si>
    <t>Output | Models</t>
  </si>
  <si>
    <t>Calc | Opex Forecast</t>
  </si>
  <si>
    <t>Notes</t>
  </si>
  <si>
    <t>Inputs for Post Tax Revenue Model</t>
  </si>
  <si>
    <t>Input | Rate of change</t>
  </si>
  <si>
    <t>Input | Reported opex</t>
  </si>
  <si>
    <r>
      <t>Inputs the reported operating expenditure (</t>
    </r>
    <r>
      <rPr>
        <b/>
        <i/>
        <sz val="8"/>
        <color indexed="8"/>
        <rFont val="Arial"/>
        <family val="2"/>
      </rPr>
      <t>opex</t>
    </r>
    <r>
      <rPr>
        <i/>
        <sz val="8"/>
        <color indexed="8"/>
        <rFont val="Arial"/>
        <family val="2"/>
      </rPr>
      <t>) from the prior regulatory control period.</t>
    </r>
  </si>
  <si>
    <t>Outputs the opex forecast needed as a post tax revenue model input (which excludes debt raising costs).</t>
  </si>
  <si>
    <t>Includes the lookup tables used within this opex model.</t>
  </si>
  <si>
    <t>Input | Step changes</t>
  </si>
  <si>
    <t>Input | General</t>
  </si>
  <si>
    <t>Inputs NSP name, regulatory years for the prior and forecast regulatory control period etc.</t>
  </si>
  <si>
    <t>Model index</t>
  </si>
  <si>
    <t>NSP name</t>
  </si>
  <si>
    <t>Forecast regulatory control period, first year</t>
  </si>
  <si>
    <t>Forecast regulatory control period, last year</t>
  </si>
  <si>
    <t>Value</t>
  </si>
  <si>
    <t>NSP</t>
  </si>
  <si>
    <t>AER</t>
  </si>
  <si>
    <t>Years</t>
  </si>
  <si>
    <t>Forecast base year</t>
  </si>
  <si>
    <t>PTRM</t>
  </si>
  <si>
    <t>Total opex</t>
  </si>
  <si>
    <t>Estimate</t>
  </si>
  <si>
    <t>RIN</t>
  </si>
  <si>
    <t>Cost category</t>
  </si>
  <si>
    <t>Input | Forecast price change</t>
  </si>
  <si>
    <t>Input | Forecast productivity</t>
  </si>
  <si>
    <t>Step change</t>
  </si>
  <si>
    <t>Forecast price change</t>
  </si>
  <si>
    <t>CPI</t>
  </si>
  <si>
    <t>Worksheet check:</t>
  </si>
  <si>
    <t>index</t>
  </si>
  <si>
    <t>Input | Forecast output growth</t>
  </si>
  <si>
    <t>Output measure</t>
  </si>
  <si>
    <t>Calc | Estimated final year expenditure</t>
  </si>
  <si>
    <t>Calc | Rate of change</t>
  </si>
  <si>
    <t>Growth rate</t>
  </si>
  <si>
    <t>Efficiency adjustment</t>
  </si>
  <si>
    <t>Calc | Step changes</t>
  </si>
  <si>
    <t>Calc | Total forecast operating expenditure</t>
  </si>
  <si>
    <t>Total reported opex</t>
  </si>
  <si>
    <t>Total base year opex allowance</t>
  </si>
  <si>
    <t>Total final year opex allowance</t>
  </si>
  <si>
    <t>Inputs|Reported opex</t>
  </si>
  <si>
    <t>Input | General inputs</t>
  </si>
  <si>
    <t>Inputs</t>
  </si>
  <si>
    <t>AER opex model</t>
  </si>
  <si>
    <t>ABS</t>
  </si>
  <si>
    <t>Inputs inflation data.</t>
  </si>
  <si>
    <t>Index value, new base</t>
  </si>
  <si>
    <t>calculated</t>
  </si>
  <si>
    <t>CPI indexes (real to real)</t>
  </si>
  <si>
    <t>nominal</t>
  </si>
  <si>
    <t>external</t>
  </si>
  <si>
    <t>Forecast productivity change</t>
  </si>
  <si>
    <t>Step changes</t>
  </si>
  <si>
    <t>Calc | Opex forecast</t>
  </si>
  <si>
    <t>Estimated final year opex</t>
  </si>
  <si>
    <t>Remove debt raising costs</t>
  </si>
  <si>
    <t>Forecast output change</t>
  </si>
  <si>
    <t>Total forecast opex, excluding debt raising costs</t>
  </si>
  <si>
    <t>Total forecast opex, including debt raising costs</t>
  </si>
  <si>
    <t>Ratcheted maximum demand</t>
  </si>
  <si>
    <t>Circuit length</t>
  </si>
  <si>
    <t>Category specific forecasts</t>
  </si>
  <si>
    <t>Expenditure related to category specific forecasts</t>
  </si>
  <si>
    <t>Input | Adjustments</t>
  </si>
  <si>
    <t>Adjustment</t>
  </si>
  <si>
    <t>Adjustment 1</t>
  </si>
  <si>
    <t>Adjustment 2</t>
  </si>
  <si>
    <t>Adjustment 3</t>
  </si>
  <si>
    <t>Adjustment 4</t>
  </si>
  <si>
    <t>Adjustment 5</t>
  </si>
  <si>
    <t>Input | Category specifc forecasts</t>
  </si>
  <si>
    <t>Network support costs</t>
  </si>
  <si>
    <t>Calc | Category specific forecasts</t>
  </si>
  <si>
    <t>Total category specific forecasts</t>
  </si>
  <si>
    <t>Year ending</t>
  </si>
  <si>
    <t>Months</t>
  </si>
  <si>
    <t>month 1</t>
  </si>
  <si>
    <t>month 2</t>
  </si>
  <si>
    <t>month 3</t>
  </si>
  <si>
    <t>month 4</t>
  </si>
  <si>
    <t>month 5</t>
  </si>
  <si>
    <t>month 6</t>
  </si>
  <si>
    <t>month 7</t>
  </si>
  <si>
    <t>month 8</t>
  </si>
  <si>
    <t>month 9</t>
  </si>
  <si>
    <t>month 10</t>
  </si>
  <si>
    <t>month 11</t>
  </si>
  <si>
    <t>month 12</t>
  </si>
  <si>
    <t>Percentage Change from Corresponding Quarter of Previous Year</t>
  </si>
  <si>
    <t>Total forecast opex, excluding category specific forecasts</t>
  </si>
  <si>
    <t>Decision stage</t>
  </si>
  <si>
    <t>draft</t>
  </si>
  <si>
    <t>Efficiency adjusted final year opex</t>
  </si>
  <si>
    <t>Reported base year opex</t>
  </si>
  <si>
    <t>Forecast rate of change, year-on-year</t>
  </si>
  <si>
    <t>Forecast rate of change, cumulative</t>
  </si>
  <si>
    <t>Previous period year 1</t>
  </si>
  <si>
    <t>Previous period year 2</t>
  </si>
  <si>
    <t>Previous period year 3</t>
  </si>
  <si>
    <t>Previous period year 4</t>
  </si>
  <si>
    <t>Previous period year 5</t>
  </si>
  <si>
    <t>Forecast period year 1</t>
  </si>
  <si>
    <t>Forecast period year 2</t>
  </si>
  <si>
    <t>Forecast period year 3</t>
  </si>
  <si>
    <t>Forecast period year 4</t>
  </si>
  <si>
    <t>Forecast period year 5</t>
  </si>
  <si>
    <t>Previous regulatory control period, first year</t>
  </si>
  <si>
    <t>Previous regulatory control period, last year</t>
  </si>
  <si>
    <t>Regulatory years</t>
  </si>
  <si>
    <t>Year</t>
  </si>
  <si>
    <t>Year Ending</t>
  </si>
  <si>
    <t>Financial Year</t>
  </si>
  <si>
    <t>Calendar Year</t>
  </si>
  <si>
    <t>Add estimated change in opex between the base year and the final year</t>
  </si>
  <si>
    <t>Total opex, categories forecast specifically</t>
  </si>
  <si>
    <t>Remove opex for categories forecast specifically</t>
  </si>
  <si>
    <t>Remove non-recurrent efficiency gain in the base year</t>
  </si>
  <si>
    <t>Add back non-recurrent efficiency gains in the base year</t>
  </si>
  <si>
    <t>TransGrid</t>
  </si>
  <si>
    <t>Energy delivered</t>
  </si>
  <si>
    <t>Remove network support costs</t>
  </si>
  <si>
    <t>Off easement risk management</t>
  </si>
  <si>
    <t>WPI - DAE Feb 2017</t>
  </si>
  <si>
    <t>Average of forecast inflation.</t>
  </si>
  <si>
    <t>RBA statement of monetary policy inflation forecast,  August 2017, Table 6.1</t>
  </si>
  <si>
    <t>Note. The dollar basis should be consistent with the post tax revenue model</t>
  </si>
  <si>
    <t xml:space="preserve">Average DAE &amp; BIS </t>
  </si>
  <si>
    <t>Details about the proposed base-year</t>
  </si>
  <si>
    <t>Proposed base year: 2016-17</t>
  </si>
  <si>
    <t>Expenditure category</t>
  </si>
  <si>
    <t>$m nominal</t>
  </si>
  <si>
    <t>$m June 18</t>
  </si>
  <si>
    <t>Maintenance - Lines and Cable</t>
  </si>
  <si>
    <t>Maintenance - Substations</t>
  </si>
  <si>
    <t>Maintenance - Communications</t>
  </si>
  <si>
    <t>Maintenance - Secondary Systems</t>
  </si>
  <si>
    <t>Maintenance - Land and Easements</t>
  </si>
  <si>
    <t>Maintenance Support and Asset Management</t>
  </si>
  <si>
    <t>Operations / Control Room</t>
  </si>
  <si>
    <t>Grid Planning</t>
  </si>
  <si>
    <t>Insurance</t>
  </si>
  <si>
    <t>Rates &amp; Taxes</t>
  </si>
  <si>
    <t xml:space="preserve">Property Management </t>
  </si>
  <si>
    <t>Environmental</t>
  </si>
  <si>
    <t>Corporate Governance</t>
  </si>
  <si>
    <t>Customer Relations</t>
  </si>
  <si>
    <t>Regulatory</t>
  </si>
  <si>
    <t>Finance</t>
  </si>
  <si>
    <t>Information Technology</t>
  </si>
  <si>
    <t>HR &amp; Payroll</t>
  </si>
  <si>
    <t>Defined Benefits Adj. for compliance with AASB 119</t>
  </si>
  <si>
    <t>Other adjustments</t>
  </si>
  <si>
    <t>Not applicable</t>
  </si>
  <si>
    <t>Totals</t>
  </si>
  <si>
    <t xml:space="preserve">Source of input data: </t>
  </si>
  <si>
    <t>RCP1 Forecast</t>
  </si>
  <si>
    <t>RCP2 Forecast</t>
  </si>
  <si>
    <t>Regulatory year:</t>
  </si>
  <si>
    <t>2016-17</t>
  </si>
  <si>
    <t>2017-18</t>
  </si>
  <si>
    <t>2018-19</t>
  </si>
  <si>
    <t>2019-20</t>
  </si>
  <si>
    <t>2020-21</t>
  </si>
  <si>
    <t>2021-22</t>
  </si>
  <si>
    <t>2022-23</t>
  </si>
  <si>
    <t>Price forecasts</t>
  </si>
  <si>
    <t>RAB priced in $m June 18</t>
  </si>
  <si>
    <t>Replacement cost of network (end of year)</t>
  </si>
  <si>
    <t>Commissioned augex</t>
  </si>
  <si>
    <t>Commissioned augex as a % of network</t>
  </si>
  <si>
    <t>Effective economy of scale</t>
  </si>
  <si>
    <t>N/a</t>
  </si>
  <si>
    <t>Annual % change in opex requirement</t>
  </si>
  <si>
    <t>Annual % change in industry productivity</t>
  </si>
  <si>
    <t>TransGrid transformation programme in 2017/18</t>
  </si>
  <si>
    <t>Annual % efficiency improvement in 2017/18</t>
  </si>
  <si>
    <t>RIT-T rule changes</t>
  </si>
  <si>
    <t>Compliance</t>
  </si>
  <si>
    <t>Hazard trees</t>
  </si>
  <si>
    <t>Summary of prescribed opex forecast</t>
  </si>
  <si>
    <t>TransGrid Revised Proposal</t>
  </si>
  <si>
    <t xml:space="preserve"> RCP2 Totals</t>
  </si>
  <si>
    <t>Forecast components</t>
  </si>
  <si>
    <t>Base or previous year's prescribed operating expenditure, excluding step changes</t>
  </si>
  <si>
    <t>Final phase of TransGrid transformation programme in 2017-18</t>
  </si>
  <si>
    <t>Total prescribed operating expenditure</t>
  </si>
  <si>
    <t xml:space="preserve">CPI </t>
  </si>
  <si>
    <t>actual</t>
  </si>
  <si>
    <t>estimate</t>
  </si>
  <si>
    <t>2007-08</t>
  </si>
  <si>
    <t>2008-09</t>
  </si>
  <si>
    <t>2009-10</t>
  </si>
  <si>
    <t>2010-11</t>
  </si>
  <si>
    <t>2011-12</t>
  </si>
  <si>
    <t>2012-13</t>
  </si>
  <si>
    <t>2013-14</t>
  </si>
  <si>
    <t>2014-15</t>
  </si>
  <si>
    <t>2015-16</t>
  </si>
  <si>
    <t>ABS CPI index Jun qtr (old base)</t>
  </si>
  <si>
    <t>ABS CPI index Jun qtr (rebased index)</t>
  </si>
  <si>
    <t>Updated with RBA statement of monetary policy August 2017</t>
  </si>
  <si>
    <t xml:space="preserve">Inflation rate (per cent) </t>
  </si>
  <si>
    <t>Reconstructed cumulative index (June 2018=1)</t>
  </si>
  <si>
    <t>7.5.1 - The carryover amounts that arise from applying the EBSS during the current regulatory control period</t>
  </si>
  <si>
    <t>7.5.1.1 - Opex allowance applicable to EBSS (EBSS target)</t>
  </si>
  <si>
    <t>$m, Jun 2009</t>
  </si>
  <si>
    <t>$m,  Jun 2014</t>
  </si>
  <si>
    <t>$m, real June 2018</t>
  </si>
  <si>
    <t>Previous period</t>
  </si>
  <si>
    <t>Current regulatory control period</t>
  </si>
  <si>
    <t>Total opex allowance</t>
  </si>
  <si>
    <t xml:space="preserve">Approved excludable costs - allowance </t>
  </si>
  <si>
    <t>Network capability projects (NCIPAP)</t>
  </si>
  <si>
    <t xml:space="preserve">Superannuation contributions (cash basis) </t>
  </si>
  <si>
    <t>Capitalisation policy changes</t>
  </si>
  <si>
    <t>Opex associated with pass throughs</t>
  </si>
  <si>
    <t xml:space="preserve">Other adjustments or exclusions required by the EBSS </t>
  </si>
  <si>
    <t>Forecast opex for EBSS purposes</t>
  </si>
  <si>
    <t>7.5.1.2 - Actual and estimated opex applicable to EBSS</t>
  </si>
  <si>
    <t>$m, actual</t>
  </si>
  <si>
    <t xml:space="preserve">Total opex </t>
  </si>
  <si>
    <t>Approved excludable costs</t>
  </si>
  <si>
    <t>Movements in provisions related to opex (total)</t>
  </si>
  <si>
    <t>Actual opex for EBSS purposes</t>
  </si>
  <si>
    <t>Base year</t>
  </si>
  <si>
    <t>Base year non-recurrent efficiency gain</t>
  </si>
  <si>
    <t>Incremental gain $m, real June 2018</t>
  </si>
  <si>
    <t>Carryover</t>
  </si>
  <si>
    <t>Forthcoming regulatory control period</t>
  </si>
  <si>
    <t xml:space="preserve">Total </t>
  </si>
  <si>
    <t>Total Carryover Amount (4 year carryover)</t>
  </si>
  <si>
    <t>Total Carryover Amount (5 year carryover)</t>
  </si>
  <si>
    <t>Total Carryover Amount (5 year carryover including 2013-14 incremental gain)</t>
  </si>
  <si>
    <t>PTRM inputs</t>
  </si>
  <si>
    <t>Details of NCIPAP (Projects)</t>
  </si>
  <si>
    <t>NCIPAP (Projects)</t>
  </si>
  <si>
    <t>$(nominal)</t>
  </si>
  <si>
    <t>Project Number</t>
  </si>
  <si>
    <t>Project Description</t>
  </si>
  <si>
    <t xml:space="preserve">$ FY17 </t>
  </si>
  <si>
    <t>P0003853</t>
  </si>
  <si>
    <t xml:space="preserve">ENERGY STORAGE RESEARCH PROJECT         </t>
  </si>
  <si>
    <t>P0008067</t>
  </si>
  <si>
    <t>Short-term Rating of Tie Transformers</t>
  </si>
  <si>
    <t>P0008071</t>
  </si>
  <si>
    <t>Improve 132kV Fdr Protection Clearance</t>
  </si>
  <si>
    <t>P0008103</t>
  </si>
  <si>
    <t xml:space="preserve">Guthega Remote Relay Interrogation      </t>
  </si>
  <si>
    <t>P0011072</t>
  </si>
  <si>
    <t>P0008133</t>
  </si>
  <si>
    <t xml:space="preserve">Gadara Transfer Tripping Scheme         </t>
  </si>
  <si>
    <t>P0011073</t>
  </si>
  <si>
    <t>P0011074</t>
  </si>
  <si>
    <t xml:space="preserve">Gunnedah-Narrabri66kV Voltage Control   </t>
  </si>
  <si>
    <t>P0011075</t>
  </si>
  <si>
    <t xml:space="preserve">BFS 330kV Cable 41 Short-term Rating    </t>
  </si>
  <si>
    <t>P0011076</t>
  </si>
  <si>
    <t xml:space="preserve">Taree 132kV Bus Capacity Augment        </t>
  </si>
  <si>
    <t>P0008183</t>
  </si>
  <si>
    <t>Syd South 330kVBus IsolatorCB412B</t>
  </si>
  <si>
    <t>P0008186</t>
  </si>
  <si>
    <t xml:space="preserve">Tomago330kVBus Capacity Augment         </t>
  </si>
  <si>
    <t>P0008199</t>
  </si>
  <si>
    <t>Remote or self reset of Bus Protection</t>
  </si>
  <si>
    <t>P0008201</t>
  </si>
  <si>
    <t xml:space="preserve">Improve Operational Tele Ntk Comm_OTN   </t>
  </si>
  <si>
    <t>P0011077</t>
  </si>
  <si>
    <t xml:space="preserve">Wagga132kV TL99X Rating Upgrade         </t>
  </si>
  <si>
    <t>P0008479</t>
  </si>
  <si>
    <t>TL970 132kV Rating Augmentation</t>
  </si>
  <si>
    <t>P0008483</t>
  </si>
  <si>
    <t xml:space="preserve">LOLS Expansion Including 8G1 and 896    </t>
  </si>
  <si>
    <t>P0008490</t>
  </si>
  <si>
    <t xml:space="preserve">Balranald X5 Supply Augmentation        </t>
  </si>
  <si>
    <t>P0008494</t>
  </si>
  <si>
    <t>P0008573</t>
  </si>
  <si>
    <t>Yass-Marulan-Bannaby330kV SmartGrid Ctrl</t>
  </si>
  <si>
    <t>P0008591</t>
  </si>
  <si>
    <t>Buronga_Upper Tumut and Wagga bus Prot</t>
  </si>
  <si>
    <t>P0008610</t>
  </si>
  <si>
    <t>Snowy to Canberra Ratings Augmentation</t>
  </si>
  <si>
    <t>P0008613</t>
  </si>
  <si>
    <t xml:space="preserve">TWFL on 132kV Lines Improve Reliability </t>
  </si>
  <si>
    <t>P0008619</t>
  </si>
  <si>
    <t>Sydney South 330kV Smart Grid Controls</t>
  </si>
  <si>
    <t>P0011087</t>
  </si>
  <si>
    <t>Sydney NthWest 330kV Smart Grid Controls</t>
  </si>
  <si>
    <t>P0008710</t>
  </si>
  <si>
    <t xml:space="preserve">Deniliquin 66kV SCADA Capacity Augment  </t>
  </si>
  <si>
    <t>P0010120</t>
  </si>
  <si>
    <t>P0008781</t>
  </si>
  <si>
    <t xml:space="preserve">OverVoltage Control after AUFLS Event   </t>
  </si>
  <si>
    <t>P0011089</t>
  </si>
  <si>
    <t>P0008891</t>
  </si>
  <si>
    <t>Increase Ratings of TL 051</t>
  </si>
  <si>
    <t>P0009106</t>
  </si>
  <si>
    <t xml:space="preserve">Armidale CAP transfer tripping scheme   </t>
  </si>
  <si>
    <t>P0009226</t>
  </si>
  <si>
    <t>Provision of NSCAS in Southern NSW</t>
  </si>
  <si>
    <t>P0009368</t>
  </si>
  <si>
    <t xml:space="preserve">DYNAMIC LINE RATING MONITORING          </t>
  </si>
  <si>
    <t>P0009734</t>
  </si>
  <si>
    <t>Morvern 132kV TL 966 3-way Disconnectors</t>
  </si>
  <si>
    <t>P0009736</t>
  </si>
  <si>
    <t>Murrumbatemen 132kV TL 976 - 2 3-way D</t>
  </si>
  <si>
    <t>P0009743</t>
  </si>
  <si>
    <t>Casino 132kV TL 96L 3-way Disconnectors</t>
  </si>
  <si>
    <t>P0009745</t>
  </si>
  <si>
    <t>3-way Disconnectors at Main Tee(s)</t>
  </si>
  <si>
    <t>P0009747</t>
  </si>
  <si>
    <t>Ilford 132kV TL 94M 3-way Disconnectors</t>
  </si>
  <si>
    <t>P0010145</t>
  </si>
  <si>
    <t>Capacitors to improve NSW-VIC limits</t>
  </si>
  <si>
    <t>P0010153</t>
  </si>
  <si>
    <t>Capacitors to improve QNI limits</t>
  </si>
  <si>
    <t>P0010160</t>
  </si>
  <si>
    <t>HV Plant Limitations on TL 70 and 71</t>
  </si>
  <si>
    <t>P0010236</t>
  </si>
  <si>
    <t>SNY-NSW constraint - Reactance on TL 2</t>
  </si>
  <si>
    <t>Remove movement in provisions other than Defined Benefits</t>
  </si>
  <si>
    <t xml:space="preserve">Remove Defined Benefits - Non Cash Accrual </t>
  </si>
  <si>
    <t>Version release</t>
  </si>
  <si>
    <t>Date</t>
  </si>
  <si>
    <t>Change author</t>
  </si>
  <si>
    <t>Release One</t>
  </si>
  <si>
    <t>TransGrid, 1 December 2017.</t>
  </si>
  <si>
    <t>BIS EGWWS - WPI (Real)</t>
  </si>
  <si>
    <t>Change Control Summary - Revised Proposal</t>
  </si>
  <si>
    <t>EGWWS - WPI (real) - BIS Shrapnel (Oxford) Oct 2017 (NSW Public/Private)</t>
  </si>
  <si>
    <t>Customer Numbers NSW Distributors - AER Benchmarking Data</t>
  </si>
  <si>
    <t>Amended Formula</t>
  </si>
  <si>
    <t>Totals for Opex Model</t>
  </si>
  <si>
    <t>Cash Position for Other Provisions (excl Defined Benefits)</t>
  </si>
  <si>
    <t>RCP2 Forecast - Presentation Purposes Only</t>
  </si>
  <si>
    <t>Subtotal Prior to Other adjustments</t>
  </si>
  <si>
    <t>Labour Weighting</t>
  </si>
  <si>
    <t>NSW Customer Numbers based on 2006-2016 AER Benchmarking 
(Trend of  y = 36,034.3176001178 x - 68,946,005.4993802)</t>
  </si>
  <si>
    <t>Price changes</t>
  </si>
  <si>
    <t>Network changes (Output Growth)</t>
  </si>
  <si>
    <t>Industry productivity adjustment (Productivity)</t>
  </si>
  <si>
    <t>Network growth forecast (From Revenue Submission 31 January 2017)</t>
  </si>
  <si>
    <t xml:space="preserve">TransGrid to nominate base year used to forecast opex 
(drop down menu) </t>
  </si>
  <si>
    <t>Compliance with NSW Transmission Licence Conditions</t>
  </si>
  <si>
    <t>AER Opex and EBSS Model Update</t>
  </si>
  <si>
    <t xml:space="preserve">Base and Final Year Expenditure </t>
  </si>
  <si>
    <t>Rate of Change for the Regulatory Period</t>
  </si>
  <si>
    <t>Cash Position for Defined Benefits</t>
  </si>
  <si>
    <t>Refer Below</t>
  </si>
  <si>
    <t>Revised Price forecasts</t>
  </si>
  <si>
    <t>Revised Labour Ratio</t>
  </si>
  <si>
    <t xml:space="preserve">Revised Industry productivity forecast </t>
  </si>
  <si>
    <t>Revised Output Growth</t>
  </si>
  <si>
    <t xml:space="preserve">Revised Output Weights </t>
  </si>
  <si>
    <t>Customer Numbers (End User Numbers)</t>
  </si>
  <si>
    <r>
      <t xml:space="preserve">Step1:  Input|Inflation: </t>
    </r>
    <r>
      <rPr>
        <i/>
        <sz val="11"/>
        <color theme="1"/>
        <rFont val="Calibri"/>
        <family val="2"/>
        <scheme val="minor"/>
      </rPr>
      <t xml:space="preserve">Corrected the AER's CPI calculations </t>
    </r>
  </si>
  <si>
    <r>
      <rPr>
        <b/>
        <i/>
        <sz val="11"/>
        <color theme="1"/>
        <rFont val="Calibri"/>
        <family val="2"/>
        <scheme val="minor"/>
      </rPr>
      <t>Step2: Input|Reported Opex:</t>
    </r>
    <r>
      <rPr>
        <i/>
        <sz val="11"/>
        <color theme="1"/>
        <rFont val="Calibri"/>
        <family val="2"/>
        <scheme val="minor"/>
      </rPr>
      <t xml:space="preserve"> Updated with TransGrid 2016/17 actual expenditure adjusting provisions to cash, refer to </t>
    </r>
    <r>
      <rPr>
        <b/>
        <i/>
        <sz val="11"/>
        <color theme="1"/>
        <rFont val="Calibri"/>
        <family val="2"/>
        <scheme val="minor"/>
      </rPr>
      <t>TG Base Year</t>
    </r>
  </si>
  <si>
    <r>
      <rPr>
        <b/>
        <i/>
        <sz val="11"/>
        <color theme="1"/>
        <rFont val="Calibri"/>
        <family val="2"/>
        <scheme val="minor"/>
      </rPr>
      <t>Step 3: Input|Reported Opex:</t>
    </r>
    <r>
      <rPr>
        <i/>
        <sz val="11"/>
        <color theme="1"/>
        <rFont val="Calibri"/>
        <family val="2"/>
        <scheme val="minor"/>
      </rPr>
      <t xml:space="preserve"> Updated with TransGrid's estimated final year operating expenditure (including 3% efficiency saving), refer to </t>
    </r>
    <r>
      <rPr>
        <b/>
        <i/>
        <sz val="11"/>
        <color theme="1"/>
        <rFont val="Calibri"/>
        <family val="2"/>
        <scheme val="minor"/>
      </rPr>
      <t xml:space="preserve">TG Opex Forecast, </t>
    </r>
    <r>
      <rPr>
        <i/>
        <sz val="11"/>
        <color theme="1"/>
        <rFont val="Calibri"/>
        <family val="2"/>
        <scheme val="minor"/>
      </rPr>
      <t>uses forecast metrics from the tables below.</t>
    </r>
  </si>
  <si>
    <t>Rate of Change</t>
  </si>
  <si>
    <t>Step Changes</t>
  </si>
  <si>
    <r>
      <rPr>
        <b/>
        <i/>
        <sz val="11"/>
        <color theme="1"/>
        <rFont val="Calibri"/>
        <family val="2"/>
        <scheme val="minor"/>
      </rPr>
      <t>Step 5: Input|Step Changes:</t>
    </r>
    <r>
      <rPr>
        <i/>
        <sz val="11"/>
        <color theme="1"/>
        <rFont val="Calibri"/>
        <family val="2"/>
        <scheme val="minor"/>
      </rPr>
      <t xml:space="preserve"> Updated with TransGrid's estimated final year operating expenditure (including 3% efficiency saving), refer to </t>
    </r>
    <r>
      <rPr>
        <b/>
        <i/>
        <sz val="11"/>
        <color theme="1"/>
        <rFont val="Calibri"/>
        <family val="2"/>
        <scheme val="minor"/>
      </rPr>
      <t xml:space="preserve">TG Opex Forecast, </t>
    </r>
    <r>
      <rPr>
        <i/>
        <sz val="11"/>
        <color theme="1"/>
        <rFont val="Calibri"/>
        <family val="2"/>
        <scheme val="minor"/>
      </rPr>
      <t>uses forecast metrics from the tables below.</t>
    </r>
  </si>
  <si>
    <t xml:space="preserve">Debt Raising Costs </t>
  </si>
  <si>
    <r>
      <rPr>
        <b/>
        <i/>
        <sz val="11"/>
        <color theme="1"/>
        <rFont val="Calibri"/>
        <family val="2"/>
        <scheme val="minor"/>
      </rPr>
      <t>Step 6: Input|Step Changes:</t>
    </r>
    <r>
      <rPr>
        <i/>
        <sz val="11"/>
        <color theme="1"/>
        <rFont val="Calibri"/>
        <family val="2"/>
        <scheme val="minor"/>
      </rPr>
      <t xml:space="preserve"> Updated with recalculated debt raising costs derived from the PTRM</t>
    </r>
  </si>
  <si>
    <r>
      <t>Cell D</t>
    </r>
    <r>
      <rPr>
        <sz val="11"/>
        <color theme="1"/>
        <rFont val="Calibri"/>
        <family val="2"/>
        <scheme val="minor"/>
      </rPr>
      <t>16</t>
    </r>
    <r>
      <rPr>
        <sz val="11"/>
        <color theme="1"/>
        <rFont val="Calibri"/>
        <family val="2"/>
        <scheme val="minor"/>
      </rPr>
      <t>: BIS Shrapnel: Report on expected wage changes to 2022/23, October 2017.</t>
    </r>
  </si>
  <si>
    <t>Cell E35:I35 AER 28 September 2017</t>
  </si>
  <si>
    <r>
      <t>Cell C40:I40</t>
    </r>
    <r>
      <rPr>
        <sz val="11"/>
        <color theme="1"/>
        <rFont val="Calibri"/>
        <family val="2"/>
        <scheme val="minor"/>
      </rPr>
      <t>: Economic Insights Economic Benchmarking Results for the Australia Energy Regulators' 2017 TNSP Benchmarking Report, 12 September 2017 (Page 6).</t>
    </r>
  </si>
  <si>
    <r>
      <t>Cell D46</t>
    </r>
    <r>
      <rPr>
        <sz val="11"/>
        <color theme="1"/>
        <rFont val="Calibri"/>
        <family val="2"/>
        <scheme val="minor"/>
      </rPr>
      <t>:</t>
    </r>
    <r>
      <rPr>
        <sz val="11"/>
        <color theme="1"/>
        <rFont val="Calibri"/>
        <family val="2"/>
        <scheme val="minor"/>
      </rPr>
      <t>D49</t>
    </r>
    <r>
      <rPr>
        <sz val="11"/>
        <color theme="1"/>
        <rFont val="Calibri"/>
        <family val="2"/>
        <scheme val="minor"/>
      </rPr>
      <t>:</t>
    </r>
    <r>
      <rPr>
        <sz val="11"/>
        <color theme="1"/>
        <rFont val="Calibri"/>
        <family val="2"/>
        <scheme val="minor"/>
      </rPr>
      <t xml:space="preserve"> Economic Insights Economic Benchmarking Results for the Australia Energy Regulators' 2017 TNSP Benchmarking Report, 12 September 2017 (Page 5).</t>
    </r>
  </si>
  <si>
    <r>
      <t>Cell C58</t>
    </r>
    <r>
      <rPr>
        <sz val="11"/>
        <color theme="1"/>
        <rFont val="Calibri"/>
        <family val="2"/>
        <scheme val="minor"/>
      </rPr>
      <t>:</t>
    </r>
    <r>
      <rPr>
        <sz val="11"/>
        <color theme="1"/>
        <rFont val="Calibri"/>
        <family val="2"/>
        <scheme val="minor"/>
      </rPr>
      <t>I60</t>
    </r>
    <r>
      <rPr>
        <sz val="11"/>
        <color theme="1"/>
        <rFont val="Calibri"/>
        <family val="2"/>
        <scheme val="minor"/>
      </rPr>
      <t>: TransGrid, 1 December 2017.</t>
    </r>
  </si>
  <si>
    <r>
      <t>Cell E66</t>
    </r>
    <r>
      <rPr>
        <sz val="11"/>
        <color theme="1"/>
        <rFont val="Calibri"/>
        <family val="2"/>
        <scheme val="minor"/>
      </rPr>
      <t>:I</t>
    </r>
    <r>
      <rPr>
        <sz val="11"/>
        <color theme="1"/>
        <rFont val="Calibri"/>
        <family val="2"/>
        <scheme val="minor"/>
      </rPr>
      <t>66</t>
    </r>
    <r>
      <rPr>
        <sz val="11"/>
        <color theme="1"/>
        <rFont val="Calibri"/>
        <family val="2"/>
        <scheme val="minor"/>
      </rPr>
      <t xml:space="preserve"> : </t>
    </r>
    <r>
      <rPr>
        <sz val="11"/>
        <color theme="1"/>
        <rFont val="Calibri"/>
        <family val="2"/>
        <scheme val="minor"/>
      </rPr>
      <t>TransGrid PTRM, 1 December 2017.</t>
    </r>
  </si>
  <si>
    <t>AER EBSS Model Updates</t>
  </si>
  <si>
    <t>AER Opex Model Updates</t>
  </si>
  <si>
    <r>
      <rPr>
        <b/>
        <i/>
        <sz val="11"/>
        <color theme="1"/>
        <rFont val="Calibri"/>
        <family val="2"/>
        <scheme val="minor"/>
      </rPr>
      <t>Step 2: EBSS:</t>
    </r>
    <r>
      <rPr>
        <i/>
        <sz val="11"/>
        <color theme="1"/>
        <rFont val="Calibri"/>
        <family val="2"/>
        <scheme val="minor"/>
      </rPr>
      <t xml:space="preserve"> Cell O44; Removed AER 2013/14 one off adjustment - Refer to revised revenue proposal</t>
    </r>
  </si>
  <si>
    <r>
      <rPr>
        <b/>
        <i/>
        <sz val="11"/>
        <color theme="1"/>
        <rFont val="Calibri"/>
        <family val="2"/>
        <scheme val="minor"/>
      </rPr>
      <t>Step 3: EBSS:</t>
    </r>
    <r>
      <rPr>
        <i/>
        <sz val="11"/>
        <color theme="1"/>
        <rFont val="Calibri"/>
        <family val="2"/>
        <scheme val="minor"/>
      </rPr>
      <t xml:space="preserve"> Cell T42: Removed AER proposed non-recurrent efficiency gain for 2016/17  -  Refer to revised revenue proposal</t>
    </r>
  </si>
  <si>
    <r>
      <rPr>
        <b/>
        <i/>
        <sz val="11"/>
        <rFont val="Calibri"/>
        <family val="2"/>
        <scheme val="minor"/>
      </rPr>
      <t>Step 4: Input|Rate of change:</t>
    </r>
    <r>
      <rPr>
        <i/>
        <sz val="11"/>
        <color theme="1"/>
        <rFont val="Calibri"/>
        <family val="2"/>
        <scheme val="minor"/>
      </rPr>
      <t xml:space="preserve"> Updated rates of change factors with:
1. average of Deloitte Access Economics and BIS Shrapnel's wage price index forecasts for labour escalation
2. AER's Economic Insights latest benchmarking labour weighting
3. AER's Economic Insights, new method, replacing weighted entry and exit connections with end user customer numbers 
4. AER's Economic Insights updated output weights.</t>
    </r>
  </si>
  <si>
    <r>
      <t>Cell C1</t>
    </r>
    <r>
      <rPr>
        <sz val="11"/>
        <color theme="1"/>
        <rFont val="Calibri"/>
        <family val="2"/>
        <scheme val="minor"/>
      </rPr>
      <t>9:D23: TransGrid, 31 January 2017.</t>
    </r>
  </si>
  <si>
    <t>Cell C26:I26: TransGrid, 1 December 2017.</t>
  </si>
  <si>
    <t>Cell E36:I36 BIS Shrapnel: Report on expected wage changes to 2022/23, October 2017.</t>
  </si>
  <si>
    <t>Cell C52:I52: TransGrid, 31 January 2017.</t>
  </si>
  <si>
    <t>Cell C43:I43: TransGrid Forecast (1 December 2017) utilising AER's Economic Insights Economic Benchmarking Results, data files contained in Economic Insights AER TNSP BM 20Sep2017.zip</t>
  </si>
  <si>
    <r>
      <rPr>
        <b/>
        <i/>
        <sz val="11"/>
        <color theme="1"/>
        <rFont val="Calibri"/>
        <family val="2"/>
        <scheme val="minor"/>
      </rPr>
      <t>Step1: EBSS:</t>
    </r>
    <r>
      <rPr>
        <i/>
        <sz val="11"/>
        <color theme="1"/>
        <rFont val="Calibri"/>
        <family val="2"/>
        <scheme val="minor"/>
      </rPr>
      <t xml:space="preserve"> Cell I32:I40, Updated with TransGrid 2016/17 actual expenditure adjusted for:
 - NCIPAP project costs exclusion (See worksheet tab TG NCIPAP)
 - Defined Benefits 
- movements in provisions to reflect a cash position 
Note: define benefits and provision movements have been provided to the AER as part of the Economic Benchmarking RIN 2016-17 Submitted to the AER on the 25th October 2017.</t>
    </r>
  </si>
  <si>
    <t>Targeted Prescribed Opex</t>
  </si>
  <si>
    <t>Network Support cost forecast does not appear in this model and is entered directly into the PTRM</t>
  </si>
  <si>
    <r>
      <rPr>
        <b/>
        <sz val="11"/>
        <color theme="1"/>
        <rFont val="Calibri"/>
        <family val="2"/>
        <scheme val="minor"/>
      </rPr>
      <t>NOTE:</t>
    </r>
    <r>
      <rPr>
        <sz val="11"/>
        <color theme="1"/>
        <rFont val="Calibri"/>
        <family val="2"/>
        <scheme val="minor"/>
      </rPr>
      <t xml:space="preserve"> TransGrid have used the AER's draft determination EBSS and Opex models as the basis for presenting its revised revenue proposal forecasts. We note that the AER have made specific modifications to these models for TransGrid's draft determination, when compared to the models used for other transmission and distribution determinations.
Whilst TransGrid does not accept a number of these modifications, as documented in and consistent with our revised revenue proposal, we did not propose to develop new alternative models, but to use the AER's and supplement them where necessary with additional data, corrections to formula's and minor notations. The use of the model does not imply acceptance of the methodology underpinning the AER's alternative revenue proposal numbers and assumptions from the draft determination.</t>
    </r>
  </si>
  <si>
    <t>TransGrid has prepared a revised operating expenditure forecast and EBSS allowance by updating the AER's  alternative forecasts from the AER's draft decision. This workbook contains worksheet tabs containing:
1. TransGrid's revised base year as well as calculations, updated data and references supporting the operating expenditure and EBSS forecasts; these are the green tabs and a number of cells with TransGrid's data are linked to the AER's models.
2. AER's EBSS model, updated consistent with TransGrid's revised revenue proposal.
3. AER's Opex model, included CPI formulae corrections and updated consistent with TransGrid's revised revenue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</si>
</sst>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210">
    <numFmt numFmtId="5" formatCode="&quot;$&quot;#,##0;\-&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 #,##0_-;\-* #,##0_-;_-* &quot;-&quot;??_-;_-@_-"/>
    <numFmt numFmtId="169" formatCode="dd\-mmm"/>
    <numFmt numFmtId="170" formatCode="dd/mmm"/>
    <numFmt numFmtId="171" formatCode="_(#,##0_);\(#,##0\);_(&quot;-&quot;_)"/>
    <numFmt numFmtId="172" formatCode="_(#,##0.00%_);\(#,##0.00%\);_(&quot;-&quot;_)"/>
    <numFmt numFmtId="173" formatCode="_(#,##0.000_);\(#,##0.000\);_(&quot;-&quot;_)"/>
    <numFmt numFmtId="174" formatCode="_(#,##0.00_);\(#,##0.00\);_(&quot;-&quot;_)"/>
    <numFmt numFmtId="175" formatCode="[$-C09]dd\-mmm\-yy;@"/>
    <numFmt numFmtId="176" formatCode="_-* #,##0.0000_-;\-* #,##0.0000_-;_-* &quot;-&quot;??_-;_-@_-"/>
    <numFmt numFmtId="177" formatCode="_(#,##0.0000_);\(#,##0.0000\);_(&quot;-&quot;_)"/>
    <numFmt numFmtId="178" formatCode="_-* #,##0.00_-;[Red]\(#,##0.00\)_-;_-* &quot;-&quot;??_-;_-@_-"/>
    <numFmt numFmtId="179" formatCode="mm/dd/yy"/>
    <numFmt numFmtId="180" formatCode="_([$€-2]* #,##0.00_);_([$€-2]* \(#,##0.00\);_([$€-2]* &quot;-&quot;??_)"/>
    <numFmt numFmtId="181" formatCode="0_);[Red]\(0\)"/>
    <numFmt numFmtId="182" formatCode="0.0%"/>
    <numFmt numFmtId="183" formatCode="_(* #,##0_);_(* \(#,##0\);_(* &quot;-&quot;?_);_(@_)"/>
    <numFmt numFmtId="184" formatCode="#,##0.0_);\(#,##0.0\)"/>
    <numFmt numFmtId="185" formatCode="#,##0_ ;\-#,##0\ "/>
    <numFmt numFmtId="186" formatCode="#,##0;[Red]\(#,##0.0\)"/>
    <numFmt numFmtId="187" formatCode="#,##0_ ;[Red]\(#,##0\)\ "/>
    <numFmt numFmtId="188" formatCode="#,##0.00;\(#,##0.00\)"/>
    <numFmt numFmtId="189" formatCode="_)d\-mmm\-yy_)"/>
    <numFmt numFmtId="190" formatCode="_(#,##0.0_);\(#,##0.0\);_(&quot;-&quot;_)"/>
    <numFmt numFmtId="191" formatCode="_(###0_);\(###0\);_(###0_)"/>
    <numFmt numFmtId="192" formatCode="#,##0.0000_);[Red]\(#,##0.0000\)"/>
    <numFmt numFmtId="193" formatCode="0.0"/>
    <numFmt numFmtId="194" formatCode=";;_(&quot;-&quot;_)"/>
    <numFmt numFmtId="195" formatCode="_-* #,##0.0_-;\-* #,##0.0_-;_-* &quot;-&quot;??_-;_-@_-"/>
    <numFmt numFmtId="196" formatCode="0.00;\-0.00;_(&quot;-&quot;_)"/>
    <numFmt numFmtId="197" formatCode="[$-C09]mmm\-yyyy;@"/>
    <numFmt numFmtId="198" formatCode="_-* #\ ##0.00_-;\-* #\ ##0.00_-;_-* &quot;-&quot;??_-;_-@_-"/>
    <numFmt numFmtId="199" formatCode="_(#\ ##0.00_);\(#\ ##0.00\);_(&quot;-&quot;_)"/>
    <numFmt numFmtId="200" formatCode="#\ ##0.00_ ;\-#\ ##0.00\ ;&quot;-&quot;"/>
    <numFmt numFmtId="201" formatCode="#\ ##0.00;\-#\ ##0.00;&quot;-&quot;"/>
    <numFmt numFmtId="202" formatCode="&quot;Warning&quot;;&quot;Warning&quot;;&quot;OK&quot;"/>
    <numFmt numFmtId="203" formatCode="_-* ##\ ##0.00_-;\-* ##\ ##0.00_-;_-* &quot;-&quot;??_-;_-@_-"/>
    <numFmt numFmtId="204" formatCode="mmmm"/>
    <numFmt numFmtId="205" formatCode="mmm\ yyyy"/>
    <numFmt numFmtId="206" formatCode="0.00_ ;\-0.00\ "/>
    <numFmt numFmtId="207" formatCode="0_ ;\-0\ "/>
    <numFmt numFmtId="208" formatCode="#,##0.000_ ;[Red]\-#,##0.000\ "/>
    <numFmt numFmtId="209" formatCode="0.000"/>
    <numFmt numFmtId="210" formatCode="0.000%"/>
    <numFmt numFmtId="211" formatCode="0.00000000%"/>
    <numFmt numFmtId="212" formatCode="&quot;$&quot;#,##0.0"/>
    <numFmt numFmtId="213" formatCode="&quot;$&quot;#,##0.00000"/>
    <numFmt numFmtId="214" formatCode="&quot;$&quot;#,##0.00"/>
    <numFmt numFmtId="215" formatCode="&quot;$&quot;#,##0.0000000000"/>
    <numFmt numFmtId="216" formatCode="0.0000%"/>
    <numFmt numFmtId="217" formatCode="#,##0;\(#,##0\)"/>
    <numFmt numFmtId="218" formatCode="#,##0.0;\(#,##0.0\)"/>
    <numFmt numFmtId="219" formatCode="#,##0.0_ ;\-#,##0.0\ "/>
    <numFmt numFmtId="220" formatCode="General_)"/>
    <numFmt numFmtId="221" formatCode="_-* #,##0\ &quot;mk&quot;_-;\-* #,##0\ &quot;mk&quot;_-;_-* &quot;-&quot;\ &quot;mk&quot;_-;_-@_-"/>
    <numFmt numFmtId="222" formatCode="\(0\)"/>
    <numFmt numFmtId="223" formatCode="00"/>
    <numFmt numFmtId="224" formatCode="[$-409]m/d/yy\ h:mm\ AM/PM;@"/>
    <numFmt numFmtId="225" formatCode="\(00\)"/>
    <numFmt numFmtId="226" formatCode="000"/>
    <numFmt numFmtId="227" formatCode="\(000\)"/>
    <numFmt numFmtId="228" formatCode="#,##0.00\ &quot;mk&quot;;[Red]\-#,##0.00\ &quot;mk&quot;"/>
    <numFmt numFmtId="229" formatCode="#,##0.0"/>
    <numFmt numFmtId="230" formatCode="#,##0.000"/>
    <numFmt numFmtId="231" formatCode="#,##0.0\ \ \ _);\(#,##0.0\)"/>
    <numFmt numFmtId="232" formatCode="#,##0_);[Red]\(#,##0\);&quot;-  &quot;"/>
    <numFmt numFmtId="233" formatCode="[$-10C09]#,##0.000"/>
    <numFmt numFmtId="234" formatCode="_(* #,##0.0_);_(* \(#,##0.0\);_(* &quot;-&quot;_);_(@_)"/>
    <numFmt numFmtId="235" formatCode="0;\(0\);&quot;-&quot;"/>
    <numFmt numFmtId="236" formatCode="#,##0_)\ ;[Red]\(#,##0\);&quot;- &quot;\ "/>
    <numFmt numFmtId="237" formatCode="#,###,_);\(#,###,\);\-_);@\ "/>
    <numFmt numFmtId="238" formatCode="#,##0_);\(#,##0\);\-_);@\ "/>
    <numFmt numFmtId="239" formatCode="#,##0.0_);\(#,##0.0\);\-_);@\ "/>
    <numFmt numFmtId="240" formatCode="#,##0.00_);\(#,##0.00\);\-_);@\ "/>
    <numFmt numFmtId="241" formatCode="#,##0_)\ \ ;[Red]\(#,##0\)\ \ "/>
    <numFmt numFmtId="242" formatCode="#,##0;\-#,##0;\-"/>
    <numFmt numFmtId="243" formatCode="#,##0_);[Red]\(#,##0\);&quot;-&quot;_);[Blue]&quot;Error-&quot;@"/>
    <numFmt numFmtId="244" formatCode="#,##0.0_);[Red]\(#,##0.0\);&quot;-&quot;_);[Blue]&quot;Error-&quot;@"/>
    <numFmt numFmtId="245" formatCode="#,##0.00_);[Red]\(#,##0.00\);&quot;-&quot;_);[Blue]&quot;Error-&quot;@"/>
    <numFmt numFmtId="246" formatCode="_-* #,##0.0_-;[Red]* \(#,##0.0\)_-;_-* &quot;-&quot;_-;_-@_-"/>
    <numFmt numFmtId="247" formatCode="&quot;$&quot;* #,##0_);[Red]&quot;$&quot;* \(#,##0\);&quot;$&quot;* &quot;-&quot;_);[Blue]&quot;Error-&quot;@"/>
    <numFmt numFmtId="248" formatCode="_(&quot;$&quot;* #,##0.00_);_(&quot;$&quot;* &quot;\&quot;&quot;\&quot;&quot;\&quot;&quot;\&quot;&quot;\&quot;&quot;\&quot;\(#,##0.00&quot;\&quot;&quot;\&quot;&quot;\&quot;&quot;\&quot;&quot;\&quot;&quot;\&quot;\);_(&quot;$&quot;* &quot;-&quot;??_);_(@_)"/>
    <numFmt numFmtId="249" formatCode="_-* #,##0\ _m_k_-;\-* #,##0\ _m_k_-;_-* &quot;-&quot;\ _m_k_-;_-@_-"/>
    <numFmt numFmtId="250" formatCode="&quot;$&quot;* #,##0.0_);[Red]&quot;$&quot;* \(#,##0.0\);&quot;$&quot;* &quot;-&quot;_);[Blue]&quot;Error-&quot;@"/>
    <numFmt numFmtId="251" formatCode="&quot;$&quot;* #,##0.00_);[Red]&quot;$&quot;* \(#,##0.00\);&quot;$&quot;* &quot;-&quot;_);[Blue]&quot;Error-&quot;@"/>
    <numFmt numFmtId="252" formatCode="dd\ mmm\ yyyy_)"/>
    <numFmt numFmtId="253" formatCode="dd/mm/yy_)"/>
    <numFmt numFmtId="254" formatCode="0%_);[Red]\-0%_);0%_);[Blue]&quot;Error-&quot;@"/>
    <numFmt numFmtId="255" formatCode="_-* #,##0.00\ &quot;mk&quot;_-;\-* #,##0.00\ &quot;mk&quot;_-;_-* &quot;-&quot;??\ &quot;mk&quot;_-;_-@_-"/>
    <numFmt numFmtId="256" formatCode="_-* #,##0.00\ _m_k_-;\-* #,##0.00\ _m_k_-;_-* &quot;-&quot;??\ _m_k_-;_-@_-"/>
    <numFmt numFmtId="257" formatCode="#,##0\ &quot;FIM&quot;_);\(#,##0\ &quot;FIM&quot;\)"/>
    <numFmt numFmtId="258" formatCode="0.0%_);[Red]\-0.0%_);0.0%_);[Blue]&quot;Error-&quot;@"/>
    <numFmt numFmtId="259" formatCode="0.00%_);[Red]\-0.00%_);0.00%_);[Blue]&quot;Error-&quot;@"/>
    <numFmt numFmtId="260" formatCode="&quot;\&quot;#,##0;&quot;\&quot;&quot;\&quot;&quot;\&quot;&quot;\&quot;\-&quot;\&quot;#,##0"/>
    <numFmt numFmtId="261" formatCode="&quot;F&quot;#,##0_);[Red]\(&quot;F&quot;#,##0\)"/>
    <numFmt numFmtId="262" formatCode="#,##0.0_);[Red]\(#,##0.0\)"/>
    <numFmt numFmtId="263" formatCode="&quot;$&quot;#,##0.0;[Red]\(&quot;$&quot;#,##0.0\)"/>
    <numFmt numFmtId="264" formatCode="_(0.0%_);\(0.0%\);&quot;-&quot;"/>
    <numFmt numFmtId="265" formatCode="_(\ #,##0_);\(#,##0\);_(\ &quot;-&quot;_);"/>
    <numFmt numFmtId="266" formatCode="_(\ #,##0.0_);\(#,##0.0\);_(\ &quot;-&quot;_);"/>
    <numFmt numFmtId="267" formatCode="dd\ mmm\ yy"/>
    <numFmt numFmtId="268" formatCode="_(\ #,##0_);\(#,##0\);&quot;-&quot;;@"/>
    <numFmt numFmtId="269" formatCode="&quot;$&quot;#,##0_);&quot;\&quot;&quot;\&quot;&quot;\&quot;&quot;\&quot;&quot;\&quot;&quot;\&quot;\(&quot;$&quot;#,##0&quot;\&quot;&quot;\&quot;&quot;\&quot;&quot;\&quot;&quot;\&quot;&quot;\&quot;\)"/>
    <numFmt numFmtId="270" formatCode="&quot;Error&quot;;&quot;Error&quot;;&quot;OK&quot;"/>
    <numFmt numFmtId="271" formatCode="_(* #,##0.00_);_(* \(#,##0.00\);_(* &quot;-&quot;_);_(@_)"/>
    <numFmt numFmtId="272" formatCode="&quot;$&quot;#,##0.00_);[Red]\-&quot;$&quot;#,##0.00"/>
    <numFmt numFmtId="273" formatCode="0.000_)"/>
    <numFmt numFmtId="274" formatCode="_*\ #,##0.00_-;\(#,##0.00\);_*\ &quot;-&quot;_-;_-@_-"/>
    <numFmt numFmtId="275" formatCode="&quot;$&quot;#,##0.0000;[Red]\(&quot;$&quot;#,##0.00\)"/>
    <numFmt numFmtId="276" formatCode="&quot;$&quot;#,##0"/>
    <numFmt numFmtId="277" formatCode="#,##0_);[Red]\(\-#,##0\)"/>
    <numFmt numFmtId="278" formatCode="0_)"/>
    <numFmt numFmtId="279" formatCode="&quot;$&quot;#,##0_);[Red]\(\-#,##0\)"/>
    <numFmt numFmtId="280" formatCode="&quot;$&quot;#,##0.00;\(&quot;$&quot;#,##0.00\)"/>
    <numFmt numFmtId="281" formatCode="&quot;$&quot;\ #,##0.00;\-&quot;$&quot;\ #,##0.00;&quot;$&quot;\ 0.00;@"/>
    <numFmt numFmtId="282" formatCode="&quot;$&quot;#,##0\ ;\(&quot;$&quot;#,##0\)"/>
    <numFmt numFmtId="283" formatCode="dd\ mmm\ yyyy"/>
    <numFmt numFmtId="284" formatCode="mmm\ yy"/>
    <numFmt numFmtId="285" formatCode="d\-mmm\-yyyy"/>
    <numFmt numFmtId="286" formatCode="#,##0.00;\-#,##0.00;0.00"/>
    <numFmt numFmtId="287" formatCode="0.0000"/>
    <numFmt numFmtId="288" formatCode="#,##0.0000;\-#,##0.0000;0.0000"/>
    <numFmt numFmtId="289" formatCode="_(* #,##0_);_(* \(#,##0\);_(* &quot;&quot;\ \-\ &quot;&quot;_);_(@_)"/>
    <numFmt numFmtId="290" formatCode="#,##0.00\ ;\(#,##0.00\);&quot;-&quot;??"/>
    <numFmt numFmtId="291" formatCode="#,##0.0\ ;\(#,##0.0\);&quot;-&quot;??"/>
    <numFmt numFmtId="292" formatCode="[$-10C09]#,##0"/>
    <numFmt numFmtId="293" formatCode="_-[$€-2]* #,##0.00_-;\-[$€-2]* #,##0.00_-;_-[$€-2]* &quot;-&quot;??_-"/>
    <numFmt numFmtId="294" formatCode="_(\ #,##0.0%_);_(\ \(#,##0.0%\);_(\ &quot; - &quot;\%_);_(@_)"/>
    <numFmt numFmtId="295" formatCode="#,##0_);\(#,##0\);&quot; - &quot;_);@_)"/>
    <numFmt numFmtId="296" formatCode="\ #,##0.0_);\(#,##0.0\);&quot; - &quot;_);@_)"/>
    <numFmt numFmtId="297" formatCode="\ #,##0.000_);\(#,##0.000\);&quot; - &quot;_);@_)"/>
    <numFmt numFmtId="298" formatCode="#,##0;\(#,##0\);&quot;-&quot;"/>
    <numFmt numFmtId="299" formatCode="General&quot;.&quot;"/>
    <numFmt numFmtId="300" formatCode="0.0_)%;[Red]\(0.0%\);0.0_)%"/>
    <numFmt numFmtId="301" formatCode="#,##0_);[Red]\(#,##0\);\-_)"/>
    <numFmt numFmtId="302" formatCode="_-* #,##0_-;\(#,##0\);_-* &quot;-&quot;_-"/>
    <numFmt numFmtId="303" formatCode="_(* #,##0_);_(* \(#,##0\);_(* &quot;-&quot;??_);_(@_)"/>
    <numFmt numFmtId="304" formatCode="0."/>
    <numFmt numFmtId="305" formatCode="#,##0_ ;\(#,##0\)_-;&quot;-&quot;"/>
    <numFmt numFmtId="306" formatCode="_(* #,##0.0_);_(* \(#,##0.0\);_(* &quot;-&quot;?_);_(@_)"/>
    <numFmt numFmtId="307" formatCode="_(\ #,##0.0_);_(\ \(#,##0.0\);_(* &quot;-&quot;??_);_(@_)"/>
    <numFmt numFmtId="308" formatCode="#,##0.00_ ;[Red]\ \(#,##0.00\);\ \-_)"/>
    <numFmt numFmtId="309" formatCode="#,##0_ ;[Red]\ \(#,##0\);\ \-_)"/>
    <numFmt numFmtId="310" formatCode="0.00%;\(0.00%\)"/>
    <numFmt numFmtId="311" formatCode="dd\-mmm\-yy"/>
    <numFmt numFmtId="312" formatCode="_-* #,##0.00_-;\(#,##0.00\);_-* &quot;-&quot;??_-;_-@_-"/>
    <numFmt numFmtId="313" formatCode="0.0_)%\(0.0%\);\-"/>
    <numFmt numFmtId="314" formatCode="dd\-mmm\-yy_)"/>
    <numFmt numFmtId="315" formatCode="_-* #,##0\ _P_t_s_-;\-* #,##0\ _P_t_s_-;_-* &quot;-&quot;\ _P_t_s_-;_-@_-"/>
    <numFmt numFmtId="316" formatCode="_-* #,##0.00\ _P_t_s_-;\-* #,##0.00\ _P_t_s_-;_-* &quot;-&quot;??\ _P_t_s_-;_-@_-"/>
    <numFmt numFmtId="317" formatCode="_ * #,##0.00_)\ _$_ ;_ * \(#,##0.00\)\ _$_ ;_ * &quot;-&quot;??_)\ _$_ ;_ @_ "/>
    <numFmt numFmtId="318" formatCode="#,##0.00,,_);[Red]\(#,##0.00,,\);._)"/>
    <numFmt numFmtId="319" formatCode="_-* #,##0\ &quot;Pts&quot;_-;\-* #,##0\ &quot;Pts&quot;_-;_-* &quot;-&quot;\ &quot;Pts&quot;_-;_-@_-"/>
    <numFmt numFmtId="320" formatCode="_-* #,##0.00\ &quot;Pts&quot;_-;\-* #,##0.00\ &quot;Pts&quot;_-;_-* &quot;-&quot;??\ &quot;Pts&quot;_-;_-@_-"/>
    <numFmt numFmtId="321" formatCode="#,##0&quot; &quot;\ ;&quot;(&quot;#,##0&quot;)&quot;&quot; &quot;"/>
    <numFmt numFmtId="322" formatCode="#.0#\x"/>
    <numFmt numFmtId="323" formatCode="0.00_)"/>
    <numFmt numFmtId="324" formatCode="mmmm\ dd\,\ yyyy"/>
    <numFmt numFmtId="325" formatCode="[$$-C09]#,##0.00;\-[$$-C09]#,##0.00"/>
    <numFmt numFmtId="326" formatCode="#,##0.000_);[Red]\(#,##0.000\);&quot;-&quot;_)"/>
    <numFmt numFmtId="327" formatCode="0,000"/>
    <numFmt numFmtId="328" formatCode="\(0,000\)"/>
    <numFmt numFmtId="329" formatCode="#.0\x"/>
    <numFmt numFmtId="330" formatCode="\C\R000"/>
    <numFmt numFmtId="331" formatCode="0.00\ \ \x"/>
    <numFmt numFmtId="332" formatCode="m/d/yy\ h:mm:ss"/>
    <numFmt numFmtId="333" formatCode="_-* #,##0_-;[Red]\(\ #,##0\);_-* &quot;-&quot;??_-;_-@_-"/>
    <numFmt numFmtId="334" formatCode="0.000000"/>
    <numFmt numFmtId="335" formatCode="#,##0;[Red]\ \ \(#,##0\)"/>
    <numFmt numFmtId="336" formatCode="#,##0\ ;\(#,##0\);..."/>
    <numFmt numFmtId="337" formatCode="#,##0;[Red]\(#,##0\);..."/>
    <numFmt numFmtId="338" formatCode="\+\ \ #,##0.0;\(\-\)\ \ #,##0.0;..."/>
    <numFmt numFmtId="339" formatCode="\+\ \ #,##0.0%;\(\-\)\ \ #,##0.0%;..."/>
    <numFmt numFmtId="340" formatCode="\+\ \ #,##0.0;[Red]\(\-\)\ \ #,##0.0;..."/>
    <numFmt numFmtId="341" formatCode="#,##0.0;\(\-\)\ \ #,##0.0;..."/>
    <numFmt numFmtId="342" formatCode="#,##0.0;[Red]\(\-\)\ \ #,##0.0;..."/>
    <numFmt numFmtId="343" formatCode="#,##0\ \ \ \ ;\(#,##0\)\ \ \ ;...\ \ \ \ "/>
    <numFmt numFmtId="344" formatCode="#,##0&quot;**&quot;\ ;\(#,##0\)&quot;**&quot;;...&quot;**&quot;"/>
    <numFmt numFmtId="345" formatCode="#,##0\ \ \ \ ;\(#,##0\)\ \ \ ;...\ \ \ "/>
    <numFmt numFmtId="346" formatCode="#,##0&quot;*&quot;\ \ ;\(#,##0\)&quot;*&quot;\ ;...&quot;*&quot;\ "/>
    <numFmt numFmtId="347" formatCode="#,##0;\(#,##0\);..."/>
    <numFmt numFmtId="348" formatCode="#,##0.0\ ;\(#,##0.0\);..."/>
    <numFmt numFmtId="349" formatCode="#,##0.0;\(#,##0.0\);..."/>
    <numFmt numFmtId="350" formatCode="0.0\x_);&quot;nmf&quot;_)"/>
    <numFmt numFmtId="351" formatCode="#\x"/>
    <numFmt numFmtId="352" formatCode="&quot;Yes&quot;;[Red]&quot;Error&quot;;&quot;No&quot;;[Red]&quot;Error&quot;"/>
    <numFmt numFmtId="353" formatCode="#,##0.000;\(#,##0.000\)"/>
    <numFmt numFmtId="354" formatCode="[$-10C09]#,##0.00"/>
    <numFmt numFmtId="355" formatCode="dd/mm/yy"/>
    <numFmt numFmtId="356" formatCode="#,##0\x_);\(#,##0\x\);#,##0\x_)"/>
    <numFmt numFmtId="357" formatCode="#,##0%_);\(#,##0%\);#,##0%_)"/>
    <numFmt numFmtId="358" formatCode="###0_);\(###0\);###0_)"/>
    <numFmt numFmtId="359" formatCode="_(&quot;$&quot;#,##0.00_);\(&quot;$&quot;#,##0.00\);_(&quot;-&quot;_)"/>
    <numFmt numFmtId="360" formatCode="d/m/yy"/>
    <numFmt numFmtId="361" formatCode="_(#,##0.0\x_);\(#,##0.0\x\);_(&quot;-&quot;_)"/>
    <numFmt numFmtId="362" formatCode="_(#,##0.0%_);\(#,##0.0%\);_(&quot;-&quot;_)"/>
    <numFmt numFmtId="363" formatCode="_(* &quot;$&quot;#,##0_)_;;_(* \(&quot;$&quot;#,##0\)_;;_(* &quot;$&quot;#,##0_)_;"/>
    <numFmt numFmtId="364" formatCode="d/m/yy__;"/>
    <numFmt numFmtId="365" formatCode="_(* #,##0\x_)_;;_(* \(#,##0\x\)_;;_(* #,##0\x_)_;"/>
    <numFmt numFmtId="366" formatCode="_(* #,##0_)_;;_(* \(#,##0\)_;;_(* #,##0_)_;"/>
    <numFmt numFmtId="367" formatCode="_(* #,##0%_)_;;_(* \(#,##0%\)_;;_(* #,##0%_)_;"/>
    <numFmt numFmtId="368" formatCode="_-* #,##0.00000_-;\-* #,##0.00000_-;_-* &quot;-&quot;??_-;_-@_-"/>
  </numFmts>
  <fonts count="367">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indexed="9"/>
      <name val="Arial"/>
      <family val="2"/>
    </font>
    <font>
      <sz val="8"/>
      <color indexed="8"/>
      <name val="Arial"/>
      <family val="2"/>
    </font>
    <font>
      <i/>
      <sz val="8"/>
      <color indexed="8"/>
      <name val="Arial"/>
      <family val="2"/>
    </font>
    <font>
      <b/>
      <sz val="8"/>
      <color indexed="8"/>
      <name val="Arial"/>
      <family val="2"/>
    </font>
    <font>
      <i/>
      <u/>
      <sz val="10"/>
      <color indexed="12"/>
      <name val="Calibri"/>
      <family val="2"/>
    </font>
    <font>
      <b/>
      <sz val="8"/>
      <color indexed="9"/>
      <name val="Arial"/>
      <family val="2"/>
    </font>
    <font>
      <b/>
      <i/>
      <sz val="8"/>
      <color indexed="9"/>
      <name val="Arial"/>
      <family val="2"/>
    </font>
    <font>
      <b/>
      <sz val="8"/>
      <name val="Arial"/>
      <family val="2"/>
    </font>
    <font>
      <sz val="8"/>
      <color theme="1"/>
      <name val="Arial"/>
      <family val="2"/>
    </font>
    <font>
      <u/>
      <sz val="8"/>
      <color theme="10"/>
      <name val="Arial"/>
      <family val="2"/>
    </font>
    <font>
      <sz val="8"/>
      <name val="Arial"/>
      <family val="2"/>
    </font>
    <font>
      <sz val="11"/>
      <color indexed="8"/>
      <name val="Arial"/>
      <family val="2"/>
    </font>
    <font>
      <i/>
      <u/>
      <sz val="8"/>
      <color theme="10"/>
      <name val="Arial"/>
      <family val="2"/>
    </font>
    <font>
      <b/>
      <i/>
      <sz val="8"/>
      <color indexed="8"/>
      <name val="Arial"/>
      <family val="2"/>
    </font>
    <font>
      <b/>
      <i/>
      <sz val="8"/>
      <name val="Arial"/>
      <family val="2"/>
    </font>
    <font>
      <sz val="8"/>
      <color rgb="FFFF0000"/>
      <name val="Arial"/>
      <family val="2"/>
    </font>
    <font>
      <sz val="11"/>
      <color indexed="8"/>
      <name val="Calibri"/>
      <family val="2"/>
    </font>
    <font>
      <sz val="10"/>
      <name val="Arial"/>
      <family val="2"/>
    </font>
    <font>
      <b/>
      <sz val="8"/>
      <color theme="1"/>
      <name val="Arial"/>
      <family val="2"/>
    </font>
    <font>
      <b/>
      <sz val="10"/>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sz val="11"/>
      <color theme="1"/>
      <name val="Calibri"/>
      <family val="2"/>
      <scheme val="minor"/>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2"/>
      <color theme="1"/>
      <name val="Arial"/>
      <family val="2"/>
    </font>
    <font>
      <u/>
      <sz val="8"/>
      <color theme="1"/>
      <name val="Arial"/>
      <family val="2"/>
    </font>
    <font>
      <i/>
      <sz val="10"/>
      <color theme="1"/>
      <name val="Arial"/>
      <family val="2"/>
    </font>
    <font>
      <b/>
      <i/>
      <sz val="8"/>
      <color theme="1"/>
      <name val="Arial"/>
      <family val="2"/>
    </font>
    <font>
      <i/>
      <sz val="8"/>
      <color theme="1"/>
      <name val="Arial"/>
      <family val="2"/>
    </font>
    <font>
      <b/>
      <sz val="13"/>
      <color indexed="9"/>
      <name val="Arial"/>
      <family val="2"/>
    </font>
    <font>
      <sz val="10"/>
      <color indexed="55"/>
      <name val="Arial"/>
      <family val="2"/>
    </font>
    <font>
      <b/>
      <sz val="10"/>
      <color theme="1"/>
      <name val="Arial"/>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sz val="10"/>
      <color indexed="16"/>
      <name val="Arial"/>
      <family val="2"/>
    </font>
    <font>
      <b/>
      <sz val="16"/>
      <color indexed="9"/>
      <name val="Arial"/>
      <family val="2"/>
    </font>
    <font>
      <b/>
      <sz val="12"/>
      <color indexed="9"/>
      <name val="Arial"/>
      <family val="2"/>
    </font>
    <font>
      <sz val="11"/>
      <color indexed="9"/>
      <name val="Arial"/>
      <family val="2"/>
    </font>
    <font>
      <b/>
      <sz val="11"/>
      <color indexed="9"/>
      <name val="Arial"/>
      <family val="2"/>
    </font>
    <font>
      <sz val="10"/>
      <color theme="1"/>
      <name val="Arial"/>
      <family val="2"/>
    </font>
    <font>
      <b/>
      <i/>
      <sz val="8"/>
      <color theme="0"/>
      <name val="Arial"/>
      <family val="2"/>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1"/>
      <name val="Calibri"/>
      <family val="2"/>
      <scheme val="minor"/>
    </font>
    <font>
      <i/>
      <sz val="11"/>
      <name val="Calibri"/>
      <family val="2"/>
      <scheme val="minor"/>
    </font>
    <font>
      <i/>
      <sz val="11"/>
      <color theme="1"/>
      <name val="Calibri"/>
      <family val="2"/>
      <scheme val="minor"/>
    </font>
    <font>
      <sz val="11"/>
      <color theme="1"/>
      <name val="Calibri"/>
      <family val="2"/>
    </font>
    <font>
      <sz val="11"/>
      <name val="Calibri"/>
      <family val="2"/>
      <scheme val="minor"/>
    </font>
    <font>
      <sz val="11"/>
      <name val="Arial"/>
      <family val="2"/>
    </font>
    <font>
      <b/>
      <sz val="12"/>
      <color theme="0"/>
      <name val="Calibri"/>
      <family val="2"/>
      <scheme val="minor"/>
    </font>
    <font>
      <i/>
      <sz val="10"/>
      <color theme="1"/>
      <name val="Calibri"/>
      <family val="2"/>
      <scheme val="minor"/>
    </font>
    <font>
      <sz val="11"/>
      <color theme="0" tint="-0.249977111117893"/>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1"/>
      <name val="Arial"/>
      <family val="2"/>
    </font>
    <font>
      <sz val="10"/>
      <color indexed="8"/>
      <name val="Arial"/>
      <family val="2"/>
    </font>
    <font>
      <sz val="14"/>
      <color theme="1"/>
      <name val="Calibri"/>
      <family val="2"/>
      <scheme val="minor"/>
    </font>
    <font>
      <b/>
      <sz val="14"/>
      <color theme="0"/>
      <name val="Calibri"/>
      <family val="2"/>
      <scheme val="minor"/>
    </font>
    <font>
      <sz val="12"/>
      <color theme="1"/>
      <name val="Calibri"/>
      <family val="2"/>
      <scheme val="minor"/>
    </font>
    <font>
      <b/>
      <sz val="12"/>
      <color indexed="8"/>
      <name val="Calibri"/>
      <family val="2"/>
    </font>
    <font>
      <b/>
      <sz val="11"/>
      <color theme="1"/>
      <name val="Arial"/>
      <family val="2"/>
    </font>
    <font>
      <i/>
      <sz val="10"/>
      <name val="Arial"/>
      <family val="2"/>
    </font>
    <font>
      <sz val="11"/>
      <color theme="1"/>
      <name val="Arial"/>
      <family val="2"/>
    </font>
    <font>
      <b/>
      <sz val="10"/>
      <color theme="0"/>
      <name val="Arial"/>
      <family val="2"/>
    </font>
    <font>
      <sz val="10"/>
      <name val="Helv"/>
      <charset val="204"/>
    </font>
    <font>
      <sz val="7"/>
      <name val="Helv"/>
    </font>
    <font>
      <sz val="10"/>
      <name val="Geneva"/>
    </font>
    <font>
      <sz val="14"/>
      <name val="System"/>
      <family val="2"/>
    </font>
    <font>
      <sz val="10"/>
      <name val="Courier"/>
      <family val="3"/>
    </font>
    <font>
      <sz val="9"/>
      <name val="Helvetica"/>
      <family val="2"/>
    </font>
    <font>
      <sz val="7"/>
      <name val="Times Roman"/>
      <family val="1"/>
    </font>
    <font>
      <sz val="12"/>
      <name val="¹ÙÅÁÃ¼"/>
      <charset val="129"/>
    </font>
    <font>
      <sz val="5"/>
      <name val="Times Roman"/>
      <family val="1"/>
    </font>
    <font>
      <sz val="11"/>
      <color theme="0"/>
      <name val="Calibri"/>
      <family val="2"/>
    </font>
    <font>
      <sz val="10"/>
      <color theme="0"/>
      <name val="Arial"/>
      <family val="2"/>
    </font>
    <font>
      <sz val="10"/>
      <color indexed="9"/>
      <name val="Arial"/>
      <family val="2"/>
    </font>
    <font>
      <sz val="9"/>
      <name val="Times New Roman"/>
      <family val="1"/>
    </font>
    <font>
      <sz val="8"/>
      <color indexed="12"/>
      <name val="Arial"/>
      <family val="2"/>
    </font>
    <font>
      <i/>
      <sz val="8"/>
      <color indexed="16"/>
      <name val="Arial"/>
      <family val="2"/>
    </font>
    <font>
      <i/>
      <sz val="8"/>
      <color indexed="54"/>
      <name val="Arial"/>
      <family val="2"/>
    </font>
    <font>
      <i/>
      <sz val="9"/>
      <color indexed="16"/>
      <name val="Arial"/>
      <family val="2"/>
    </font>
    <font>
      <sz val="9"/>
      <name val="Arial"/>
      <family val="2"/>
    </font>
    <font>
      <sz val="8"/>
      <name val="Times New Roman"/>
      <family val="1"/>
    </font>
    <font>
      <sz val="11"/>
      <name val="Times New Roman"/>
      <family val="1"/>
    </font>
    <font>
      <sz val="12"/>
      <name val="Times New Roman"/>
      <family val="1"/>
    </font>
    <font>
      <sz val="10"/>
      <color indexed="12"/>
      <name val="Times New Roman"/>
      <family val="1"/>
    </font>
    <font>
      <sz val="10"/>
      <color indexed="12"/>
      <name val="Arial"/>
      <family val="2"/>
    </font>
    <font>
      <sz val="8"/>
      <color indexed="48"/>
      <name val="Arial"/>
      <family val="2"/>
    </font>
    <font>
      <sz val="8"/>
      <color indexed="12"/>
      <name val="Helvetica-Narrow"/>
      <family val="2"/>
    </font>
    <font>
      <sz val="11"/>
      <color rgb="FF9C0006"/>
      <name val="Calibri"/>
      <family val="2"/>
    </font>
    <font>
      <sz val="10"/>
      <color rgb="FF9C0006"/>
      <name val="Arial"/>
      <family val="2"/>
    </font>
    <font>
      <sz val="10"/>
      <color indexed="20"/>
      <name val="Arial"/>
      <family val="2"/>
    </font>
    <font>
      <b/>
      <sz val="26"/>
      <name val="Tahoma"/>
      <family val="2"/>
    </font>
    <font>
      <sz val="12"/>
      <name val="Tms Rmn"/>
    </font>
    <font>
      <sz val="12"/>
      <name val="Arial Condensed Bold"/>
    </font>
    <font>
      <i/>
      <sz val="10"/>
      <color indexed="8"/>
      <name val="Times New Roman"/>
      <family val="1"/>
    </font>
    <font>
      <b/>
      <sz val="11"/>
      <color rgb="FFFA7D00"/>
      <name val="Calibri"/>
      <family val="2"/>
    </font>
    <font>
      <b/>
      <sz val="10"/>
      <color rgb="FFFA7D00"/>
      <name val="Arial"/>
      <family val="2"/>
    </font>
    <font>
      <b/>
      <sz val="10"/>
      <color indexed="52"/>
      <name val="Arial"/>
      <family val="2"/>
    </font>
    <font>
      <sz val="10"/>
      <color indexed="10"/>
      <name val="Century Gothic"/>
      <family val="2"/>
    </font>
    <font>
      <b/>
      <sz val="11"/>
      <color theme="0"/>
      <name val="Calibri"/>
      <family val="2"/>
    </font>
    <font>
      <b/>
      <sz val="10"/>
      <color indexed="9"/>
      <name val="Arial"/>
      <family val="2"/>
    </font>
    <font>
      <i/>
      <sz val="9"/>
      <color rgb="FF0070C0"/>
      <name val="Arial"/>
      <family val="2"/>
    </font>
    <font>
      <sz val="12"/>
      <name val="Arial MT"/>
    </font>
    <font>
      <sz val="11"/>
      <name val="Tms Rmn"/>
    </font>
    <font>
      <sz val="10"/>
      <name val="Tahoma"/>
      <family val="2"/>
    </font>
    <font>
      <sz val="8"/>
      <name val="Helvetica"/>
      <family val="2"/>
    </font>
    <font>
      <sz val="10"/>
      <color indexed="8"/>
      <name val="Times New Roman"/>
      <family val="1"/>
    </font>
    <font>
      <sz val="10"/>
      <color indexed="12"/>
      <name val="Arial Narrow"/>
      <family val="2"/>
    </font>
    <font>
      <sz val="10"/>
      <name val="Arial Narrow"/>
      <family val="2"/>
    </font>
    <font>
      <sz val="10"/>
      <color indexed="8"/>
      <name val="EYInterstate Light"/>
      <family val="2"/>
    </font>
    <font>
      <b/>
      <sz val="9"/>
      <color indexed="9"/>
      <name val="Arial"/>
      <family val="2"/>
    </font>
    <font>
      <sz val="10"/>
      <color indexed="50"/>
      <name val="Arial"/>
      <family val="2"/>
    </font>
    <font>
      <u/>
      <sz val="11"/>
      <color theme="1" tint="0.24994659260841701"/>
      <name val="Arial"/>
      <family val="2"/>
    </font>
    <font>
      <sz val="10"/>
      <name val="Helvetica"/>
    </font>
    <font>
      <sz val="10"/>
      <name val="Palatino"/>
      <family val="1"/>
    </font>
    <font>
      <sz val="10"/>
      <color theme="1"/>
      <name val="Calibri"/>
      <family val="2"/>
    </font>
    <font>
      <b/>
      <sz val="11"/>
      <color indexed="55"/>
      <name val="Arial"/>
      <family val="2"/>
    </font>
    <font>
      <sz val="10"/>
      <color rgb="FF0000FF"/>
      <name val="Arial"/>
      <family val="2"/>
    </font>
    <font>
      <b/>
      <u/>
      <sz val="11"/>
      <color theme="5" tint="-0.249977111117893"/>
      <name val="Arial"/>
      <family val="2"/>
    </font>
    <font>
      <sz val="10"/>
      <name val="dutch801 bt"/>
    </font>
    <font>
      <sz val="10"/>
      <color indexed="17"/>
      <name val="Times New Roman"/>
      <family val="1"/>
    </font>
    <font>
      <b/>
      <i/>
      <sz val="9"/>
      <name val="Arial"/>
      <family val="2"/>
    </font>
    <font>
      <i/>
      <sz val="11"/>
      <color rgb="FF7F7F7F"/>
      <name val="Calibri"/>
      <family val="2"/>
    </font>
    <font>
      <i/>
      <sz val="10"/>
      <color rgb="FF7F7F7F"/>
      <name val="Arial"/>
      <family val="2"/>
    </font>
    <font>
      <i/>
      <sz val="10"/>
      <color indexed="23"/>
      <name val="Arial"/>
      <family val="2"/>
    </font>
    <font>
      <sz val="9"/>
      <color indexed="12"/>
      <name val="Arial"/>
      <family val="2"/>
    </font>
    <font>
      <b/>
      <sz val="10"/>
      <color indexed="32"/>
      <name val="Arial Narrow"/>
      <family val="2"/>
    </font>
    <font>
      <i/>
      <sz val="10"/>
      <color indexed="32"/>
      <name val="Arial Narrow"/>
      <family val="2"/>
    </font>
    <font>
      <b/>
      <sz val="10.5"/>
      <name val="Arial"/>
      <family val="2"/>
    </font>
    <font>
      <sz val="10"/>
      <color indexed="10"/>
      <name val="Arial"/>
      <family val="2"/>
    </font>
    <font>
      <b/>
      <sz val="1"/>
      <color indexed="8"/>
      <name val="Courier"/>
      <family val="3"/>
    </font>
    <font>
      <sz val="1"/>
      <color indexed="8"/>
      <name val="Courier"/>
      <family val="3"/>
    </font>
    <font>
      <i/>
      <sz val="1"/>
      <color indexed="8"/>
      <name val="Courier"/>
      <family val="3"/>
    </font>
    <font>
      <sz val="11"/>
      <name val="Arial MT"/>
    </font>
    <font>
      <sz val="11"/>
      <color indexed="13"/>
      <name val="Arial MT"/>
    </font>
    <font>
      <sz val="10"/>
      <name val="Helv"/>
    </font>
    <font>
      <sz val="8"/>
      <color indexed="10"/>
      <name val="Arial"/>
      <family val="2"/>
    </font>
    <font>
      <sz val="10"/>
      <name val="Times"/>
      <family val="1"/>
    </font>
    <font>
      <b/>
      <sz val="10"/>
      <name val="Times New Roman"/>
      <family val="1"/>
    </font>
    <font>
      <sz val="9"/>
      <name val="GillSans"/>
    </font>
    <font>
      <sz val="9"/>
      <name val="GillSans Light"/>
    </font>
    <font>
      <sz val="11"/>
      <color rgb="FF006100"/>
      <name val="Calibri"/>
      <family val="2"/>
    </font>
    <font>
      <sz val="10"/>
      <color rgb="FF006100"/>
      <name val="Arial"/>
      <family val="2"/>
    </font>
    <font>
      <sz val="10"/>
      <color indexed="17"/>
      <name val="Arial"/>
      <family val="2"/>
    </font>
    <font>
      <b/>
      <sz val="18"/>
      <name val="Arial Black"/>
      <family val="2"/>
    </font>
    <font>
      <sz val="10"/>
      <color indexed="23"/>
      <name val="Arial"/>
      <family val="2"/>
    </font>
    <font>
      <b/>
      <u/>
      <sz val="11"/>
      <name val="Arial"/>
      <family val="2"/>
    </font>
    <font>
      <i/>
      <sz val="8"/>
      <name val="Arial"/>
      <family val="2"/>
    </font>
    <font>
      <sz val="9"/>
      <color theme="1"/>
      <name val="Arial"/>
      <family val="2"/>
    </font>
    <font>
      <sz val="9"/>
      <color rgb="FF000000"/>
      <name val="Arial"/>
      <family val="2"/>
    </font>
    <font>
      <b/>
      <sz val="12"/>
      <name val="Times New Roman"/>
      <family val="1"/>
    </font>
    <font>
      <b/>
      <i/>
      <sz val="10"/>
      <name val="Times New Roman"/>
      <family val="1"/>
    </font>
    <font>
      <i/>
      <sz val="10"/>
      <name val="Times New Roman"/>
      <family val="1"/>
    </font>
    <font>
      <b/>
      <i/>
      <sz val="11"/>
      <name val="IQE Hlv Narrow"/>
    </font>
    <font>
      <i/>
      <sz val="11"/>
      <name val="IQE Hlv Narrow"/>
    </font>
    <font>
      <sz val="11"/>
      <name val="IQE Hlv Narrow"/>
    </font>
    <font>
      <b/>
      <sz val="14"/>
      <name val="IQE Hlv Narrow"/>
    </font>
    <font>
      <b/>
      <sz val="11"/>
      <name val="IQE Hlv Narrow"/>
    </font>
    <font>
      <b/>
      <i/>
      <sz val="12"/>
      <name val="Arial"/>
      <family val="2"/>
    </font>
    <font>
      <b/>
      <u/>
      <sz val="16"/>
      <color indexed="10"/>
      <name val="Palatino"/>
      <family val="1"/>
    </font>
    <font>
      <sz val="12"/>
      <color indexed="9"/>
      <name val="Arial"/>
      <family val="2"/>
    </font>
    <font>
      <b/>
      <sz val="18"/>
      <color indexed="24"/>
      <name val="Arial"/>
      <family val="2"/>
    </font>
    <font>
      <b/>
      <sz val="15"/>
      <color indexed="56"/>
      <name val="Calibri"/>
      <family val="2"/>
    </font>
    <font>
      <b/>
      <sz val="15"/>
      <color theme="3"/>
      <name val="Arial"/>
      <family val="2"/>
    </font>
    <font>
      <b/>
      <sz val="15"/>
      <color indexed="56"/>
      <name val="Arial"/>
      <family val="2"/>
    </font>
    <font>
      <b/>
      <sz val="12"/>
      <color indexed="24"/>
      <name val="Arial"/>
      <family val="2"/>
    </font>
    <font>
      <b/>
      <sz val="13"/>
      <color indexed="56"/>
      <name val="Calibri"/>
      <family val="2"/>
    </font>
    <font>
      <b/>
      <sz val="13"/>
      <color theme="3"/>
      <name val="Arial"/>
      <family val="2"/>
    </font>
    <font>
      <b/>
      <sz val="13"/>
      <color indexed="56"/>
      <name val="Arial"/>
      <family val="2"/>
    </font>
    <font>
      <b/>
      <sz val="10"/>
      <color indexed="18"/>
      <name val="Arial"/>
      <family val="2"/>
    </font>
    <font>
      <b/>
      <sz val="11"/>
      <color theme="3"/>
      <name val="Calibri"/>
      <family val="2"/>
    </font>
    <font>
      <b/>
      <sz val="11"/>
      <color indexed="56"/>
      <name val="Calibri"/>
      <family val="2"/>
    </font>
    <font>
      <b/>
      <sz val="11"/>
      <color theme="3"/>
      <name val="Arial"/>
      <family val="2"/>
    </font>
    <font>
      <b/>
      <sz val="11"/>
      <color indexed="56"/>
      <name val="Arial"/>
      <family val="2"/>
    </font>
    <font>
      <b/>
      <sz val="12"/>
      <color theme="0"/>
      <name val="Arial"/>
      <family val="2"/>
    </font>
    <font>
      <b/>
      <sz val="10"/>
      <color indexed="8"/>
      <name val="Arial"/>
      <family val="2"/>
    </font>
    <font>
      <sz val="14"/>
      <color indexed="9"/>
      <name val="Univers Condensed"/>
      <family val="2"/>
    </font>
    <font>
      <sz val="8"/>
      <name val="Helv"/>
    </font>
    <font>
      <b/>
      <sz val="10"/>
      <name val="Helv"/>
    </font>
    <font>
      <u/>
      <sz val="10"/>
      <color indexed="12"/>
      <name val="Arial"/>
      <family val="2"/>
    </font>
    <font>
      <u/>
      <sz val="8"/>
      <color indexed="12"/>
      <name val="Arial"/>
      <family val="2"/>
    </font>
    <font>
      <u/>
      <sz val="11"/>
      <color theme="10"/>
      <name val="Calibri"/>
      <family val="2"/>
      <scheme val="minor"/>
    </font>
    <font>
      <u/>
      <sz val="10"/>
      <color indexed="12"/>
      <name val="MS Sans Serif"/>
      <family val="2"/>
    </font>
    <font>
      <sz val="10"/>
      <color indexed="12"/>
      <name val="Century Gothic"/>
      <family val="2"/>
    </font>
    <font>
      <sz val="11"/>
      <color rgb="FF3F3F76"/>
      <name val="Calibri"/>
      <family val="2"/>
    </font>
    <font>
      <sz val="10"/>
      <color rgb="FF3F3F76"/>
      <name val="Arial"/>
      <family val="2"/>
    </font>
    <font>
      <sz val="10"/>
      <color indexed="62"/>
      <name val="Arial"/>
      <family val="2"/>
    </font>
    <font>
      <sz val="12"/>
      <color indexed="37"/>
      <name val="swiss"/>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1"/>
      <color rgb="FFFA7D00"/>
      <name val="Calibri"/>
      <family val="2"/>
    </font>
    <font>
      <sz val="10"/>
      <color rgb="FFFA7D00"/>
      <name val="Arial"/>
      <family val="2"/>
    </font>
    <font>
      <sz val="10"/>
      <color indexed="52"/>
      <name val="Arial"/>
      <family val="2"/>
    </font>
    <font>
      <b/>
      <sz val="14"/>
      <name val="Tahoma"/>
      <family val="2"/>
    </font>
    <font>
      <b/>
      <u val="singleAccounting"/>
      <sz val="9"/>
      <color indexed="9"/>
      <name val="Arial"/>
      <family val="2"/>
    </font>
    <font>
      <sz val="11"/>
      <color rgb="FF9C6500"/>
      <name val="Calibri"/>
      <family val="2"/>
    </font>
    <font>
      <sz val="10"/>
      <color rgb="FF9C6500"/>
      <name val="Arial"/>
      <family val="2"/>
    </font>
    <font>
      <sz val="10"/>
      <color indexed="60"/>
      <name val="Arial"/>
      <family val="2"/>
    </font>
    <font>
      <sz val="7"/>
      <name val="Small Fonts"/>
      <family val="2"/>
    </font>
    <font>
      <sz val="6"/>
      <name val="Times New Roman"/>
      <family val="1"/>
    </font>
    <font>
      <b/>
      <i/>
      <sz val="16"/>
      <name val="Helv"/>
    </font>
    <font>
      <sz val="12"/>
      <name val="Helv"/>
    </font>
    <font>
      <sz val="10"/>
      <color theme="1"/>
      <name val="Arial Mäori"/>
      <family val="2"/>
    </font>
    <font>
      <sz val="12"/>
      <color theme="1"/>
      <name val="Arial"/>
      <family val="2"/>
    </font>
    <font>
      <b/>
      <u/>
      <sz val="6"/>
      <name val="Times New Roman"/>
      <family val="1"/>
    </font>
    <font>
      <u/>
      <sz val="6"/>
      <name val="Times New Roman"/>
      <family val="1"/>
    </font>
    <font>
      <b/>
      <sz val="7"/>
      <name val="Times Roman"/>
      <family val="1"/>
    </font>
    <font>
      <sz val="7"/>
      <color indexed="8"/>
      <name val="Arial"/>
      <family val="2"/>
    </font>
    <font>
      <b/>
      <sz val="11"/>
      <color rgb="FF3F3F3F"/>
      <name val="Calibri"/>
      <family val="2"/>
    </font>
    <font>
      <b/>
      <sz val="10"/>
      <color rgb="FF3F3F3F"/>
      <name val="Arial"/>
      <family val="2"/>
    </font>
    <font>
      <b/>
      <sz val="10"/>
      <color indexed="63"/>
      <name val="Arial"/>
      <family val="2"/>
    </font>
    <font>
      <b/>
      <sz val="26"/>
      <name val="Times New Roman"/>
      <family val="1"/>
    </font>
    <font>
      <b/>
      <sz val="18"/>
      <name val="Times New Roman"/>
      <family val="1"/>
    </font>
    <font>
      <sz val="11"/>
      <color indexed="12"/>
      <name val="Arial MT"/>
    </font>
    <font>
      <b/>
      <u/>
      <sz val="10"/>
      <name val="Arial"/>
      <family val="2"/>
    </font>
    <font>
      <i/>
      <sz val="10"/>
      <color rgb="FFA03C3A"/>
      <name val="Arial"/>
      <family val="2"/>
    </font>
    <font>
      <sz val="8"/>
      <color indexed="52"/>
      <name val="Arial"/>
      <family val="2"/>
    </font>
    <font>
      <sz val="8"/>
      <color indexed="51"/>
      <name val="Arial"/>
      <family val="2"/>
    </font>
    <font>
      <b/>
      <sz val="10"/>
      <color indexed="58"/>
      <name val="Arial"/>
      <family val="2"/>
    </font>
    <font>
      <sz val="14"/>
      <name val="Arial"/>
      <family val="2"/>
    </font>
    <font>
      <sz val="1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0"/>
      <name val="Century Gothic"/>
      <family val="2"/>
    </font>
    <font>
      <i/>
      <sz val="10"/>
      <color indexed="8"/>
      <name val="Arial"/>
      <family val="2"/>
    </font>
    <font>
      <b/>
      <i/>
      <u/>
      <sz val="14"/>
      <color indexed="21"/>
      <name val="Arial"/>
      <family val="2"/>
    </font>
    <font>
      <b/>
      <sz val="11"/>
      <color indexed="8"/>
      <name val="Arial"/>
      <family val="2"/>
    </font>
    <font>
      <b/>
      <u/>
      <sz val="10"/>
      <name val="Arial Narrow"/>
      <family val="2"/>
    </font>
    <font>
      <b/>
      <i/>
      <sz val="11"/>
      <name val="Arial"/>
      <family val="2"/>
    </font>
    <font>
      <sz val="9"/>
      <name val="SwitzerlandNarrow"/>
    </font>
    <font>
      <sz val="9"/>
      <color indexed="12"/>
      <name val="SwitzerlandNarrow"/>
    </font>
    <font>
      <sz val="9"/>
      <color indexed="8"/>
      <name val="Arial"/>
      <family val="2"/>
    </font>
    <font>
      <sz val="9"/>
      <color indexed="21"/>
      <name val="Helvetica-Black"/>
      <family val="2"/>
    </font>
    <font>
      <u/>
      <sz val="10"/>
      <name val="Arial Narrow"/>
      <family val="2"/>
    </font>
    <font>
      <i/>
      <sz val="9"/>
      <name val="Arial"/>
      <family val="2"/>
    </font>
    <font>
      <sz val="7"/>
      <name val="Times New Roman"/>
      <family val="1"/>
    </font>
    <font>
      <sz val="12"/>
      <name val="Arial"/>
      <family val="2"/>
    </font>
    <font>
      <sz val="7"/>
      <name val="Arial"/>
      <family val="2"/>
    </font>
    <font>
      <b/>
      <sz val="11"/>
      <name val="Times New Roman"/>
      <family val="1"/>
    </font>
    <font>
      <b/>
      <sz val="18"/>
      <color indexed="56"/>
      <name val="Cambria"/>
      <family val="2"/>
    </font>
    <font>
      <b/>
      <i/>
      <sz val="14"/>
      <color indexed="9"/>
      <name val="Times New Roman"/>
      <family val="1"/>
    </font>
    <font>
      <b/>
      <sz val="28"/>
      <name val="Times New Roman"/>
      <family val="1"/>
    </font>
    <font>
      <b/>
      <sz val="10"/>
      <name val="Arial Narrow"/>
      <family val="2"/>
    </font>
    <font>
      <b/>
      <sz val="11"/>
      <color theme="1"/>
      <name val="Calibri"/>
      <family val="2"/>
    </font>
    <font>
      <b/>
      <sz val="14"/>
      <color theme="0"/>
      <name val="Arial"/>
      <family val="2"/>
    </font>
    <font>
      <b/>
      <sz val="7"/>
      <color indexed="12"/>
      <name val="Arial"/>
      <family val="2"/>
    </font>
    <font>
      <sz val="10"/>
      <color indexed="10"/>
      <name val="Arial Narrow"/>
      <family val="2"/>
    </font>
    <font>
      <sz val="11"/>
      <color rgb="FFFF0000"/>
      <name val="Calibri"/>
      <family val="2"/>
    </font>
    <font>
      <sz val="10"/>
      <color rgb="FFFF0000"/>
      <name val="Arial"/>
      <family val="2"/>
    </font>
    <font>
      <b/>
      <i/>
      <sz val="10"/>
      <name val="Arial"/>
      <family val="2"/>
    </font>
    <font>
      <sz val="10"/>
      <name val="Geneva"/>
      <family val="2"/>
    </font>
    <font>
      <b/>
      <sz val="22"/>
      <color indexed="37"/>
      <name val="Arial"/>
      <family val="2"/>
    </font>
    <font>
      <b/>
      <sz val="22"/>
      <color indexed="18"/>
      <name val="Arial"/>
      <family val="2"/>
    </font>
    <font>
      <b/>
      <sz val="14"/>
      <color indexed="37"/>
      <name val="Arial"/>
      <family val="2"/>
    </font>
    <font>
      <b/>
      <sz val="14"/>
      <color indexed="18"/>
      <name val="Arial"/>
      <family val="2"/>
    </font>
    <font>
      <sz val="8"/>
      <name val="Tms Rmn"/>
    </font>
    <font>
      <sz val="9"/>
      <name val="Courier"/>
      <family val="3"/>
    </font>
    <font>
      <sz val="9"/>
      <name val="Helv"/>
    </font>
    <font>
      <sz val="12"/>
      <name val="ⓒoUAAA¨u"/>
      <family val="1"/>
      <charset val="255"/>
    </font>
    <font>
      <sz val="11"/>
      <name val="￥i￠￢￠?o"/>
      <family val="3"/>
      <charset val="255"/>
    </font>
    <font>
      <sz val="12"/>
      <name val="¹UAAA¼"/>
      <family val="3"/>
      <charset val="129"/>
    </font>
    <font>
      <sz val="8"/>
      <color indexed="60"/>
      <name val="Arial"/>
      <family val="2"/>
    </font>
    <font>
      <sz val="8"/>
      <color indexed="24"/>
      <name val="Arial"/>
      <family val="2"/>
    </font>
    <font>
      <b/>
      <sz val="10"/>
      <color indexed="24"/>
      <name val="Arial"/>
      <family val="2"/>
    </font>
    <font>
      <b/>
      <sz val="9"/>
      <color indexed="24"/>
      <name val="Arial"/>
      <family val="2"/>
    </font>
    <font>
      <b/>
      <sz val="8"/>
      <color indexed="24"/>
      <name val="Arial"/>
      <family val="2"/>
    </font>
    <font>
      <b/>
      <sz val="14"/>
      <color indexed="8"/>
      <name val="Arial"/>
      <family val="2"/>
    </font>
    <font>
      <b/>
      <sz val="9"/>
      <color indexed="8"/>
      <name val="Arial"/>
      <family val="2"/>
    </font>
    <font>
      <sz val="8"/>
      <color theme="1"/>
      <name val="Calibri"/>
      <family val="2"/>
      <scheme val="minor"/>
    </font>
    <font>
      <strike/>
      <sz val="8"/>
      <color indexed="8"/>
      <name val="Arial"/>
      <family val="2"/>
    </font>
    <font>
      <i/>
      <strike/>
      <sz val="8"/>
      <color indexed="8"/>
      <name val="Arial"/>
      <family val="2"/>
    </font>
    <font>
      <b/>
      <i/>
      <strike/>
      <sz val="8"/>
      <color indexed="8"/>
      <name val="Arial"/>
      <family val="2"/>
    </font>
    <font>
      <sz val="8"/>
      <color theme="0"/>
      <name val="Arial"/>
      <family val="2"/>
    </font>
    <font>
      <sz val="8"/>
      <color theme="7" tint="0.79998168889431442"/>
      <name val="Arial"/>
      <family val="2"/>
    </font>
    <font>
      <sz val="8"/>
      <color indexed="81"/>
      <name val="Tahoma"/>
      <family val="2"/>
    </font>
    <font>
      <b/>
      <sz val="12"/>
      <color rgb="FF00BBA1"/>
      <name val="Calibri"/>
      <family val="2"/>
      <scheme val="minor"/>
    </font>
    <font>
      <b/>
      <u/>
      <sz val="11"/>
      <color theme="1"/>
      <name val="Calibri"/>
      <family val="2"/>
      <scheme val="minor"/>
    </font>
    <font>
      <b/>
      <sz val="14"/>
      <color rgb="FF00BBA1"/>
      <name val="Calibri"/>
      <family val="2"/>
      <scheme val="minor"/>
    </font>
    <font>
      <b/>
      <i/>
      <sz val="11"/>
      <color theme="1"/>
      <name val="Calibri"/>
      <family val="2"/>
      <scheme val="minor"/>
    </font>
    <font>
      <b/>
      <i/>
      <sz val="11"/>
      <name val="Calibri"/>
      <family val="2"/>
      <scheme val="minor"/>
    </font>
    <font>
      <b/>
      <u/>
      <sz val="12"/>
      <color rgb="FF00AB91"/>
      <name val="Calibri"/>
      <family val="2"/>
      <scheme val="minor"/>
    </font>
    <font>
      <u/>
      <sz val="8"/>
      <color theme="11"/>
      <name val="Arial"/>
      <family val="2"/>
    </font>
    <font>
      <b/>
      <strike/>
      <sz val="8"/>
      <color indexed="8"/>
      <name val="Arial"/>
      <family val="2"/>
    </font>
    <font>
      <sz val="8"/>
      <color rgb="FFC00000"/>
      <name val="Arial"/>
      <family val="2"/>
    </font>
  </fonts>
  <fills count="165">
    <fill>
      <patternFill patternType="none"/>
    </fill>
    <fill>
      <patternFill patternType="gray125"/>
    </fill>
    <fill>
      <patternFill patternType="solid">
        <fgColor indexed="48"/>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theme="0" tint="-0.14996795556505021"/>
        <bgColor indexed="64"/>
      </patternFill>
    </fill>
    <fill>
      <patternFill patternType="solid">
        <fgColor rgb="FFCCFFCC"/>
        <bgColor indexed="64"/>
      </patternFill>
    </fill>
    <fill>
      <patternFill patternType="solid">
        <fgColor indexed="8"/>
        <bgColor indexed="64"/>
      </patternFill>
    </fill>
    <fill>
      <patternFill patternType="solid">
        <fgColor indexed="26"/>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theme="0"/>
        <bgColor indexed="64"/>
      </patternFill>
    </fill>
    <fill>
      <patternFill patternType="solid">
        <fgColor indexed="47"/>
        <bgColor indexed="64"/>
      </patternFill>
    </fill>
    <fill>
      <patternFill patternType="solid">
        <fgColor theme="8" tint="0.79998168889431442"/>
        <bgColor indexed="64"/>
      </patternFill>
    </fill>
    <fill>
      <patternFill patternType="solid">
        <fgColor rgb="FFDAEEF3"/>
        <bgColor indexed="64"/>
      </patternFill>
    </fill>
    <fill>
      <patternFill patternType="solid">
        <fgColor theme="1" tint="0.499984740745262"/>
        <bgColor indexed="64"/>
      </patternFill>
    </fill>
    <fill>
      <patternFill patternType="solid">
        <fgColor theme="6" tint="0.39994506668294322"/>
        <bgColor indexed="64"/>
      </patternFill>
    </fill>
    <fill>
      <patternFill patternType="lightUp">
        <fgColor indexed="23"/>
        <bgColor auto="1"/>
      </patternFill>
    </fill>
    <fill>
      <patternFill patternType="solid">
        <fgColor theme="4" tint="-0.24994659260841701"/>
        <bgColor indexed="64"/>
      </patternFill>
    </fill>
    <fill>
      <patternFill patternType="solid">
        <fgColor theme="4" tint="-0.499984740745262"/>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1"/>
        <bgColor indexed="64"/>
      </patternFill>
    </fill>
    <fill>
      <patternFill patternType="solid">
        <fgColor rgb="FFFFFFCC"/>
        <bgColor indexed="64"/>
      </patternFill>
    </fill>
    <fill>
      <patternFill patternType="solid">
        <fgColor rgb="FFFF000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darkGray">
        <fgColor theme="4" tint="-0.24994659260841701"/>
        <bgColor theme="4" tint="0.399945066682943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0070C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31"/>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18"/>
        <bgColor indexed="64"/>
      </patternFill>
    </fill>
    <fill>
      <patternFill patternType="solid">
        <fgColor indexed="29"/>
        <bgColor indexed="64"/>
      </patternFill>
    </fill>
    <fill>
      <patternFill patternType="solid">
        <fgColor indexed="31"/>
        <bgColor indexed="64"/>
      </patternFill>
    </fill>
    <fill>
      <patternFill patternType="solid">
        <fgColor indexed="51"/>
        <bgColor indexed="64"/>
      </patternFill>
    </fill>
    <fill>
      <patternFill patternType="solid">
        <fgColor indexed="62"/>
      </patternFill>
    </fill>
    <fill>
      <patternFill patternType="solid">
        <fgColor theme="5" tint="0.39994506668294322"/>
        <bgColor theme="0"/>
      </patternFill>
    </fill>
    <fill>
      <patternFill patternType="solid">
        <fgColor indexed="44"/>
        <bgColor indexed="64"/>
      </patternFill>
    </fill>
    <fill>
      <patternFill patternType="lightGray">
        <fgColor indexed="15"/>
        <bgColor indexed="9"/>
      </patternFill>
    </fill>
    <fill>
      <patternFill patternType="gray0625">
        <fgColor indexed="26"/>
        <bgColor indexed="26"/>
      </patternFill>
    </fill>
    <fill>
      <patternFill patternType="solid">
        <fgColor indexed="14"/>
        <bgColor indexed="64"/>
      </patternFill>
    </fill>
    <fill>
      <patternFill patternType="solid">
        <fgColor indexed="41"/>
        <bgColor indexed="64"/>
      </patternFill>
    </fill>
    <fill>
      <patternFill patternType="solid">
        <fgColor indexed="28"/>
        <bgColor indexed="64"/>
      </patternFill>
    </fill>
    <fill>
      <patternFill patternType="solid">
        <fgColor rgb="FFF4D8D8"/>
        <bgColor indexed="64"/>
      </patternFill>
    </fill>
    <fill>
      <patternFill patternType="lightUp">
        <fgColor theme="0"/>
        <bgColor theme="0" tint="-0.24994659260841701"/>
      </patternFill>
    </fill>
    <fill>
      <patternFill patternType="solid">
        <fgColor indexed="65"/>
        <bgColor theme="0"/>
      </patternFill>
    </fill>
    <fill>
      <patternFill patternType="solid">
        <fgColor indexed="33"/>
        <bgColor indexed="64"/>
      </patternFill>
    </fill>
    <fill>
      <patternFill patternType="solid">
        <fgColor indexed="23"/>
        <bgColor indexed="64"/>
      </patternFill>
    </fill>
    <fill>
      <patternFill patternType="solid">
        <fgColor theme="7" tint="0.79998168889431442"/>
        <bgColor theme="0"/>
      </patternFill>
    </fill>
    <fill>
      <patternFill patternType="solid">
        <fgColor theme="4" tint="0.79998168889431442"/>
        <bgColor theme="3" tint="0.59996337778862885"/>
      </patternFill>
    </fill>
    <fill>
      <patternFill patternType="solid">
        <fgColor indexed="40"/>
        <bgColor indexed="64"/>
      </patternFill>
    </fill>
    <fill>
      <patternFill patternType="solid">
        <fgColor theme="8" tint="0.39994506668294322"/>
        <bgColor indexed="64"/>
      </patternFill>
    </fill>
    <fill>
      <patternFill patternType="solid">
        <fgColor rgb="FF92CDDC"/>
        <bgColor rgb="FF000000"/>
      </patternFill>
    </fill>
    <fill>
      <patternFill patternType="solid">
        <fgColor indexed="50"/>
        <bgColor indexed="64"/>
      </patternFill>
    </fill>
    <fill>
      <patternFill patternType="solid">
        <fgColor theme="0" tint="-0.24994659260841701"/>
        <bgColor indexed="64"/>
      </patternFill>
    </fill>
    <fill>
      <patternFill patternType="solid">
        <fgColor rgb="FFBFBFBF"/>
        <bgColor rgb="FF000000"/>
      </patternFill>
    </fill>
    <fill>
      <patternFill patternType="gray0625">
        <bgColor indexed="22"/>
      </patternFill>
    </fill>
    <fill>
      <patternFill patternType="gray0625">
        <fgColor indexed="23"/>
        <bgColor indexed="9"/>
      </patternFill>
    </fill>
    <fill>
      <patternFill patternType="solid">
        <fgColor indexed="56"/>
      </patternFill>
    </fill>
    <fill>
      <patternFill patternType="solid">
        <fgColor indexed="62"/>
        <bgColor indexed="64"/>
      </patternFill>
    </fill>
    <fill>
      <patternFill patternType="lightGray">
        <fgColor rgb="FF4F66D9"/>
        <bgColor auto="1"/>
      </patternFill>
    </fill>
    <fill>
      <patternFill patternType="solid">
        <fgColor indexed="12"/>
        <bgColor indexed="64"/>
      </patternFill>
    </fill>
    <fill>
      <patternFill patternType="solid">
        <fgColor rgb="FF003366"/>
        <bgColor indexed="64"/>
      </patternFill>
    </fill>
    <fill>
      <patternFill patternType="solid">
        <fgColor theme="2" tint="-0.499984740745262"/>
        <bgColor theme="0"/>
      </patternFill>
    </fill>
    <fill>
      <patternFill patternType="solid">
        <fgColor indexed="46"/>
        <bgColor indexed="64"/>
      </patternFill>
    </fill>
    <fill>
      <patternFill patternType="gray0625">
        <bgColor indexed="44"/>
      </patternFill>
    </fill>
    <fill>
      <patternFill patternType="solid">
        <fgColor indexed="43"/>
        <bgColor indexed="8"/>
      </patternFill>
    </fill>
    <fill>
      <patternFill patternType="solid">
        <fgColor rgb="FF92D400"/>
        <bgColor indexed="64"/>
      </patternFill>
    </fill>
    <fill>
      <patternFill patternType="solid">
        <fgColor indexed="37"/>
        <bgColor indexed="64"/>
      </patternFill>
    </fill>
    <fill>
      <patternFill patternType="solid">
        <fgColor indexed="32"/>
        <bgColor indexed="64"/>
      </patternFill>
    </fill>
    <fill>
      <patternFill patternType="solid">
        <fgColor indexed="15"/>
      </patternFill>
    </fill>
    <fill>
      <patternFill patternType="gray125">
        <fgColor indexed="8"/>
      </patternFill>
    </fill>
    <fill>
      <patternFill patternType="solid">
        <fgColor indexed="10"/>
        <bgColor indexed="64"/>
      </patternFill>
    </fill>
    <fill>
      <patternFill patternType="solid">
        <fgColor indexed="55"/>
        <bgColor indexed="64"/>
      </patternFill>
    </fill>
    <fill>
      <patternFill patternType="lightGray">
        <fgColor indexed="13"/>
      </patternFill>
    </fill>
    <fill>
      <patternFill patternType="solid">
        <fgColor indexed="54"/>
        <bgColor indexed="64"/>
      </patternFill>
    </fill>
    <fill>
      <patternFill patternType="solid">
        <fgColor indexed="45"/>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63"/>
        <bgColor indexed="64"/>
      </patternFill>
    </fill>
    <fill>
      <patternFill patternType="solid">
        <fgColor rgb="FF00B050"/>
        <bgColor theme="0"/>
      </patternFill>
    </fill>
    <fill>
      <patternFill patternType="solid">
        <fgColor indexed="17"/>
        <bgColor indexed="64"/>
      </patternFill>
    </fill>
    <fill>
      <patternFill patternType="solid">
        <fgColor indexed="24"/>
        <bgColor indexed="64"/>
      </patternFill>
    </fill>
    <fill>
      <patternFill patternType="solid">
        <fgColor indexed="18"/>
        <bgColor indexed="8"/>
      </patternFill>
    </fill>
    <fill>
      <patternFill patternType="solid">
        <fgColor theme="6"/>
        <bgColor indexed="64"/>
      </patternFill>
    </fill>
    <fill>
      <patternFill patternType="solid">
        <fgColor theme="7" tint="0.59999389629810485"/>
        <bgColor indexed="64"/>
      </patternFill>
    </fill>
    <fill>
      <patternFill patternType="solid">
        <fgColor theme="7" tint="0.39997558519241921"/>
        <bgColor indexed="64"/>
      </patternFill>
    </fill>
  </fills>
  <borders count="217">
    <border>
      <left/>
      <right/>
      <top/>
      <bottom/>
      <diagonal/>
    </border>
    <border>
      <left/>
      <right/>
      <top/>
      <bottom style="medium">
        <color indexed="9"/>
      </bottom>
      <diagonal/>
    </border>
    <border>
      <left/>
      <right/>
      <top style="medium">
        <color indexed="9"/>
      </top>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style="medium">
        <color indexed="18"/>
      </left>
      <right style="medium">
        <color indexed="18"/>
      </right>
      <top style="medium">
        <color indexed="18"/>
      </top>
      <bottom style="medium">
        <color indexed="18"/>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dashed">
        <color rgb="FFFF0000"/>
      </left>
      <right style="dashed">
        <color rgb="FFFF0000"/>
      </right>
      <top style="dashed">
        <color rgb="FFFF0000"/>
      </top>
      <bottom style="dashed">
        <color rgb="FFFF0000"/>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right/>
      <top/>
      <bottom style="medium">
        <color auto="1"/>
      </bottom>
      <diagonal/>
    </border>
    <border>
      <left/>
      <right/>
      <top style="thin">
        <color indexed="49"/>
      </top>
      <bottom style="double">
        <color indexed="49"/>
      </bottom>
      <diagonal/>
    </border>
    <border>
      <left style="hair">
        <color auto="1"/>
      </left>
      <right style="hair">
        <color auto="1"/>
      </right>
      <top style="thin">
        <color auto="1"/>
      </top>
      <bottom style="thin">
        <color auto="1"/>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hair">
        <color auto="1"/>
      </left>
      <right style="hair">
        <color auto="1"/>
      </right>
      <top/>
      <bottom style="hair">
        <color auto="1"/>
      </bottom>
      <diagonal/>
    </border>
    <border>
      <left/>
      <right/>
      <top style="medium">
        <color indexed="9"/>
      </top>
      <bottom style="thin">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style="thin">
        <color theme="0"/>
      </right>
      <top/>
      <bottom/>
      <diagonal/>
    </border>
    <border>
      <left/>
      <right/>
      <top/>
      <bottom style="double">
        <color theme="0"/>
      </bottom>
      <diagonal/>
    </border>
    <border>
      <left/>
      <right/>
      <top style="double">
        <color theme="0"/>
      </top>
      <bottom/>
      <diagonal/>
    </border>
    <border>
      <left/>
      <right/>
      <top/>
      <bottom style="double">
        <color auto="1"/>
      </bottom>
      <diagonal/>
    </border>
    <border>
      <left style="thin">
        <color theme="0"/>
      </left>
      <right/>
      <top/>
      <bottom style="thin">
        <color theme="0"/>
      </bottom>
      <diagonal/>
    </border>
    <border>
      <left style="dotted">
        <color theme="0"/>
      </left>
      <right/>
      <top/>
      <bottom/>
      <diagonal/>
    </border>
    <border>
      <left style="thin">
        <color theme="0"/>
      </left>
      <right/>
      <top/>
      <bottom style="double">
        <color theme="0"/>
      </bottom>
      <diagonal/>
    </border>
    <border>
      <left/>
      <right style="thin">
        <color theme="0"/>
      </right>
      <top style="double">
        <color theme="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theme="0" tint="-0.34998626667073579"/>
      </top>
      <bottom/>
      <diagonal/>
    </border>
    <border>
      <left style="medium">
        <color auto="1"/>
      </left>
      <right style="hair">
        <color auto="1"/>
      </right>
      <top/>
      <bottom style="hair">
        <color auto="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auto="1"/>
      </right>
      <top/>
      <bottom style="thin">
        <color theme="0" tint="-0.24994659260841701"/>
      </bottom>
      <diagonal/>
    </border>
    <border>
      <left style="medium">
        <color auto="1"/>
      </left>
      <right/>
      <top style="thin">
        <color theme="0" tint="-0.24994659260841701"/>
      </top>
      <bottom/>
      <diagonal/>
    </border>
    <border>
      <left style="hair">
        <color auto="1"/>
      </left>
      <right style="thin">
        <color theme="0" tint="-0.24994659260841701"/>
      </right>
      <top style="thin">
        <color theme="0" tint="-0.24994659260841701"/>
      </top>
      <bottom style="medium">
        <color auto="1"/>
      </bottom>
      <diagonal/>
    </border>
    <border>
      <left style="hair">
        <color auto="1"/>
      </left>
      <right style="medium">
        <color auto="1"/>
      </right>
      <top style="hair">
        <color auto="1"/>
      </top>
      <bottom style="hair">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auto="1"/>
      </right>
      <top/>
      <bottom/>
      <diagonal/>
    </border>
    <border>
      <left style="medium">
        <color auto="1"/>
      </left>
      <right style="thin">
        <color theme="0" tint="-0.24994659260841701"/>
      </right>
      <top style="medium">
        <color auto="1"/>
      </top>
      <bottom style="thin">
        <color theme="0" tint="-0.24994659260841701"/>
      </bottom>
      <diagonal/>
    </border>
    <border>
      <left style="thin">
        <color theme="0" tint="-0.24994659260841701"/>
      </left>
      <right style="thin">
        <color theme="0" tint="-0.24994659260841701"/>
      </right>
      <top style="medium">
        <color auto="1"/>
      </top>
      <bottom style="thin">
        <color theme="0" tint="-0.24994659260841701"/>
      </bottom>
      <diagonal/>
    </border>
    <border>
      <left style="thin">
        <color theme="0" tint="-0.24994659260841701"/>
      </left>
      <right/>
      <top style="medium">
        <color auto="1"/>
      </top>
      <bottom style="thin">
        <color theme="0" tint="-0.24994659260841701"/>
      </bottom>
      <diagonal/>
    </border>
    <border>
      <left style="medium">
        <color auto="1"/>
      </left>
      <right/>
      <top style="medium">
        <color auto="1"/>
      </top>
      <bottom style="thin">
        <color theme="0" tint="-0.34998626667073579"/>
      </bottom>
      <diagonal/>
    </border>
    <border>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style="thin">
        <color theme="0" tint="-0.24994659260841701"/>
      </right>
      <top style="thin">
        <color theme="0" tint="-0.24994659260841701"/>
      </top>
      <bottom style="medium">
        <color auto="1"/>
      </bottom>
      <diagonal/>
    </border>
    <border>
      <left style="thin">
        <color theme="0" tint="-0.24994659260841701"/>
      </left>
      <right style="thin">
        <color theme="0" tint="-0.24994659260841701"/>
      </right>
      <top style="thin">
        <color theme="0" tint="-0.24994659260841701"/>
      </top>
      <bottom style="medium">
        <color auto="1"/>
      </bottom>
      <diagonal/>
    </border>
    <border>
      <left style="thin">
        <color theme="0" tint="-0.24994659260841701"/>
      </left>
      <right style="medium">
        <color auto="1"/>
      </right>
      <top style="thin">
        <color theme="0" tint="-0.24994659260841701"/>
      </top>
      <bottom style="medium">
        <color auto="1"/>
      </bottom>
      <diagonal/>
    </border>
    <border>
      <left style="medium">
        <color auto="1"/>
      </left>
      <right style="thin">
        <color theme="0" tint="-0.24994659260841701"/>
      </right>
      <top style="thin">
        <color theme="0" tint="-0.34998626667073579"/>
      </top>
      <bottom style="medium">
        <color auto="1"/>
      </bottom>
      <diagonal/>
    </border>
    <border>
      <left style="thin">
        <color theme="0" tint="-0.24994659260841701"/>
      </left>
      <right style="thin">
        <color theme="0" tint="-0.24994659260841701"/>
      </right>
      <top style="thin">
        <color theme="0" tint="-0.34998626667073579"/>
      </top>
      <bottom style="medium">
        <color auto="1"/>
      </bottom>
      <diagonal/>
    </border>
    <border>
      <left style="thin">
        <color theme="0" tint="-0.24994659260841701"/>
      </left>
      <right style="medium">
        <color auto="1"/>
      </right>
      <top style="thin">
        <color theme="0" tint="-0.34998626667073579"/>
      </top>
      <bottom style="medium">
        <color auto="1"/>
      </bottom>
      <diagonal/>
    </border>
    <border>
      <left style="thin">
        <color theme="0" tint="-0.24994659260841701"/>
      </left>
      <right/>
      <top style="thin">
        <color theme="0" tint="-0.2499465926084170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theme="0" tint="-0.34998626667073579"/>
      </right>
      <top style="medium">
        <color auto="1"/>
      </top>
      <bottom style="thin">
        <color theme="0" tint="-0.34998626667073579"/>
      </bottom>
      <diagonal/>
    </border>
    <border>
      <left/>
      <right style="thin">
        <color theme="0" tint="-0.34998626667073579"/>
      </right>
      <top style="medium">
        <color auto="1"/>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right style="medium">
        <color auto="1"/>
      </right>
      <top/>
      <bottom style="thin">
        <color theme="0" tint="-0.34998626667073579"/>
      </bottom>
      <diagonal/>
    </border>
    <border>
      <left style="medium">
        <color auto="1"/>
      </left>
      <right style="thin">
        <color theme="0" tint="-0.249977111117893"/>
      </right>
      <top style="medium">
        <color auto="1"/>
      </top>
      <bottom style="thin">
        <color theme="0" tint="-0.34998626667073579"/>
      </bottom>
      <diagonal/>
    </border>
    <border>
      <left style="thin">
        <color theme="0" tint="-0.249977111117893"/>
      </left>
      <right style="thin">
        <color theme="0" tint="-0.249977111117893"/>
      </right>
      <top style="medium">
        <color auto="1"/>
      </top>
      <bottom style="thin">
        <color theme="0" tint="-0.34998626667073579"/>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top style="medium">
        <color auto="1"/>
      </top>
      <bottom style="thin">
        <color theme="0" tint="-0.34998626667073579"/>
      </bottom>
      <diagonal/>
    </border>
    <border>
      <left style="thin">
        <color theme="0" tint="-0.249977111117893"/>
      </left>
      <right style="medium">
        <color auto="1"/>
      </right>
      <top style="medium">
        <color auto="1"/>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auto="1"/>
      </right>
      <top style="thin">
        <color theme="0" tint="-0.34998626667073579"/>
      </top>
      <bottom style="thin">
        <color theme="0" tint="-0.34998626667073579"/>
      </bottom>
      <diagonal/>
    </border>
    <border>
      <left style="medium">
        <color auto="1"/>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auto="1"/>
      </left>
      <right style="thin">
        <color theme="0" tint="-0.249977111117893"/>
      </right>
      <top style="thin">
        <color theme="0" tint="-0.34998626667073579"/>
      </top>
      <bottom/>
      <diagonal/>
    </border>
    <border>
      <left style="thin">
        <color theme="0" tint="-0.249977111117893"/>
      </left>
      <right style="thin">
        <color theme="0" tint="-0.249977111117893"/>
      </right>
      <top style="thin">
        <color theme="0" tint="-0.34998626667073579"/>
      </top>
      <bottom/>
      <diagonal/>
    </border>
    <border>
      <left style="thin">
        <color theme="0" tint="-0.249977111117893"/>
      </left>
      <right/>
      <top style="thin">
        <color theme="0" tint="-0.34998626667073579"/>
      </top>
      <bottom/>
      <diagonal/>
    </border>
    <border>
      <left style="medium">
        <color auto="1"/>
      </left>
      <right style="medium">
        <color auto="1"/>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style="thin">
        <color theme="0" tint="-0.249977111117893"/>
      </right>
      <top/>
      <bottom style="thin">
        <color theme="0" tint="-0.34998626667073579"/>
      </bottom>
      <diagonal/>
    </border>
    <border>
      <left style="thin">
        <color theme="0" tint="-0.249977111117893"/>
      </left>
      <right/>
      <top/>
      <bottom style="thin">
        <color theme="0" tint="-0.34998626667073579"/>
      </bottom>
      <diagonal/>
    </border>
    <border>
      <left style="thin">
        <color theme="0" tint="-0.249977111117893"/>
      </left>
      <right style="medium">
        <color auto="1"/>
      </right>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style="thin">
        <color theme="0" tint="-0.34998626667073579"/>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auto="1"/>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style="medium">
        <color auto="1"/>
      </left>
      <right style="thin">
        <color theme="0" tint="-0.249977111117893"/>
      </right>
      <top style="thin">
        <color theme="0" tint="-0.34998626667073579"/>
      </top>
      <bottom style="medium">
        <color auto="1"/>
      </bottom>
      <diagonal/>
    </border>
    <border>
      <left style="thin">
        <color theme="0" tint="-0.249977111117893"/>
      </left>
      <right style="thin">
        <color theme="0" tint="-0.249977111117893"/>
      </right>
      <top style="thin">
        <color theme="0" tint="-0.34998626667073579"/>
      </top>
      <bottom style="medium">
        <color auto="1"/>
      </bottom>
      <diagonal/>
    </border>
    <border>
      <left style="thin">
        <color theme="0" tint="-0.249977111117893"/>
      </left>
      <right/>
      <top style="thin">
        <color theme="0" tint="-0.34998626667073579"/>
      </top>
      <bottom style="medium">
        <color auto="1"/>
      </bottom>
      <diagonal/>
    </border>
    <border>
      <left style="thin">
        <color theme="0" tint="-0.249977111117893"/>
      </left>
      <right style="medium">
        <color auto="1"/>
      </right>
      <top style="thin">
        <color theme="0" tint="-0.34998626667073579"/>
      </top>
      <bottom style="medium">
        <color auto="1"/>
      </bottom>
      <diagonal/>
    </border>
    <border>
      <left style="medium">
        <color auto="1"/>
      </left>
      <right style="thin">
        <color theme="0" tint="-0.34998626667073579"/>
      </right>
      <top/>
      <bottom style="medium">
        <color auto="1"/>
      </bottom>
      <diagonal/>
    </border>
    <border>
      <left style="thin">
        <color theme="0" tint="-0.34998626667073579"/>
      </left>
      <right/>
      <top/>
      <bottom style="medium">
        <color auto="1"/>
      </bottom>
      <diagonal/>
    </border>
    <border>
      <left style="medium">
        <color auto="1"/>
      </left>
      <right style="medium">
        <color auto="1"/>
      </right>
      <top style="medium">
        <color auto="1"/>
      </top>
      <bottom style="thin">
        <color theme="0" tint="-0.34998626667073579"/>
      </bottom>
      <diagonal/>
    </border>
    <border>
      <left style="thin">
        <color theme="0" tint="-0.34998626667073579"/>
      </left>
      <right style="thin">
        <color theme="0" tint="-0.249977111117893"/>
      </right>
      <top style="medium">
        <color auto="1"/>
      </top>
      <bottom style="thin">
        <color theme="0" tint="-0.34998626667073579"/>
      </bottom>
      <diagonal/>
    </border>
    <border>
      <left style="medium">
        <color auto="1"/>
      </left>
      <right/>
      <top style="medium">
        <color auto="1"/>
      </top>
      <bottom style="thin">
        <color theme="0" tint="-0.24994659260841701"/>
      </bottom>
      <diagonal/>
    </border>
    <border>
      <left style="thin">
        <color theme="0" tint="-0.249977111117893"/>
      </left>
      <right style="thin">
        <color theme="0" tint="-0.249977111117893"/>
      </right>
      <top style="medium">
        <color auto="1"/>
      </top>
      <bottom style="thin">
        <color theme="0" tint="-0.24994659260841701"/>
      </bottom>
      <diagonal/>
    </border>
    <border>
      <left/>
      <right style="medium">
        <color auto="1"/>
      </right>
      <top style="medium">
        <color auto="1"/>
      </top>
      <bottom style="thin">
        <color theme="0" tint="-0.24994659260841701"/>
      </bottom>
      <diagonal/>
    </border>
    <border>
      <left style="thin">
        <color theme="0" tint="-0.24994659260841701"/>
      </left>
      <right style="medium">
        <color auto="1"/>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medium">
        <color auto="1"/>
      </left>
      <right style="thin">
        <color theme="0" tint="-0.34998626667073579"/>
      </right>
      <top style="medium">
        <color auto="1"/>
      </top>
      <bottom style="medium">
        <color auto="1"/>
      </bottom>
      <diagonal/>
    </border>
    <border>
      <left style="thin">
        <color theme="0" tint="-0.34998626667073579"/>
      </left>
      <right style="thin">
        <color theme="0" tint="-0.34998626667073579"/>
      </right>
      <top style="medium">
        <color auto="1"/>
      </top>
      <bottom style="medium">
        <color auto="1"/>
      </bottom>
      <diagonal/>
    </border>
    <border>
      <left style="thin">
        <color theme="0" tint="-0.34998626667073579"/>
      </left>
      <right style="medium">
        <color auto="1"/>
      </right>
      <top style="medium">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thin">
        <color theme="0" tint="-0.24994659260841701"/>
      </left>
      <right style="medium">
        <color auto="1"/>
      </right>
      <top style="thin">
        <color auto="1"/>
      </top>
      <bottom style="medium">
        <color auto="1"/>
      </bottom>
      <diagonal/>
    </border>
    <border>
      <left/>
      <right style="thin">
        <color theme="0" tint="-0.24994659260841701"/>
      </right>
      <top style="thin">
        <color theme="0" tint="-0.34998626667073579"/>
      </top>
      <bottom style="medium">
        <color auto="1"/>
      </bottom>
      <diagonal/>
    </border>
    <border>
      <left style="thin">
        <color theme="0" tint="-0.24994659260841701"/>
      </left>
      <right/>
      <top style="thin">
        <color theme="0" tint="-0.34998626667073579"/>
      </top>
      <bottom style="medium">
        <color auto="1"/>
      </bottom>
      <diagonal/>
    </border>
    <border>
      <left style="medium">
        <color auto="1"/>
      </left>
      <right style="medium">
        <color auto="1"/>
      </right>
      <top style="thin">
        <color auto="1"/>
      </top>
      <bottom style="medium">
        <color auto="1"/>
      </bottom>
      <diagonal/>
    </border>
    <border>
      <left style="thin">
        <color theme="0" tint="-0.24994659260841701"/>
      </left>
      <right style="thin">
        <color auto="1"/>
      </right>
      <top style="medium">
        <color auto="1"/>
      </top>
      <bottom style="thin">
        <color theme="0" tint="-0.24994659260841701"/>
      </bottom>
      <diagonal/>
    </border>
    <border>
      <left/>
      <right style="thin">
        <color theme="0" tint="-0.24994659260841701"/>
      </right>
      <top style="medium">
        <color auto="1"/>
      </top>
      <bottom style="thin">
        <color theme="0" tint="-0.24994659260841701"/>
      </bottom>
      <diagonal/>
    </border>
    <border>
      <left style="thin">
        <color theme="0" tint="-0.24994659260841701"/>
      </left>
      <right style="medium">
        <color auto="1"/>
      </right>
      <top style="medium">
        <color auto="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medium">
        <color auto="1"/>
      </right>
      <top style="thin">
        <color theme="0" tint="-0.24994659260841701"/>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right/>
      <top style="hair">
        <color auto="1"/>
      </top>
      <bottom style="hair">
        <color auto="1"/>
      </bottom>
      <diagonal/>
    </border>
    <border>
      <left style="medium">
        <color auto="1"/>
      </left>
      <right style="medium">
        <color auto="1"/>
      </right>
      <top/>
      <bottom style="thick">
        <color indexed="37"/>
      </bottom>
      <diagonal/>
    </border>
    <border>
      <left style="thin">
        <color auto="1"/>
      </left>
      <right/>
      <top style="thin">
        <color auto="1"/>
      </top>
      <bottom/>
      <diagonal/>
    </border>
    <border>
      <left/>
      <right/>
      <top/>
      <bottom style="thick">
        <color indexed="22"/>
      </bottom>
      <diagonal/>
    </border>
    <border>
      <left/>
      <right/>
      <top/>
      <bottom style="thin">
        <color indexed="44"/>
      </bottom>
      <diagonal/>
    </border>
    <border>
      <left style="medium">
        <color indexed="8"/>
      </left>
      <right style="medium">
        <color indexed="8"/>
      </right>
      <top/>
      <bottom/>
      <diagonal/>
    </border>
    <border>
      <left/>
      <right/>
      <top style="thin">
        <color auto="1"/>
      </top>
      <bottom style="thin">
        <color auto="1"/>
      </bottom>
      <diagonal/>
    </border>
    <border>
      <left style="dashed">
        <color indexed="63"/>
      </left>
      <right style="dashed">
        <color indexed="63"/>
      </right>
      <top style="dashed">
        <color indexed="63"/>
      </top>
      <bottom style="dashed">
        <color indexed="63"/>
      </bottom>
      <diagonal/>
    </border>
    <border>
      <left style="thin">
        <color auto="1"/>
      </left>
      <right style="thin">
        <color auto="1"/>
      </right>
      <top/>
      <bottom style="thin">
        <color auto="1"/>
      </bottom>
      <diagonal/>
    </border>
    <border>
      <left/>
      <right/>
      <top/>
      <bottom style="hair">
        <color auto="1"/>
      </bottom>
      <diagonal/>
    </border>
    <border>
      <left style="hair">
        <color auto="1"/>
      </left>
      <right style="hair">
        <color auto="1"/>
      </right>
      <top style="medium">
        <color auto="1"/>
      </top>
      <bottom/>
      <diagonal/>
    </border>
    <border>
      <left/>
      <right style="thin">
        <color auto="1"/>
      </right>
      <top/>
      <bottom style="thin">
        <color auto="1"/>
      </bottom>
      <diagonal/>
    </border>
    <border>
      <left style="hair">
        <color rgb="FF0000FF"/>
      </left>
      <right style="hair">
        <color rgb="FF0000FF"/>
      </right>
      <top style="hair">
        <color rgb="FF0000FF"/>
      </top>
      <bottom style="hair">
        <color rgb="FF0000FF"/>
      </bottom>
      <diagonal/>
    </border>
    <border>
      <left style="dotted">
        <color indexed="28"/>
      </left>
      <right style="dotted">
        <color indexed="28"/>
      </right>
      <top style="dotted">
        <color indexed="28"/>
      </top>
      <bottom style="dotted">
        <color indexed="28"/>
      </bottom>
      <diagonal/>
    </border>
    <border>
      <left/>
      <right/>
      <top style="thin">
        <color indexed="32"/>
      </top>
      <bottom style="thin">
        <color indexed="32"/>
      </bottom>
      <diagonal/>
    </border>
    <border>
      <left style="hair">
        <color indexed="8"/>
      </left>
      <right style="hair">
        <color indexed="8"/>
      </right>
      <top style="hair">
        <color indexed="8"/>
      </top>
      <bottom style="hair">
        <color indexed="8"/>
      </bottom>
      <diagonal/>
    </border>
    <border>
      <left/>
      <right/>
      <top style="thin">
        <color indexed="8"/>
      </top>
      <bottom/>
      <diagonal/>
    </border>
    <border>
      <left style="dashed">
        <color indexed="55"/>
      </left>
      <right style="dashed">
        <color indexed="55"/>
      </right>
      <top style="dashed">
        <color indexed="55"/>
      </top>
      <bottom style="dashed">
        <color indexed="55"/>
      </bottom>
      <diagonal/>
    </border>
    <border>
      <left/>
      <right/>
      <top/>
      <bottom style="thick">
        <color indexed="62"/>
      </bottom>
      <diagonal/>
    </border>
    <border>
      <left/>
      <right/>
      <top/>
      <bottom style="medium">
        <color indexed="30"/>
      </bottom>
      <diagonal/>
    </border>
    <border>
      <left/>
      <right/>
      <top/>
      <bottom style="medium">
        <color indexed="27"/>
      </bottom>
      <diagonal/>
    </border>
    <border>
      <left style="double">
        <color auto="1"/>
      </left>
      <right style="double">
        <color auto="1"/>
      </right>
      <top style="double">
        <color auto="1"/>
      </top>
      <bottom style="double">
        <color auto="1"/>
      </bottom>
      <diagonal/>
    </border>
    <border>
      <left style="medium">
        <color indexed="22"/>
      </left>
      <right style="medium">
        <color indexed="22"/>
      </right>
      <top style="medium">
        <color indexed="22"/>
      </top>
      <bottom style="medium">
        <color indexed="22"/>
      </bottom>
      <diagonal/>
    </border>
    <border>
      <left style="hair">
        <color indexed="12"/>
      </left>
      <right style="hair">
        <color indexed="12"/>
      </right>
      <top style="hair">
        <color indexed="12"/>
      </top>
      <bottom style="hair">
        <color indexed="12"/>
      </bottom>
      <diagonal/>
    </border>
    <border>
      <left style="dashed">
        <color indexed="28"/>
      </left>
      <right style="dashed">
        <color indexed="28"/>
      </right>
      <top style="dashed">
        <color indexed="28"/>
      </top>
      <bottom style="dashed">
        <color indexed="28"/>
      </bottom>
      <diagonal/>
    </border>
    <border>
      <left style="thin">
        <color indexed="19"/>
      </left>
      <right style="thin">
        <color indexed="19"/>
      </right>
      <top style="thin">
        <color indexed="19"/>
      </top>
      <bottom style="thin">
        <color indexed="19"/>
      </bottom>
      <diagonal/>
    </border>
    <border>
      <left/>
      <right/>
      <top style="medium">
        <color indexed="8"/>
      </top>
      <bottom/>
      <diagonal/>
    </border>
    <border>
      <left/>
      <right style="thin">
        <color auto="1"/>
      </right>
      <top/>
      <bottom/>
      <diagonal/>
    </border>
    <border>
      <left style="dotted">
        <color indexed="10"/>
      </left>
      <right style="dotted">
        <color indexed="10"/>
      </right>
      <top style="dotted">
        <color indexed="10"/>
      </top>
      <bottom style="dotted">
        <color indexed="10"/>
      </bottom>
      <diagonal/>
    </border>
    <border>
      <left/>
      <right/>
      <top/>
      <bottom style="medium">
        <color auto="1"/>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double">
        <color auto="1"/>
      </left>
      <right style="thin">
        <color auto="1"/>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dotted">
        <color auto="1"/>
      </left>
      <right style="dotted">
        <color auto="1"/>
      </right>
      <top style="dotted">
        <color auto="1"/>
      </top>
      <bottom style="dotted">
        <color auto="1"/>
      </bottom>
      <diagonal/>
    </border>
    <border>
      <left style="double">
        <color auto="1"/>
      </left>
      <right style="double">
        <color auto="1"/>
      </right>
      <top style="hair">
        <color auto="1"/>
      </top>
      <bottom style="hair">
        <color auto="1"/>
      </bottom>
      <diagonal/>
    </border>
    <border>
      <left style="thin">
        <color auto="1"/>
      </left>
      <right/>
      <top/>
      <bottom/>
      <diagonal/>
    </border>
    <border>
      <left/>
      <right/>
      <top style="double">
        <color auto="1"/>
      </top>
      <bottom/>
      <diagonal/>
    </border>
    <border>
      <left/>
      <right/>
      <top style="thin">
        <color indexed="62"/>
      </top>
      <bottom style="double">
        <color indexed="62"/>
      </bottom>
      <diagonal/>
    </border>
    <border>
      <left/>
      <right/>
      <top style="hair">
        <color indexed="8"/>
      </top>
      <bottom style="hair">
        <color indexed="8"/>
      </bottom>
      <diagonal/>
    </border>
    <border>
      <left/>
      <right/>
      <top/>
      <bottom style="medium">
        <color indexed="18"/>
      </bottom>
      <diagonal/>
    </border>
    <border>
      <left style="hair">
        <color auto="1"/>
      </left>
      <right style="hair">
        <color auto="1"/>
      </right>
      <top style="hair">
        <color auto="1"/>
      </top>
      <bottom style="hair">
        <color auto="1"/>
      </bottom>
      <diagonal/>
    </border>
  </borders>
  <cellStyleXfs count="39240">
    <xf numFmtId="0" fontId="0" fillId="0" borderId="0"/>
    <xf numFmtId="170" fontId="19" fillId="7" borderId="0" applyProtection="0"/>
    <xf numFmtId="9" fontId="26" fillId="0" borderId="0" applyFont="0" applyFill="0" applyBorder="0" applyAlignment="0" applyProtection="0"/>
    <xf numFmtId="0" fontId="27" fillId="0" borderId="0" applyNumberFormat="0" applyFill="0" applyBorder="0" applyAlignment="0" applyProtection="0"/>
    <xf numFmtId="9" fontId="29" fillId="0" borderId="0" applyFont="0" applyFill="0" applyBorder="0" applyAlignment="0" applyProtection="0"/>
    <xf numFmtId="171" fontId="28" fillId="0" borderId="5">
      <alignment horizontal="right" vertical="center"/>
      <protection locked="0"/>
    </xf>
    <xf numFmtId="43" fontId="2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8" fontId="28" fillId="0" borderId="0"/>
    <xf numFmtId="178" fontId="28" fillId="0" borderId="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8" fillId="21" borderId="0" applyNumberFormat="0" applyBorder="0" applyAlignment="0" applyProtection="0"/>
    <xf numFmtId="0" fontId="38" fillId="25"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8" fillId="21" borderId="0" applyNumberFormat="0" applyBorder="0" applyAlignment="0" applyProtection="0"/>
    <xf numFmtId="0" fontId="38" fillId="26" borderId="0" applyNumberFormat="0" applyBorder="0" applyAlignment="0" applyProtection="0"/>
    <xf numFmtId="0" fontId="34" fillId="27" borderId="0" applyNumberFormat="0" applyBorder="0" applyAlignment="0" applyProtection="0"/>
    <xf numFmtId="0" fontId="34"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4" fillId="20" borderId="0" applyNumberFormat="0" applyBorder="0" applyAlignment="0" applyProtection="0"/>
    <xf numFmtId="0" fontId="34"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9" fillId="0" borderId="0"/>
    <xf numFmtId="42" fontId="40" fillId="0" borderId="0" applyFont="0" applyFill="0" applyBorder="0" applyAlignment="0" applyProtection="0"/>
    <xf numFmtId="0" fontId="41" fillId="30" borderId="0" applyNumberFormat="0" applyBorder="0" applyAlignment="0" applyProtection="0"/>
    <xf numFmtId="0" fontId="42" fillId="0" borderId="0" applyNumberFormat="0" applyFill="0" applyBorder="0" applyAlignment="0"/>
    <xf numFmtId="165" fontId="35" fillId="4" borderId="0" applyNumberFormat="0" applyFont="0" applyBorder="0" applyAlignment="0">
      <alignment horizontal="right"/>
    </xf>
    <xf numFmtId="165" fontId="35" fillId="4" borderId="0" applyNumberFormat="0" applyFont="0" applyBorder="0" applyAlignment="0">
      <alignment horizontal="right"/>
    </xf>
    <xf numFmtId="0" fontId="43" fillId="0" borderId="0" applyNumberFormat="0" applyFill="0" applyBorder="0" applyAlignment="0">
      <protection locked="0"/>
    </xf>
    <xf numFmtId="0" fontId="44" fillId="14" borderId="11" applyNumberFormat="0" applyAlignment="0" applyProtection="0"/>
    <xf numFmtId="0" fontId="45" fillId="31" borderId="12" applyNumberFormat="0" applyAlignment="0" applyProtection="0"/>
    <xf numFmtId="41" fontId="35" fillId="0" borderId="0" applyFont="0" applyFill="0" applyBorder="0" applyAlignment="0" applyProtection="0"/>
    <xf numFmtId="0" fontId="46"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7"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67" fontId="47"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3" fontId="48"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2" fontId="35" fillId="0" borderId="0" applyFont="0" applyFill="0" applyBorder="0" applyAlignment="0" applyProtection="0"/>
    <xf numFmtId="179" fontId="35" fillId="0" borderId="0" applyFont="0" applyFill="0" applyBorder="0" applyAlignment="0" applyProtection="0"/>
    <xf numFmtId="179" fontId="35" fillId="0" borderId="0" applyFont="0" applyFill="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180" fontId="34" fillId="0" borderId="0" applyFont="0" applyFill="0" applyBorder="0" applyAlignment="0" applyProtection="0"/>
    <xf numFmtId="0" fontId="50" fillId="0" borderId="0" applyNumberFormat="0" applyFill="0" applyBorder="0" applyAlignment="0" applyProtection="0"/>
    <xf numFmtId="181" fontId="35" fillId="0" borderId="0" applyFont="0" applyFill="0" applyBorder="0" applyAlignment="0" applyProtection="0"/>
    <xf numFmtId="181" fontId="35" fillId="0" borderId="0" applyFont="0" applyFill="0" applyBorder="0" applyAlignment="0" applyProtection="0"/>
    <xf numFmtId="0" fontId="51" fillId="0" borderId="0"/>
    <xf numFmtId="0" fontId="52" fillId="0" borderId="0"/>
    <xf numFmtId="0" fontId="53" fillId="35" borderId="0" applyNumberFormat="0" applyBorder="0" applyAlignment="0" applyProtection="0"/>
    <xf numFmtId="0" fontId="37" fillId="0" borderId="0" applyFill="0" applyBorder="0">
      <alignment vertical="center"/>
    </xf>
    <xf numFmtId="0" fontId="54" fillId="0" borderId="13" applyNumberFormat="0" applyFill="0" applyAlignment="0" applyProtection="0"/>
    <xf numFmtId="0" fontId="37" fillId="0" borderId="0" applyFill="0" applyBorder="0">
      <alignment vertical="center"/>
    </xf>
    <xf numFmtId="0" fontId="55" fillId="0" borderId="0" applyFill="0" applyBorder="0">
      <alignment vertical="center"/>
    </xf>
    <xf numFmtId="0" fontId="56" fillId="0" borderId="14" applyNumberFormat="0" applyFill="0" applyAlignment="0" applyProtection="0"/>
    <xf numFmtId="0" fontId="55" fillId="0" borderId="0" applyFill="0" applyBorder="0">
      <alignment vertical="center"/>
    </xf>
    <xf numFmtId="0" fontId="25" fillId="0" borderId="0" applyFill="0" applyBorder="0">
      <alignment vertical="center"/>
    </xf>
    <xf numFmtId="0" fontId="57" fillId="0" borderId="15" applyNumberFormat="0" applyFill="0" applyAlignment="0" applyProtection="0"/>
    <xf numFmtId="0" fontId="25" fillId="0" borderId="0" applyFill="0" applyBorder="0">
      <alignment vertical="center"/>
    </xf>
    <xf numFmtId="0" fontId="28" fillId="0" borderId="0" applyFill="0" applyBorder="0">
      <alignment vertical="center"/>
    </xf>
    <xf numFmtId="0" fontId="57" fillId="0" borderId="0" applyNumberFormat="0" applyFill="0" applyBorder="0" applyAlignment="0" applyProtection="0"/>
    <xf numFmtId="0" fontId="28" fillId="0" borderId="0" applyFill="0" applyBorder="0">
      <alignment vertical="center"/>
    </xf>
    <xf numFmtId="182" fontId="58" fillId="0" borderId="0"/>
    <xf numFmtId="0" fontId="59" fillId="0" borderId="0" applyNumberFormat="0" applyFill="0" applyBorder="0" applyAlignment="0" applyProtection="0">
      <alignment vertical="top"/>
      <protection locked="0"/>
    </xf>
    <xf numFmtId="0" fontId="60" fillId="0" borderId="0" applyFill="0" applyBorder="0">
      <alignment horizontal="center" vertical="center"/>
      <protection locked="0"/>
    </xf>
    <xf numFmtId="0" fontId="61" fillId="0" borderId="0" applyFill="0" applyBorder="0">
      <alignment horizontal="left" vertical="center"/>
      <protection locked="0"/>
    </xf>
    <xf numFmtId="0" fontId="62" fillId="12" borderId="11" applyNumberFormat="0" applyAlignment="0" applyProtection="0"/>
    <xf numFmtId="165" fontId="35" fillId="36" borderId="0" applyFont="0" applyBorder="0" applyAlignment="0">
      <alignment horizontal="right"/>
      <protection locked="0"/>
    </xf>
    <xf numFmtId="165" fontId="35" fillId="36" borderId="0" applyFont="0" applyBorder="0" applyAlignment="0">
      <alignment horizontal="right"/>
      <protection locked="0"/>
    </xf>
    <xf numFmtId="183" fontId="35" fillId="6" borderId="0" applyFont="0" applyBorder="0">
      <alignment horizontal="right"/>
      <protection locked="0"/>
    </xf>
    <xf numFmtId="183" fontId="35" fillId="6" borderId="0" applyFont="0" applyBorder="0">
      <alignment horizontal="right"/>
      <protection locked="0"/>
    </xf>
    <xf numFmtId="165" fontId="35" fillId="10" borderId="0" applyFont="0" applyBorder="0">
      <alignment horizontal="right"/>
      <protection locked="0"/>
    </xf>
    <xf numFmtId="165" fontId="35" fillId="10" borderId="0" applyFont="0" applyBorder="0">
      <alignment horizontal="right"/>
      <protection locked="0"/>
    </xf>
    <xf numFmtId="0" fontId="28" fillId="4" borderId="0"/>
    <xf numFmtId="0" fontId="63" fillId="0" borderId="16" applyNumberFormat="0" applyFill="0" applyAlignment="0" applyProtection="0"/>
    <xf numFmtId="184" fontId="64" fillId="0" borderId="0"/>
    <xf numFmtId="0" fontId="65" fillId="0" borderId="0" applyFill="0" applyBorder="0">
      <alignment horizontal="left" vertical="center"/>
    </xf>
    <xf numFmtId="0" fontId="66" fillId="15" borderId="0" applyNumberFormat="0" applyBorder="0" applyAlignment="0" applyProtection="0"/>
    <xf numFmtId="185" fontId="67" fillId="0" borderId="0"/>
    <xf numFmtId="0" fontId="35" fillId="0" borderId="0"/>
    <xf numFmtId="0" fontId="35" fillId="0" borderId="0"/>
    <xf numFmtId="0" fontId="35"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3"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8" fillId="0" borderId="0"/>
    <xf numFmtId="0" fontId="35" fillId="0" borderId="0"/>
    <xf numFmtId="0" fontId="35" fillId="0" borderId="0"/>
    <xf numFmtId="0" fontId="35" fillId="0" borderId="0"/>
    <xf numFmtId="0" fontId="35" fillId="0" borderId="0"/>
    <xf numFmtId="0" fontId="34" fillId="0" borderId="0"/>
    <xf numFmtId="0" fontId="35" fillId="0" borderId="0"/>
    <xf numFmtId="0" fontId="40" fillId="0" borderId="0"/>
    <xf numFmtId="0" fontId="35" fillId="3" borderId="0"/>
    <xf numFmtId="0" fontId="68" fillId="0" borderId="0"/>
    <xf numFmtId="0" fontId="35" fillId="0" borderId="0"/>
    <xf numFmtId="0" fontId="35" fillId="0" borderId="0"/>
    <xf numFmtId="0" fontId="35" fillId="13" borderId="17" applyNumberFormat="0" applyFont="0" applyAlignment="0" applyProtection="0"/>
    <xf numFmtId="0" fontId="69" fillId="14" borderId="18" applyNumberFormat="0" applyAlignment="0" applyProtection="0"/>
    <xf numFmtId="186" fontId="35" fillId="0" borderId="0" applyFill="0" applyBorder="0"/>
    <xf numFmtId="186" fontId="35" fillId="0" borderId="0" applyFill="0" applyBorder="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82" fontId="70" fillId="0" borderId="0"/>
    <xf numFmtId="0" fontId="25" fillId="0" borderId="0" applyFill="0" applyBorder="0">
      <alignment vertic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187" fontId="71" fillId="0" borderId="19"/>
    <xf numFmtId="0" fontId="72" fillId="0" borderId="20">
      <alignment horizontal="center"/>
    </xf>
    <xf numFmtId="3" fontId="46" fillId="0" borderId="0" applyFont="0" applyFill="0" applyBorder="0" applyAlignment="0" applyProtection="0"/>
    <xf numFmtId="0" fontId="46" fillId="37" borderId="0" applyNumberFormat="0" applyFont="0" applyBorder="0" applyAlignment="0" applyProtection="0"/>
    <xf numFmtId="188" fontId="35" fillId="0" borderId="0"/>
    <xf numFmtId="188" fontId="35" fillId="0" borderId="0"/>
    <xf numFmtId="188" fontId="35" fillId="0" borderId="0"/>
    <xf numFmtId="189" fontId="28" fillId="0" borderId="0" applyFill="0" applyBorder="0">
      <alignment horizontal="right" vertical="center"/>
    </xf>
    <xf numFmtId="190" fontId="28" fillId="0" borderId="0" applyFill="0" applyBorder="0">
      <alignment horizontal="right" vertical="center"/>
    </xf>
    <xf numFmtId="191" fontId="28" fillId="0" borderId="0" applyFill="0" applyBorder="0">
      <alignment horizontal="right" vertical="center"/>
    </xf>
    <xf numFmtId="0" fontId="35" fillId="13" borderId="0" applyNumberFormat="0" applyFont="0" applyBorder="0" applyAlignment="0" applyProtection="0"/>
    <xf numFmtId="0" fontId="35" fillId="13" borderId="0" applyNumberFormat="0" applyFont="0" applyBorder="0" applyAlignment="0" applyProtection="0"/>
    <xf numFmtId="0" fontId="35" fillId="14" borderId="0" applyNumberFormat="0" applyFont="0" applyBorder="0" applyAlignment="0" applyProtection="0"/>
    <xf numFmtId="0" fontId="35" fillId="14" borderId="0" applyNumberFormat="0" applyFont="0" applyBorder="0" applyAlignment="0" applyProtection="0"/>
    <xf numFmtId="0" fontId="35" fillId="16" borderId="0" applyNumberFormat="0" applyFont="0" applyBorder="0" applyAlignment="0" applyProtection="0"/>
    <xf numFmtId="0" fontId="35" fillId="16" borderId="0" applyNumberFormat="0" applyFont="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16" borderId="0" applyNumberFormat="0" applyFont="0" applyBorder="0" applyAlignment="0" applyProtection="0"/>
    <xf numFmtId="0" fontId="35" fillId="16" borderId="0" applyNumberFormat="0" applyFont="0" applyBorder="0" applyAlignment="0" applyProtection="0"/>
    <xf numFmtId="0" fontId="35" fillId="0" borderId="0" applyNumberFormat="0" applyFont="0" applyFill="0" applyBorder="0" applyAlignment="0" applyProtection="0"/>
    <xf numFmtId="0" fontId="35" fillId="0" borderId="0" applyNumberFormat="0" applyFont="0" applyFill="0" applyBorder="0" applyAlignment="0" applyProtection="0"/>
    <xf numFmtId="0" fontId="35" fillId="0" borderId="0" applyNumberFormat="0" applyFont="0" applyBorder="0" applyAlignment="0" applyProtection="0"/>
    <xf numFmtId="0" fontId="35" fillId="0" borderId="0" applyNumberFormat="0" applyFont="0" applyBorder="0" applyAlignment="0" applyProtection="0"/>
    <xf numFmtId="0" fontId="73" fillId="0" borderId="0" applyNumberFormat="0" applyFill="0" applyBorder="0" applyAlignment="0" applyProtection="0"/>
    <xf numFmtId="0" fontId="35" fillId="0" borderId="0"/>
    <xf numFmtId="0" fontId="35" fillId="0" borderId="0"/>
    <xf numFmtId="0" fontId="35" fillId="0" borderId="0"/>
    <xf numFmtId="0" fontId="65" fillId="0" borderId="0"/>
    <xf numFmtId="0" fontId="74" fillId="0" borderId="0"/>
    <xf numFmtId="15" fontId="35" fillId="0" borderId="0"/>
    <xf numFmtId="15" fontId="35" fillId="0" borderId="0"/>
    <xf numFmtId="15" fontId="35" fillId="0" borderId="0"/>
    <xf numFmtId="10" fontId="35" fillId="0" borderId="0"/>
    <xf numFmtId="10" fontId="35" fillId="0" borderId="0"/>
    <xf numFmtId="10" fontId="35" fillId="0" borderId="0"/>
    <xf numFmtId="0" fontId="75" fillId="9" borderId="7" applyBorder="0" applyProtection="0">
      <alignment horizontal="centerContinuous" vertical="center"/>
    </xf>
    <xf numFmtId="0" fontId="76" fillId="0" borderId="0" applyBorder="0" applyProtection="0">
      <alignment vertical="center"/>
    </xf>
    <xf numFmtId="0" fontId="77" fillId="0" borderId="0">
      <alignment horizontal="left"/>
    </xf>
    <xf numFmtId="0" fontId="77" fillId="0" borderId="10" applyFill="0" applyBorder="0" applyProtection="0">
      <alignment horizontal="left" vertical="top"/>
    </xf>
    <xf numFmtId="49" fontId="35" fillId="0" borderId="0" applyFont="0" applyFill="0" applyBorder="0" applyAlignment="0" applyProtection="0"/>
    <xf numFmtId="0" fontId="78" fillId="0" borderId="0"/>
    <xf numFmtId="49" fontId="35" fillId="0" borderId="0" applyFont="0" applyFill="0" applyBorder="0" applyAlignment="0" applyProtection="0"/>
    <xf numFmtId="0" fontId="79" fillId="0" borderId="0"/>
    <xf numFmtId="0" fontId="79" fillId="0" borderId="0"/>
    <xf numFmtId="0" fontId="78" fillId="0" borderId="0"/>
    <xf numFmtId="184" fontId="80" fillId="0" borderId="0"/>
    <xf numFmtId="0" fontId="73" fillId="0" borderId="0" applyNumberFormat="0" applyFill="0" applyBorder="0" applyAlignment="0" applyProtection="0"/>
    <xf numFmtId="0" fontId="81" fillId="0" borderId="0" applyFill="0" applyBorder="0">
      <alignment horizontal="left" vertical="center"/>
      <protection locked="0"/>
    </xf>
    <xf numFmtId="0" fontId="78" fillId="0" borderId="0"/>
    <xf numFmtId="0" fontId="82" fillId="0" borderId="0" applyFill="0" applyBorder="0">
      <alignment horizontal="left" vertical="center"/>
      <protection locked="0"/>
    </xf>
    <xf numFmtId="0" fontId="49" fillId="0" borderId="21" applyNumberFormat="0" applyFill="0" applyAlignment="0" applyProtection="0"/>
    <xf numFmtId="0" fontId="83" fillId="0" borderId="0" applyNumberFormat="0" applyFill="0" applyBorder="0" applyAlignment="0" applyProtection="0"/>
    <xf numFmtId="192" fontId="35" fillId="0" borderId="7" applyBorder="0" applyProtection="0">
      <alignment horizontal="right"/>
    </xf>
    <xf numFmtId="192" fontId="35" fillId="0" borderId="7" applyBorder="0" applyProtection="0">
      <alignment horizontal="right"/>
    </xf>
    <xf numFmtId="192" fontId="35" fillId="0" borderId="7" applyBorder="0" applyProtection="0">
      <alignment horizontal="right"/>
    </xf>
    <xf numFmtId="0" fontId="17" fillId="0" borderId="0"/>
    <xf numFmtId="9" fontId="17" fillId="0" borderId="0" applyFont="0" applyFill="0" applyBorder="0" applyAlignment="0" applyProtection="0"/>
    <xf numFmtId="44" fontId="17" fillId="0" borderId="0" applyFont="0" applyFill="0" applyBorder="0" applyAlignment="0" applyProtection="0"/>
    <xf numFmtId="0" fontId="89" fillId="42" borderId="0"/>
    <xf numFmtId="202" fontId="90" fillId="0" borderId="23">
      <alignment horizontal="center"/>
    </xf>
    <xf numFmtId="0" fontId="91" fillId="43" borderId="6">
      <alignment horizontal="center" vertical="center"/>
    </xf>
    <xf numFmtId="0" fontId="35" fillId="44" borderId="11"/>
    <xf numFmtId="0" fontId="92" fillId="0" borderId="0" applyFill="0" applyBorder="0"/>
    <xf numFmtId="0" fontId="93" fillId="0" borderId="0" applyNumberFormat="0" applyFill="0"/>
    <xf numFmtId="0" fontId="94" fillId="0" borderId="0" applyFill="0"/>
    <xf numFmtId="0" fontId="95" fillId="0" borderId="0" applyFill="0"/>
    <xf numFmtId="0" fontId="96" fillId="0" borderId="0" applyFill="0"/>
    <xf numFmtId="0" fontId="89" fillId="45" borderId="0"/>
    <xf numFmtId="0" fontId="35" fillId="38" borderId="24" applyNumberFormat="0" applyFont="0" applyAlignment="0"/>
    <xf numFmtId="0" fontId="97" fillId="7" borderId="25" applyNumberFormat="0"/>
    <xf numFmtId="0" fontId="98" fillId="46" borderId="0"/>
    <xf numFmtId="0" fontId="99" fillId="46" borderId="0" applyNumberFormat="0"/>
    <xf numFmtId="0" fontId="100" fillId="46" borderId="0"/>
    <xf numFmtId="0" fontId="101" fillId="47" borderId="6" applyNumberFormat="0">
      <alignment horizontal="center" vertical="center"/>
    </xf>
    <xf numFmtId="0" fontId="102" fillId="48" borderId="11" applyNumberFormat="0" applyAlignment="0">
      <alignment horizontal="right"/>
    </xf>
    <xf numFmtId="0" fontId="37" fillId="38" borderId="24" applyNumberFormat="0" applyAlignment="0"/>
    <xf numFmtId="0" fontId="90" fillId="0" borderId="0" applyNumberFormat="0" applyFill="0" applyBorder="0"/>
    <xf numFmtId="0" fontId="16" fillId="0" borderId="0"/>
    <xf numFmtId="208" fontId="15" fillId="51" borderId="28">
      <protection locked="0"/>
    </xf>
    <xf numFmtId="0" fontId="14" fillId="0" borderId="0"/>
    <xf numFmtId="43" fontId="35" fillId="0" borderId="0" applyFont="0" applyFill="0" applyBorder="0" applyAlignment="0" applyProtection="0"/>
    <xf numFmtId="0" fontId="35" fillId="0" borderId="0" applyFill="0"/>
    <xf numFmtId="0" fontId="35" fillId="0" borderId="0"/>
    <xf numFmtId="0" fontId="14" fillId="0" borderId="0"/>
    <xf numFmtId="0" fontId="14" fillId="0" borderId="0"/>
    <xf numFmtId="0" fontId="14" fillId="0" borderId="0"/>
    <xf numFmtId="0" fontId="14" fillId="0" borderId="0"/>
    <xf numFmtId="0" fontId="98" fillId="56" borderId="0">
      <alignment horizontal="left" vertical="center"/>
      <protection locked="0"/>
    </xf>
    <xf numFmtId="0" fontId="115" fillId="50" borderId="0">
      <alignment vertical="center"/>
      <protection locked="0"/>
    </xf>
    <xf numFmtId="9" fontId="14" fillId="0" borderId="0" applyFont="0" applyFill="0" applyBorder="0" applyAlignment="0" applyProtection="0"/>
    <xf numFmtId="0" fontId="124" fillId="60" borderId="0" applyNumberFormat="0" applyBorder="0" applyAlignment="0" applyProtection="0"/>
    <xf numFmtId="0" fontId="13" fillId="0" borderId="0"/>
    <xf numFmtId="9" fontId="13" fillId="0" borderId="0" applyFont="0" applyFill="0" applyBorder="0" applyAlignment="0" applyProtection="0"/>
    <xf numFmtId="0" fontId="35" fillId="0" borderId="0"/>
    <xf numFmtId="0" fontId="35" fillId="0" borderId="0"/>
    <xf numFmtId="0" fontId="35" fillId="0" borderId="0"/>
    <xf numFmtId="180" fontId="35" fillId="0" borderId="0"/>
    <xf numFmtId="180" fontId="35" fillId="0" borderId="0"/>
    <xf numFmtId="0" fontId="140" fillId="0" borderId="0"/>
    <xf numFmtId="0" fontId="140" fillId="0" borderId="0"/>
    <xf numFmtId="0" fontId="35" fillId="0" borderId="0"/>
    <xf numFmtId="0" fontId="35" fillId="0" borderId="0"/>
    <xf numFmtId="0" fontId="35" fillId="0" borderId="0"/>
    <xf numFmtId="0" fontId="141" fillId="0" borderId="0"/>
    <xf numFmtId="0" fontId="35" fillId="0" borderId="0"/>
    <xf numFmtId="0" fontId="142"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143" fillId="0" borderId="0"/>
    <xf numFmtId="0" fontId="35" fillId="0" borderId="0" applyFont="0" applyFill="0" applyBorder="0" applyAlignment="0" applyProtection="0"/>
    <xf numFmtId="0" fontId="35" fillId="0" borderId="0" applyFont="0" applyFill="0" applyBorder="0" applyAlignment="0" applyProtection="0"/>
    <xf numFmtId="0" fontId="14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20" fontId="14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45" fillId="0" borderId="0"/>
    <xf numFmtId="0" fontId="35" fillId="0" borderId="0"/>
    <xf numFmtId="1" fontId="146" fillId="0" borderId="7">
      <alignment horizontal="right"/>
    </xf>
    <xf numFmtId="221" fontId="35" fillId="0" borderId="0" applyFont="0" applyFill="0" applyBorder="0" applyAlignment="0" applyProtection="0"/>
    <xf numFmtId="221" fontId="35" fillId="0" borderId="0" applyFont="0" applyFill="0" applyBorder="0" applyAlignment="0" applyProtection="0"/>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0" fontId="35" fillId="0" borderId="0" applyFill="0">
      <alignment horizontal="left" vertical="center" wrapText="1"/>
    </xf>
    <xf numFmtId="0" fontId="35" fillId="0" borderId="0" applyFill="0">
      <alignment horizontal="left" vertical="center" wrapText="1"/>
    </xf>
    <xf numFmtId="0" fontId="35" fillId="0" borderId="0" applyFill="0">
      <alignment horizontal="left" vertical="center" wrapText="1"/>
    </xf>
    <xf numFmtId="0" fontId="35" fillId="0" borderId="0" applyFill="0">
      <alignment horizontal="left" vertical="center" wrapText="1"/>
    </xf>
    <xf numFmtId="0" fontId="35" fillId="0" borderId="0" applyFill="0">
      <alignment horizontal="left" vertical="center" wrapText="1"/>
    </xf>
    <xf numFmtId="0" fontId="35" fillId="0" borderId="0" applyFill="0">
      <alignment horizontal="left" vertical="center" wrapText="1"/>
    </xf>
    <xf numFmtId="0" fontId="35" fillId="0" borderId="0" applyFill="0">
      <alignment horizontal="left" vertical="center" wrapText="1"/>
    </xf>
    <xf numFmtId="0" fontId="35" fillId="0" borderId="159" applyFill="0">
      <alignment horizontal="left" vertical="center" wrapText="1" indent="1"/>
    </xf>
    <xf numFmtId="0" fontId="35" fillId="0" borderId="159" applyFill="0">
      <alignment horizontal="left" vertical="center" wrapText="1" indent="1"/>
    </xf>
    <xf numFmtId="0" fontId="35" fillId="0" borderId="159" applyFill="0">
      <alignment horizontal="left" vertical="center" wrapText="1" indent="1"/>
    </xf>
    <xf numFmtId="0" fontId="35" fillId="0" borderId="159" applyFill="0">
      <alignment horizontal="left" vertical="center" wrapText="1" indent="1"/>
    </xf>
    <xf numFmtId="0" fontId="35" fillId="0" borderId="159" applyFill="0">
      <alignment horizontal="left" vertical="center" wrapText="1" indent="1"/>
    </xf>
    <xf numFmtId="0" fontId="35" fillId="0" borderId="159" applyFill="0">
      <alignment horizontal="left" vertical="center" wrapText="1" indent="1"/>
    </xf>
    <xf numFmtId="0" fontId="35" fillId="0" borderId="159" applyFill="0">
      <alignment horizontal="left" vertical="center" wrapText="1" indent="1"/>
    </xf>
    <xf numFmtId="0" fontId="35" fillId="0" borderId="159" applyFill="0">
      <alignment horizontal="left" vertical="center" wrapText="1" indent="2"/>
    </xf>
    <xf numFmtId="0" fontId="35" fillId="0" borderId="159" applyFill="0">
      <alignment horizontal="left" vertical="center" wrapText="1" indent="2"/>
    </xf>
    <xf numFmtId="0" fontId="35" fillId="0" borderId="159" applyFill="0">
      <alignment horizontal="left" vertical="center" wrapText="1" indent="2"/>
    </xf>
    <xf numFmtId="0" fontId="35" fillId="0" borderId="159" applyFill="0">
      <alignment horizontal="left" vertical="center" wrapText="1" indent="2"/>
    </xf>
    <xf numFmtId="0" fontId="35" fillId="0" borderId="159" applyFill="0">
      <alignment horizontal="left" vertical="center" wrapText="1" indent="2"/>
    </xf>
    <xf numFmtId="0" fontId="35" fillId="0" borderId="159" applyFill="0">
      <alignment horizontal="left" vertical="center" wrapText="1" indent="2"/>
    </xf>
    <xf numFmtId="0" fontId="35" fillId="0" borderId="159" applyFill="0">
      <alignment horizontal="left" vertical="center" wrapText="1" indent="2"/>
    </xf>
    <xf numFmtId="0" fontId="35" fillId="0" borderId="159" applyFill="0">
      <alignment horizontal="left" vertical="center" wrapText="1" indent="3"/>
    </xf>
    <xf numFmtId="0" fontId="35" fillId="0" borderId="159" applyFill="0">
      <alignment horizontal="left" vertical="center" wrapText="1" indent="3"/>
    </xf>
    <xf numFmtId="0" fontId="35" fillId="0" borderId="159" applyFill="0">
      <alignment horizontal="left" vertical="center" wrapText="1" indent="3"/>
    </xf>
    <xf numFmtId="0" fontId="35" fillId="0" borderId="159" applyFill="0">
      <alignment horizontal="left" vertical="center" wrapText="1" indent="3"/>
    </xf>
    <xf numFmtId="0" fontId="35" fillId="0" borderId="159" applyFill="0">
      <alignment horizontal="left" vertical="center" wrapText="1" indent="3"/>
    </xf>
    <xf numFmtId="0" fontId="35" fillId="0" borderId="159" applyFill="0">
      <alignment horizontal="left" vertical="center" wrapText="1" indent="3"/>
    </xf>
    <xf numFmtId="0" fontId="35" fillId="0" borderId="159" applyFill="0">
      <alignment horizontal="left" vertical="center" wrapText="1" indent="3"/>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1" fontId="146" fillId="0" borderId="7">
      <alignment horizontal="right"/>
    </xf>
    <xf numFmtId="222" fontId="146" fillId="0" borderId="7">
      <alignment horizontal="right"/>
    </xf>
    <xf numFmtId="222" fontId="146" fillId="0" borderId="7">
      <alignment horizontal="right"/>
    </xf>
    <xf numFmtId="222" fontId="146" fillId="0" borderId="7">
      <alignment horizontal="right"/>
    </xf>
    <xf numFmtId="222" fontId="146" fillId="0" borderId="7">
      <alignment horizontal="right"/>
    </xf>
    <xf numFmtId="222" fontId="146" fillId="0" borderId="7">
      <alignment horizontal="right"/>
    </xf>
    <xf numFmtId="222" fontId="146" fillId="0" borderId="7">
      <alignment horizontal="right"/>
    </xf>
    <xf numFmtId="9" fontId="147" fillId="0" borderId="0" applyFont="0" applyFill="0" applyBorder="0" applyAlignment="0" applyProtection="0"/>
    <xf numFmtId="223" fontId="146" fillId="0" borderId="20">
      <alignment horizontal="right"/>
    </xf>
    <xf numFmtId="223" fontId="146" fillId="0" borderId="20">
      <alignment horizontal="right"/>
    </xf>
    <xf numFmtId="223" fontId="146" fillId="0" borderId="20">
      <alignment horizontal="right"/>
    </xf>
    <xf numFmtId="223" fontId="146" fillId="0" borderId="20">
      <alignment horizontal="right"/>
    </xf>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180"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0" fontId="34" fillId="11"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0" fontId="102" fillId="66" borderId="0" applyNumberFormat="0" applyBorder="0" applyAlignment="0" applyProtection="0"/>
    <xf numFmtId="0"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0"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0" fontId="13" fillId="66"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0" fontId="34" fillId="98" borderId="0" applyNumberFormat="0" applyBorder="0" applyAlignment="0" applyProtection="0"/>
    <xf numFmtId="0" fontId="131"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224" fontId="34" fillId="98" borderId="0" applyNumberFormat="0" applyBorder="0" applyAlignment="0" applyProtection="0"/>
    <xf numFmtId="180" fontId="112" fillId="66" borderId="0" applyNumberFormat="0" applyBorder="0" applyAlignment="0" applyProtection="0"/>
    <xf numFmtId="180" fontId="112" fillId="66" borderId="0" applyNumberFormat="0" applyBorder="0" applyAlignment="0" applyProtection="0"/>
    <xf numFmtId="180" fontId="112" fillId="66" borderId="0" applyNumberFormat="0" applyBorder="0" applyAlignment="0" applyProtection="0"/>
    <xf numFmtId="180" fontId="112" fillId="66" borderId="0" applyNumberFormat="0" applyBorder="0" applyAlignment="0" applyProtection="0"/>
    <xf numFmtId="180" fontId="112" fillId="66" borderId="0" applyNumberFormat="0" applyBorder="0" applyAlignment="0" applyProtection="0"/>
    <xf numFmtId="180" fontId="112" fillId="66" borderId="0" applyNumberFormat="0" applyBorder="0" applyAlignment="0" applyProtection="0"/>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34" fillId="98"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224" fontId="112" fillId="66" borderId="0" applyNumberFormat="0" applyBorder="0" applyAlignment="0" applyProtection="0"/>
    <xf numFmtId="0" fontId="34" fillId="98"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180"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0" fontId="34" fillId="12"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0" fontId="102" fillId="70" borderId="0" applyNumberFormat="0" applyBorder="0" applyAlignment="0" applyProtection="0"/>
    <xf numFmtId="0"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0"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0" fontId="13" fillId="7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0" fontId="34" fillId="30" borderId="0" applyNumberFormat="0" applyBorder="0" applyAlignment="0" applyProtection="0"/>
    <xf numFmtId="0" fontId="131"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224" fontId="34" fillId="30" borderId="0" applyNumberFormat="0" applyBorder="0" applyAlignment="0" applyProtection="0"/>
    <xf numFmtId="180" fontId="112" fillId="70" borderId="0" applyNumberFormat="0" applyBorder="0" applyAlignment="0" applyProtection="0"/>
    <xf numFmtId="180" fontId="112" fillId="70" borderId="0" applyNumberFormat="0" applyBorder="0" applyAlignment="0" applyProtection="0"/>
    <xf numFmtId="180" fontId="112" fillId="70" borderId="0" applyNumberFormat="0" applyBorder="0" applyAlignment="0" applyProtection="0"/>
    <xf numFmtId="180" fontId="112" fillId="70" borderId="0" applyNumberFormat="0" applyBorder="0" applyAlignment="0" applyProtection="0"/>
    <xf numFmtId="180" fontId="112" fillId="70" borderId="0" applyNumberFormat="0" applyBorder="0" applyAlignment="0" applyProtection="0"/>
    <xf numFmtId="180" fontId="112" fillId="70"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224" fontId="112" fillId="70" borderId="0" applyNumberFormat="0" applyBorder="0" applyAlignment="0" applyProtection="0"/>
    <xf numFmtId="0" fontId="34" fillId="30"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180"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0" fontId="34" fillId="13"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0" fontId="102" fillId="74" borderId="0" applyNumberFormat="0" applyBorder="0" applyAlignment="0" applyProtection="0"/>
    <xf numFmtId="0"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0"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0" fontId="13" fillId="74"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0" fontId="34" fillId="35" borderId="0" applyNumberFormat="0" applyBorder="0" applyAlignment="0" applyProtection="0"/>
    <xf numFmtId="0" fontId="131"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224" fontId="34" fillId="35" borderId="0" applyNumberFormat="0" applyBorder="0" applyAlignment="0" applyProtection="0"/>
    <xf numFmtId="180" fontId="112" fillId="74" borderId="0" applyNumberFormat="0" applyBorder="0" applyAlignment="0" applyProtection="0"/>
    <xf numFmtId="180" fontId="112" fillId="74" borderId="0" applyNumberFormat="0" applyBorder="0" applyAlignment="0" applyProtection="0"/>
    <xf numFmtId="180" fontId="112" fillId="74" borderId="0" applyNumberFormat="0" applyBorder="0" applyAlignment="0" applyProtection="0"/>
    <xf numFmtId="180" fontId="112" fillId="74" borderId="0" applyNumberFormat="0" applyBorder="0" applyAlignment="0" applyProtection="0"/>
    <xf numFmtId="180" fontId="112" fillId="74" borderId="0" applyNumberFormat="0" applyBorder="0" applyAlignment="0" applyProtection="0"/>
    <xf numFmtId="180" fontId="112" fillId="74"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0" fontId="13"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224" fontId="112" fillId="74" borderId="0" applyNumberFormat="0" applyBorder="0" applyAlignment="0" applyProtection="0"/>
    <xf numFmtId="0" fontId="34" fillId="35"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180"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14"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102" fillId="78" borderId="0" applyNumberFormat="0" applyBorder="0" applyAlignment="0" applyProtection="0"/>
    <xf numFmtId="0"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13" fillId="78"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99" borderId="0" applyNumberFormat="0" applyBorder="0" applyAlignment="0" applyProtection="0"/>
    <xf numFmtId="0" fontId="131"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180" fontId="112" fillId="78" borderId="0" applyNumberFormat="0" applyBorder="0" applyAlignment="0" applyProtection="0"/>
    <xf numFmtId="180" fontId="112" fillId="78" borderId="0" applyNumberFormat="0" applyBorder="0" applyAlignment="0" applyProtection="0"/>
    <xf numFmtId="180" fontId="112" fillId="78" borderId="0" applyNumberFormat="0" applyBorder="0" applyAlignment="0" applyProtection="0"/>
    <xf numFmtId="180" fontId="112" fillId="78" borderId="0" applyNumberFormat="0" applyBorder="0" applyAlignment="0" applyProtection="0"/>
    <xf numFmtId="180" fontId="112" fillId="78" borderId="0" applyNumberFormat="0" applyBorder="0" applyAlignment="0" applyProtection="0"/>
    <xf numFmtId="180" fontId="112" fillId="78"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0" fontId="13"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224" fontId="112" fillId="78" borderId="0" applyNumberFormat="0" applyBorder="0" applyAlignment="0" applyProtection="0"/>
    <xf numFmtId="0" fontId="34" fillId="99"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180"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0" fontId="34" fillId="11"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0" fontId="102" fillId="82" borderId="0" applyNumberFormat="0" applyBorder="0" applyAlignment="0" applyProtection="0"/>
    <xf numFmtId="0"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0"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0" fontId="13" fillId="82"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0" fontId="34" fillId="100" borderId="0" applyNumberFormat="0" applyBorder="0" applyAlignment="0" applyProtection="0"/>
    <xf numFmtId="0" fontId="131"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224" fontId="34" fillId="100" borderId="0" applyNumberFormat="0" applyBorder="0" applyAlignment="0" applyProtection="0"/>
    <xf numFmtId="180" fontId="112" fillId="82" borderId="0" applyNumberFormat="0" applyBorder="0" applyAlignment="0" applyProtection="0"/>
    <xf numFmtId="180" fontId="112" fillId="82" borderId="0" applyNumberFormat="0" applyBorder="0" applyAlignment="0" applyProtection="0"/>
    <xf numFmtId="180" fontId="112" fillId="82" borderId="0" applyNumberFormat="0" applyBorder="0" applyAlignment="0" applyProtection="0"/>
    <xf numFmtId="180" fontId="112" fillId="82" borderId="0" applyNumberFormat="0" applyBorder="0" applyAlignment="0" applyProtection="0"/>
    <xf numFmtId="180" fontId="112" fillId="82" borderId="0" applyNumberFormat="0" applyBorder="0" applyAlignment="0" applyProtection="0"/>
    <xf numFmtId="180" fontId="112" fillId="82"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34" fillId="100"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0" fontId="13"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224" fontId="112" fillId="82" borderId="0" applyNumberFormat="0" applyBorder="0" applyAlignment="0" applyProtection="0"/>
    <xf numFmtId="0" fontId="34" fillId="100"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180"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0" fontId="10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0" fontId="13" fillId="86"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0" fontId="34" fillId="12" borderId="0" applyNumberFormat="0" applyBorder="0" applyAlignment="0" applyProtection="0"/>
    <xf numFmtId="0" fontId="131"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224" fontId="34" fillId="12" borderId="0" applyNumberFormat="0" applyBorder="0" applyAlignment="0" applyProtection="0"/>
    <xf numFmtId="180" fontId="112" fillId="86" borderId="0" applyNumberFormat="0" applyBorder="0" applyAlignment="0" applyProtection="0"/>
    <xf numFmtId="180" fontId="112" fillId="86" borderId="0" applyNumberFormat="0" applyBorder="0" applyAlignment="0" applyProtection="0"/>
    <xf numFmtId="180" fontId="112" fillId="86" borderId="0" applyNumberFormat="0" applyBorder="0" applyAlignment="0" applyProtection="0"/>
    <xf numFmtId="180" fontId="112" fillId="86" borderId="0" applyNumberFormat="0" applyBorder="0" applyAlignment="0" applyProtection="0"/>
    <xf numFmtId="180" fontId="112" fillId="86" borderId="0" applyNumberFormat="0" applyBorder="0" applyAlignment="0" applyProtection="0"/>
    <xf numFmtId="180" fontId="112" fillId="86"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0" fontId="13"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224" fontId="112" fillId="86" borderId="0" applyNumberFormat="0" applyBorder="0" applyAlignment="0" applyProtection="0"/>
    <xf numFmtId="0" fontId="34" fillId="12" borderId="0" applyNumberFormat="0" applyBorder="0" applyAlignment="0" applyProtection="0"/>
    <xf numFmtId="225" fontId="148" fillId="0" borderId="20">
      <alignment horizontal="right"/>
    </xf>
    <xf numFmtId="225" fontId="148" fillId="0" borderId="20">
      <alignment horizontal="right"/>
    </xf>
    <xf numFmtId="2" fontId="35" fillId="0" borderId="0" applyFont="0" applyFill="0" applyBorder="0" applyProtection="0"/>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6" fontId="146" fillId="0" borderId="7">
      <alignment horizontal="right"/>
    </xf>
    <xf numFmtId="227" fontId="146" fillId="0" borderId="7">
      <alignment horizontal="right"/>
    </xf>
    <xf numFmtId="227" fontId="146" fillId="0" borderId="7">
      <alignment horizontal="right"/>
    </xf>
    <xf numFmtId="227" fontId="146" fillId="0" borderId="7">
      <alignment horizontal="right"/>
    </xf>
    <xf numFmtId="227" fontId="146" fillId="0" borderId="7">
      <alignment horizontal="right"/>
    </xf>
    <xf numFmtId="227" fontId="146" fillId="0" borderId="7">
      <alignment horizontal="right"/>
    </xf>
    <xf numFmtId="227" fontId="146" fillId="0" borderId="7">
      <alignment horizontal="right"/>
    </xf>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180"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102" fillId="67" borderId="0" applyNumberFormat="0" applyBorder="0" applyAlignment="0" applyProtection="0"/>
    <xf numFmtId="0"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13" fillId="67"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01" borderId="0" applyNumberFormat="0" applyBorder="0" applyAlignment="0" applyProtection="0"/>
    <xf numFmtId="0" fontId="131"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180" fontId="112" fillId="67" borderId="0" applyNumberFormat="0" applyBorder="0" applyAlignment="0" applyProtection="0"/>
    <xf numFmtId="180" fontId="112" fillId="67" borderId="0" applyNumberFormat="0" applyBorder="0" applyAlignment="0" applyProtection="0"/>
    <xf numFmtId="180" fontId="112" fillId="67" borderId="0" applyNumberFormat="0" applyBorder="0" applyAlignment="0" applyProtection="0"/>
    <xf numFmtId="180" fontId="112" fillId="67" borderId="0" applyNumberFormat="0" applyBorder="0" applyAlignment="0" applyProtection="0"/>
    <xf numFmtId="180" fontId="112" fillId="67" borderId="0" applyNumberFormat="0" applyBorder="0" applyAlignment="0" applyProtection="0"/>
    <xf numFmtId="180" fontId="112" fillId="67" borderId="0" applyNumberFormat="0" applyBorder="0" applyAlignment="0" applyProtection="0"/>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224" fontId="112" fillId="67" borderId="0" applyNumberFormat="0" applyBorder="0" applyAlignment="0" applyProtection="0"/>
    <xf numFmtId="0" fontId="34" fillId="101"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180"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0" fontId="34" fillId="1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0" fontId="102" fillId="71" borderId="0" applyNumberFormat="0" applyBorder="0" applyAlignment="0" applyProtection="0"/>
    <xf numFmtId="0"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0"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0" fontId="13" fillId="71"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0" fontId="34" fillId="102" borderId="0" applyNumberFormat="0" applyBorder="0" applyAlignment="0" applyProtection="0"/>
    <xf numFmtId="0" fontId="131"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224" fontId="34" fillId="102" borderId="0" applyNumberFormat="0" applyBorder="0" applyAlignment="0" applyProtection="0"/>
    <xf numFmtId="180" fontId="112" fillId="71" borderId="0" applyNumberFormat="0" applyBorder="0" applyAlignment="0" applyProtection="0"/>
    <xf numFmtId="180" fontId="112" fillId="71" borderId="0" applyNumberFormat="0" applyBorder="0" applyAlignment="0" applyProtection="0"/>
    <xf numFmtId="180" fontId="112" fillId="71" borderId="0" applyNumberFormat="0" applyBorder="0" applyAlignment="0" applyProtection="0"/>
    <xf numFmtId="180" fontId="112" fillId="71" borderId="0" applyNumberFormat="0" applyBorder="0" applyAlignment="0" applyProtection="0"/>
    <xf numFmtId="180" fontId="112" fillId="71" borderId="0" applyNumberFormat="0" applyBorder="0" applyAlignment="0" applyProtection="0"/>
    <xf numFmtId="180" fontId="112" fillId="71"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34" fillId="102"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224" fontId="112" fillId="71" borderId="0" applyNumberFormat="0" applyBorder="0" applyAlignment="0" applyProtection="0"/>
    <xf numFmtId="0" fontId="34" fillId="102"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180"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0" fontId="34" fillId="1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0" fontId="102" fillId="75" borderId="0" applyNumberFormat="0" applyBorder="0" applyAlignment="0" applyProtection="0"/>
    <xf numFmtId="0"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0"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0" fontId="13" fillId="75"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0" fontId="34" fillId="103" borderId="0" applyNumberFormat="0" applyBorder="0" applyAlignment="0" applyProtection="0"/>
    <xf numFmtId="0" fontId="131"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224" fontId="34" fillId="103" borderId="0" applyNumberFormat="0" applyBorder="0" applyAlignment="0" applyProtection="0"/>
    <xf numFmtId="180" fontId="112" fillId="75" borderId="0" applyNumberFormat="0" applyBorder="0" applyAlignment="0" applyProtection="0"/>
    <xf numFmtId="180" fontId="112" fillId="75" borderId="0" applyNumberFormat="0" applyBorder="0" applyAlignment="0" applyProtection="0"/>
    <xf numFmtId="180" fontId="112" fillId="75" borderId="0" applyNumberFormat="0" applyBorder="0" applyAlignment="0" applyProtection="0"/>
    <xf numFmtId="180" fontId="112" fillId="75" borderId="0" applyNumberFormat="0" applyBorder="0" applyAlignment="0" applyProtection="0"/>
    <xf numFmtId="180" fontId="112" fillId="75" borderId="0" applyNumberFormat="0" applyBorder="0" applyAlignment="0" applyProtection="0"/>
    <xf numFmtId="180" fontId="112" fillId="75"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34" fillId="103"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0" fontId="13"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224" fontId="112" fillId="75" borderId="0" applyNumberFormat="0" applyBorder="0" applyAlignment="0" applyProtection="0"/>
    <xf numFmtId="0" fontId="34" fillId="103"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180"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16"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102" fillId="79" borderId="0" applyNumberFormat="0" applyBorder="0" applyAlignment="0" applyProtection="0"/>
    <xf numFmtId="0"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13" fillId="7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0" fontId="34" fillId="99" borderId="0" applyNumberFormat="0" applyBorder="0" applyAlignment="0" applyProtection="0"/>
    <xf numFmtId="0" fontId="131"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224" fontId="34" fillId="99" borderId="0" applyNumberFormat="0" applyBorder="0" applyAlignment="0" applyProtection="0"/>
    <xf numFmtId="180" fontId="112" fillId="79" borderId="0" applyNumberFormat="0" applyBorder="0" applyAlignment="0" applyProtection="0"/>
    <xf numFmtId="180" fontId="112" fillId="79" borderId="0" applyNumberFormat="0" applyBorder="0" applyAlignment="0" applyProtection="0"/>
    <xf numFmtId="180" fontId="112" fillId="79" borderId="0" applyNumberFormat="0" applyBorder="0" applyAlignment="0" applyProtection="0"/>
    <xf numFmtId="180" fontId="112" fillId="79" borderId="0" applyNumberFormat="0" applyBorder="0" applyAlignment="0" applyProtection="0"/>
    <xf numFmtId="180" fontId="112" fillId="79" borderId="0" applyNumberFormat="0" applyBorder="0" applyAlignment="0" applyProtection="0"/>
    <xf numFmtId="180" fontId="112" fillId="79"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34" fillId="9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0" fontId="13"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224" fontId="112" fillId="79" borderId="0" applyNumberFormat="0" applyBorder="0" applyAlignment="0" applyProtection="0"/>
    <xf numFmtId="0" fontId="34" fillId="99"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180"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102" fillId="83" borderId="0" applyNumberFormat="0" applyBorder="0" applyAlignment="0" applyProtection="0"/>
    <xf numFmtId="0"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13" fillId="83"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0" fontId="34" fillId="101" borderId="0" applyNumberFormat="0" applyBorder="0" applyAlignment="0" applyProtection="0"/>
    <xf numFmtId="0" fontId="131"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224" fontId="34" fillId="101" borderId="0" applyNumberFormat="0" applyBorder="0" applyAlignment="0" applyProtection="0"/>
    <xf numFmtId="180" fontId="112" fillId="83" borderId="0" applyNumberFormat="0" applyBorder="0" applyAlignment="0" applyProtection="0"/>
    <xf numFmtId="180" fontId="112" fillId="83" borderId="0" applyNumberFormat="0" applyBorder="0" applyAlignment="0" applyProtection="0"/>
    <xf numFmtId="180" fontId="112" fillId="83" borderId="0" applyNumberFormat="0" applyBorder="0" applyAlignment="0" applyProtection="0"/>
    <xf numFmtId="180" fontId="112" fillId="83" borderId="0" applyNumberFormat="0" applyBorder="0" applyAlignment="0" applyProtection="0"/>
    <xf numFmtId="180" fontId="112" fillId="83" borderId="0" applyNumberFormat="0" applyBorder="0" applyAlignment="0" applyProtection="0"/>
    <xf numFmtId="180" fontId="112" fillId="83"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34" fillId="101"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0" fontId="13"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224" fontId="112" fillId="83" borderId="0" applyNumberFormat="0" applyBorder="0" applyAlignment="0" applyProtection="0"/>
    <xf numFmtId="0" fontId="34" fillId="101"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180"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0" fontId="34" fillId="12"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0" fontId="102" fillId="87" borderId="0" applyNumberFormat="0" applyBorder="0" applyAlignment="0" applyProtection="0"/>
    <xf numFmtId="0"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0"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0" fontId="13" fillId="87"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0" fontId="34" fillId="104" borderId="0" applyNumberFormat="0" applyBorder="0" applyAlignment="0" applyProtection="0"/>
    <xf numFmtId="0" fontId="131"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224" fontId="34" fillId="104" borderId="0" applyNumberFormat="0" applyBorder="0" applyAlignment="0" applyProtection="0"/>
    <xf numFmtId="180" fontId="112" fillId="87" borderId="0" applyNumberFormat="0" applyBorder="0" applyAlignment="0" applyProtection="0"/>
    <xf numFmtId="180" fontId="112" fillId="87" borderId="0" applyNumberFormat="0" applyBorder="0" applyAlignment="0" applyProtection="0"/>
    <xf numFmtId="180" fontId="112" fillId="87" borderId="0" applyNumberFormat="0" applyBorder="0" applyAlignment="0" applyProtection="0"/>
    <xf numFmtId="180" fontId="112" fillId="87" borderId="0" applyNumberFormat="0" applyBorder="0" applyAlignment="0" applyProtection="0"/>
    <xf numFmtId="180" fontId="112" fillId="87" borderId="0" applyNumberFormat="0" applyBorder="0" applyAlignment="0" applyProtection="0"/>
    <xf numFmtId="180" fontId="112" fillId="87"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34" fillId="104"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0" fontId="13"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224" fontId="112" fillId="87" borderId="0" applyNumberFormat="0" applyBorder="0" applyAlignment="0" applyProtection="0"/>
    <xf numFmtId="0" fontId="34" fillId="104" borderId="0" applyNumberFormat="0" applyBorder="0" applyAlignment="0" applyProtection="0"/>
    <xf numFmtId="37" fontId="144" fillId="20" borderId="0"/>
    <xf numFmtId="228" fontId="35" fillId="0" borderId="0">
      <alignment horizontal="center"/>
    </xf>
    <xf numFmtId="0" fontId="38" fillId="105" borderId="0" applyNumberFormat="0" applyBorder="0" applyAlignment="0" applyProtection="0"/>
    <xf numFmtId="180" fontId="149" fillId="68" borderId="0" applyNumberFormat="0" applyBorder="0" applyAlignment="0" applyProtection="0"/>
    <xf numFmtId="180" fontId="149" fillId="68" borderId="0" applyNumberFormat="0" applyBorder="0" applyAlignment="0" applyProtection="0"/>
    <xf numFmtId="180" fontId="149" fillId="68" borderId="0" applyNumberFormat="0" applyBorder="0" applyAlignment="0" applyProtection="0"/>
    <xf numFmtId="180" fontId="149" fillId="68" borderId="0" applyNumberFormat="0" applyBorder="0" applyAlignment="0" applyProtection="0"/>
    <xf numFmtId="180" fontId="149" fillId="68" borderId="0" applyNumberFormat="0" applyBorder="0" applyAlignment="0" applyProtection="0"/>
    <xf numFmtId="180" fontId="149" fillId="68" borderId="0" applyNumberFormat="0" applyBorder="0" applyAlignment="0" applyProtection="0"/>
    <xf numFmtId="180" fontId="149" fillId="68"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0" fontId="38" fillId="11"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0" fontId="150" fillId="68" borderId="0" applyNumberFormat="0" applyBorder="0" applyAlignment="0" applyProtection="0"/>
    <xf numFmtId="0"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0" fontId="38" fillId="105" borderId="0" applyNumberFormat="0" applyBorder="0" applyAlignment="0" applyProtection="0"/>
    <xf numFmtId="0" fontId="107" fillId="68" borderId="0" applyNumberFormat="0" applyFon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151"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224" fontId="38" fillId="105" borderId="0" applyNumberFormat="0" applyBorder="0" applyAlignment="0" applyProtection="0"/>
    <xf numFmtId="0" fontId="107" fillId="68" borderId="0" applyNumberFormat="0" applyBorder="0" applyAlignment="0" applyProtection="0"/>
    <xf numFmtId="0" fontId="38" fillId="105" borderId="0" applyNumberFormat="0" applyBorder="0" applyAlignment="0" applyProtection="0"/>
    <xf numFmtId="0" fontId="38" fillId="19"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5" borderId="0" applyNumberFormat="0" applyBorder="0" applyAlignment="0" applyProtection="0"/>
    <xf numFmtId="0" fontId="38" fillId="102" borderId="0" applyNumberFormat="0" applyBorder="0" applyAlignment="0" applyProtection="0"/>
    <xf numFmtId="180" fontId="149" fillId="72" borderId="0" applyNumberFormat="0" applyBorder="0" applyAlignment="0" applyProtection="0"/>
    <xf numFmtId="180" fontId="149" fillId="72" borderId="0" applyNumberFormat="0" applyBorder="0" applyAlignment="0" applyProtection="0"/>
    <xf numFmtId="180" fontId="149" fillId="72" borderId="0" applyNumberFormat="0" applyBorder="0" applyAlignment="0" applyProtection="0"/>
    <xf numFmtId="180" fontId="149" fillId="72" borderId="0" applyNumberFormat="0" applyBorder="0" applyAlignment="0" applyProtection="0"/>
    <xf numFmtId="180" fontId="149" fillId="72" borderId="0" applyNumberFormat="0" applyBorder="0" applyAlignment="0" applyProtection="0"/>
    <xf numFmtId="180" fontId="149" fillId="72" borderId="0" applyNumberFormat="0" applyBorder="0" applyAlignment="0" applyProtection="0"/>
    <xf numFmtId="180" fontId="149" fillId="7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0" fontId="38" fillId="1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0" fontId="150" fillId="72" borderId="0" applyNumberFormat="0" applyBorder="0" applyAlignment="0" applyProtection="0"/>
    <xf numFmtId="0"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0" fontId="38" fillId="102" borderId="0" applyNumberFormat="0" applyBorder="0" applyAlignment="0" applyProtection="0"/>
    <xf numFmtId="0" fontId="107" fillId="72" borderId="0" applyNumberFormat="0" applyFon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151"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224" fontId="38" fillId="102" borderId="0" applyNumberFormat="0" applyBorder="0" applyAlignment="0" applyProtection="0"/>
    <xf numFmtId="0" fontId="107" fillId="7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2" borderId="0" applyNumberFormat="0" applyBorder="0" applyAlignment="0" applyProtection="0"/>
    <xf numFmtId="0" fontId="38" fillId="103" borderId="0" applyNumberFormat="0" applyBorder="0" applyAlignment="0" applyProtection="0"/>
    <xf numFmtId="180" fontId="149" fillId="76" borderId="0" applyNumberFormat="0" applyBorder="0" applyAlignment="0" applyProtection="0"/>
    <xf numFmtId="180" fontId="149" fillId="76" borderId="0" applyNumberFormat="0" applyBorder="0" applyAlignment="0" applyProtection="0"/>
    <xf numFmtId="180" fontId="149" fillId="76" borderId="0" applyNumberFormat="0" applyBorder="0" applyAlignment="0" applyProtection="0"/>
    <xf numFmtId="180" fontId="149" fillId="76" borderId="0" applyNumberFormat="0" applyBorder="0" applyAlignment="0" applyProtection="0"/>
    <xf numFmtId="180" fontId="149" fillId="76" borderId="0" applyNumberFormat="0" applyBorder="0" applyAlignment="0" applyProtection="0"/>
    <xf numFmtId="180" fontId="149" fillId="76" borderId="0" applyNumberFormat="0" applyBorder="0" applyAlignment="0" applyProtection="0"/>
    <xf numFmtId="180" fontId="149" fillId="76"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0" fontId="38" fillId="15"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0" fontId="150" fillId="76" borderId="0" applyNumberFormat="0" applyBorder="0" applyAlignment="0" applyProtection="0"/>
    <xf numFmtId="0"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0" fontId="38" fillId="103" borderId="0" applyNumberFormat="0" applyBorder="0" applyAlignment="0" applyProtection="0"/>
    <xf numFmtId="0" fontId="107" fillId="76" borderId="0" applyNumberFormat="0" applyFon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151"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224" fontId="38" fillId="103" borderId="0" applyNumberFormat="0" applyBorder="0" applyAlignment="0" applyProtection="0"/>
    <xf numFmtId="0" fontId="107" fillId="76" borderId="0" applyNumberFormat="0" applyBorder="0" applyAlignment="0" applyProtection="0"/>
    <xf numFmtId="0" fontId="38" fillId="103" borderId="0" applyNumberFormat="0" applyBorder="0" applyAlignment="0" applyProtection="0"/>
    <xf numFmtId="0" fontId="38" fillId="15"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3" borderId="0" applyNumberFormat="0" applyBorder="0" applyAlignment="0" applyProtection="0"/>
    <xf numFmtId="0" fontId="38" fillId="106" borderId="0" applyNumberFormat="0" applyBorder="0" applyAlignment="0" applyProtection="0"/>
    <xf numFmtId="180" fontId="149" fillId="80" borderId="0" applyNumberFormat="0" applyBorder="0" applyAlignment="0" applyProtection="0"/>
    <xf numFmtId="180" fontId="149" fillId="80" borderId="0" applyNumberFormat="0" applyBorder="0" applyAlignment="0" applyProtection="0"/>
    <xf numFmtId="180" fontId="149" fillId="80" borderId="0" applyNumberFormat="0" applyBorder="0" applyAlignment="0" applyProtection="0"/>
    <xf numFmtId="180" fontId="149" fillId="80" borderId="0" applyNumberFormat="0" applyBorder="0" applyAlignment="0" applyProtection="0"/>
    <xf numFmtId="180" fontId="149" fillId="80" borderId="0" applyNumberFormat="0" applyBorder="0" applyAlignment="0" applyProtection="0"/>
    <xf numFmtId="180" fontId="149" fillId="80" borderId="0" applyNumberFormat="0" applyBorder="0" applyAlignment="0" applyProtection="0"/>
    <xf numFmtId="180" fontId="149" fillId="80"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38" fillId="1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150" fillId="80" borderId="0" applyNumberFormat="0" applyBorder="0" applyAlignment="0" applyProtection="0"/>
    <xf numFmtId="0"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38" fillId="106" borderId="0" applyNumberFormat="0" applyBorder="0" applyAlignment="0" applyProtection="0"/>
    <xf numFmtId="0" fontId="107" fillId="80" borderId="0" applyNumberFormat="0" applyFon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151"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107" fillId="80" borderId="0" applyNumberFormat="0" applyBorder="0" applyAlignment="0" applyProtection="0"/>
    <xf numFmtId="0" fontId="38" fillId="106" borderId="0" applyNumberFormat="0" applyBorder="0" applyAlignment="0" applyProtection="0"/>
    <xf numFmtId="0" fontId="38" fillId="1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9" borderId="0" applyNumberFormat="0" applyBorder="0" applyAlignment="0" applyProtection="0"/>
    <xf numFmtId="180" fontId="149" fillId="84" borderId="0" applyNumberFormat="0" applyBorder="0" applyAlignment="0" applyProtection="0"/>
    <xf numFmtId="180" fontId="149" fillId="84" borderId="0" applyNumberFormat="0" applyBorder="0" applyAlignment="0" applyProtection="0"/>
    <xf numFmtId="180" fontId="149" fillId="84" borderId="0" applyNumberFormat="0" applyBorder="0" applyAlignment="0" applyProtection="0"/>
    <xf numFmtId="180" fontId="149" fillId="84" borderId="0" applyNumberFormat="0" applyBorder="0" applyAlignment="0" applyProtection="0"/>
    <xf numFmtId="180" fontId="149" fillId="84" borderId="0" applyNumberFormat="0" applyBorder="0" applyAlignment="0" applyProtection="0"/>
    <xf numFmtId="180" fontId="149" fillId="84" borderId="0" applyNumberFormat="0" applyBorder="0" applyAlignment="0" applyProtection="0"/>
    <xf numFmtId="180" fontId="149" fillId="84"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38" fillId="11"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150" fillId="84" borderId="0" applyNumberFormat="0" applyBorder="0" applyAlignment="0" applyProtection="0"/>
    <xf numFmtId="0"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38" fillId="19" borderId="0" applyNumberFormat="0" applyBorder="0" applyAlignment="0" applyProtection="0"/>
    <xf numFmtId="0" fontId="107" fillId="84" borderId="0" applyNumberFormat="0" applyFon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51"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107" fillId="84"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07" borderId="0" applyNumberFormat="0" applyBorder="0" applyAlignment="0" applyProtection="0"/>
    <xf numFmtId="180" fontId="149" fillId="88" borderId="0" applyNumberFormat="0" applyBorder="0" applyAlignment="0" applyProtection="0"/>
    <xf numFmtId="180" fontId="149" fillId="88" borderId="0" applyNumberFormat="0" applyBorder="0" applyAlignment="0" applyProtection="0"/>
    <xf numFmtId="180" fontId="149" fillId="88" borderId="0" applyNumberFormat="0" applyBorder="0" applyAlignment="0" applyProtection="0"/>
    <xf numFmtId="180" fontId="149" fillId="88" borderId="0" applyNumberFormat="0" applyBorder="0" applyAlignment="0" applyProtection="0"/>
    <xf numFmtId="180" fontId="149" fillId="88" borderId="0" applyNumberFormat="0" applyBorder="0" applyAlignment="0" applyProtection="0"/>
    <xf numFmtId="180" fontId="149" fillId="88" borderId="0" applyNumberFormat="0" applyBorder="0" applyAlignment="0" applyProtection="0"/>
    <xf numFmtId="180" fontId="149" fillId="88"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0" fontId="38" fillId="12"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0" fontId="150" fillId="88" borderId="0" applyNumberFormat="0" applyBorder="0" applyAlignment="0" applyProtection="0"/>
    <xf numFmtId="0"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0" fontId="38" fillId="107" borderId="0" applyNumberFormat="0" applyBorder="0" applyAlignment="0" applyProtection="0"/>
    <xf numFmtId="0" fontId="107" fillId="88" borderId="0" applyNumberFormat="0" applyFon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151"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224" fontId="38" fillId="107" borderId="0" applyNumberFormat="0" applyBorder="0" applyAlignment="0" applyProtection="0"/>
    <xf numFmtId="0" fontId="107" fillId="88" borderId="0" applyNumberFormat="0" applyBorder="0" applyAlignment="0" applyProtection="0"/>
    <xf numFmtId="0" fontId="38" fillId="107" borderId="0" applyNumberFormat="0" applyBorder="0" applyAlignment="0" applyProtection="0"/>
    <xf numFmtId="0" fontId="38" fillId="102"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0" fontId="38" fillId="107" borderId="0" applyNumberFormat="0" applyBorder="0" applyAlignment="0" applyProtection="0"/>
    <xf numFmtId="220" fontId="144" fillId="0" borderId="0"/>
    <xf numFmtId="184" fontId="114" fillId="4" borderId="0" applyFont="0" applyBorder="0"/>
    <xf numFmtId="0" fontId="152" fillId="108" borderId="0"/>
    <xf numFmtId="184" fontId="114" fillId="109" borderId="0" applyNumberFormat="0" applyFont="0" applyBorder="0" applyAlignment="0" applyProtection="0"/>
    <xf numFmtId="184" fontId="144" fillId="6" borderId="0" applyNumberFormat="0" applyFont="0" applyBorder="0" applyAlignment="0" applyProtection="0"/>
    <xf numFmtId="184" fontId="28" fillId="110" borderId="0" applyBorder="0"/>
    <xf numFmtId="184" fontId="28" fillId="110" borderId="0" applyBorder="0"/>
    <xf numFmtId="184" fontId="28" fillId="110" borderId="0" applyBorder="0"/>
    <xf numFmtId="184" fontId="35" fillId="0" borderId="56" applyNumberFormat="0" applyBorder="0" applyAlignment="0" applyProtection="0"/>
    <xf numFmtId="229" fontId="153" fillId="0" borderId="0" applyBorder="0">
      <alignment horizontal="right"/>
    </xf>
    <xf numFmtId="229" fontId="28" fillId="0" borderId="56" applyBorder="0">
      <alignment horizontal="right"/>
    </xf>
    <xf numFmtId="229" fontId="28" fillId="0" borderId="56" applyBorder="0">
      <alignment horizontal="right"/>
    </xf>
    <xf numFmtId="229" fontId="28" fillId="0" borderId="56" applyBorder="0">
      <alignment horizontal="right"/>
    </xf>
    <xf numFmtId="184" fontId="35" fillId="0" borderId="56" applyNumberFormat="0" applyBorder="0" applyAlignment="0" applyProtection="0"/>
    <xf numFmtId="184" fontId="35" fillId="0" borderId="56" applyNumberFormat="0" applyBorder="0" applyAlignment="0" applyProtection="0"/>
    <xf numFmtId="182" fontId="154" fillId="0" borderId="0" applyBorder="0">
      <alignment horizontal="right"/>
    </xf>
    <xf numFmtId="182" fontId="155" fillId="0" borderId="56" applyBorder="0">
      <alignment horizontal="right"/>
    </xf>
    <xf numFmtId="184" fontId="156" fillId="0" borderId="0">
      <alignment horizontal="left" indent="1"/>
    </xf>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30" fillId="0" borderId="8" applyBorder="0"/>
    <xf numFmtId="184" fontId="114" fillId="5" borderId="56" applyNumberFormat="0" applyFont="0" applyBorder="0" applyAlignment="0" applyProtection="0"/>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111"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229" fontId="55" fillId="0" borderId="8" applyBorder="0">
      <alignment horizontal="right"/>
    </xf>
    <xf numFmtId="184" fontId="157" fillId="0" borderId="56" applyNumberFormat="0" applyBorder="0" applyAlignment="0" applyProtection="0"/>
    <xf numFmtId="0" fontId="55" fillId="4" borderId="160" applyBorder="0">
      <alignment horizontal="center"/>
    </xf>
    <xf numFmtId="0" fontId="38" fillId="112" borderId="0" applyNumberFormat="0" applyBorder="0" applyAlignment="0" applyProtection="0"/>
    <xf numFmtId="180" fontId="149" fillId="65" borderId="0" applyNumberFormat="0" applyBorder="0" applyAlignment="0" applyProtection="0"/>
    <xf numFmtId="180" fontId="149" fillId="65" borderId="0" applyNumberFormat="0" applyBorder="0" applyAlignment="0" applyProtection="0"/>
    <xf numFmtId="180" fontId="149" fillId="65" borderId="0" applyNumberFormat="0" applyBorder="0" applyAlignment="0" applyProtection="0"/>
    <xf numFmtId="180" fontId="149" fillId="65" borderId="0" applyNumberFormat="0" applyBorder="0" applyAlignment="0" applyProtection="0"/>
    <xf numFmtId="180" fontId="149" fillId="65" borderId="0" applyNumberFormat="0" applyBorder="0" applyAlignment="0" applyProtection="0"/>
    <xf numFmtId="180" fontId="149" fillId="65" borderId="0" applyNumberFormat="0" applyBorder="0" applyAlignment="0" applyProtection="0"/>
    <xf numFmtId="180" fontId="149" fillId="65"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0" fontId="38" fillId="19"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0" fontId="150" fillId="65" borderId="0" applyNumberFormat="0" applyBorder="0" applyAlignment="0" applyProtection="0"/>
    <xf numFmtId="0"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151"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224" fontId="38" fillId="112" borderId="0" applyNumberFormat="0" applyBorder="0" applyAlignment="0" applyProtection="0"/>
    <xf numFmtId="0" fontId="107" fillId="65" borderId="0" applyNumberFormat="0" applyBorder="0" applyAlignment="0" applyProtection="0"/>
    <xf numFmtId="0" fontId="38" fillId="112" borderId="0" applyNumberFormat="0" applyBorder="0" applyAlignment="0" applyProtection="0"/>
    <xf numFmtId="0" fontId="38" fillId="19"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112" borderId="0" applyNumberFormat="0" applyBorder="0" applyAlignment="0" applyProtection="0"/>
    <xf numFmtId="0" fontId="38" fillId="23" borderId="0" applyNumberFormat="0" applyBorder="0" applyAlignment="0" applyProtection="0"/>
    <xf numFmtId="180" fontId="149" fillId="69" borderId="0" applyNumberFormat="0" applyBorder="0" applyAlignment="0" applyProtection="0"/>
    <xf numFmtId="180" fontId="149" fillId="69" borderId="0" applyNumberFormat="0" applyBorder="0" applyAlignment="0" applyProtection="0"/>
    <xf numFmtId="180" fontId="149" fillId="69" borderId="0" applyNumberFormat="0" applyBorder="0" applyAlignment="0" applyProtection="0"/>
    <xf numFmtId="180" fontId="149" fillId="69" borderId="0" applyNumberFormat="0" applyBorder="0" applyAlignment="0" applyProtection="0"/>
    <xf numFmtId="180" fontId="149" fillId="69" borderId="0" applyNumberFormat="0" applyBorder="0" applyAlignment="0" applyProtection="0"/>
    <xf numFmtId="180" fontId="149" fillId="69" borderId="0" applyNumberFormat="0" applyBorder="0" applyAlignment="0" applyProtection="0"/>
    <xf numFmtId="180" fontId="149" fillId="69"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0" fontId="150" fillId="69"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0"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151"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224" fontId="38" fillId="23" borderId="0" applyNumberFormat="0" applyBorder="0" applyAlignment="0" applyProtection="0"/>
    <xf numFmtId="0" fontId="107" fillId="69"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5" borderId="0" applyNumberFormat="0" applyBorder="0" applyAlignment="0" applyProtection="0"/>
    <xf numFmtId="180" fontId="149" fillId="73" borderId="0" applyNumberFormat="0" applyBorder="0" applyAlignment="0" applyProtection="0"/>
    <xf numFmtId="180" fontId="149" fillId="73" borderId="0" applyNumberFormat="0" applyBorder="0" applyAlignment="0" applyProtection="0"/>
    <xf numFmtId="180" fontId="149" fillId="73" borderId="0" applyNumberFormat="0" applyBorder="0" applyAlignment="0" applyProtection="0"/>
    <xf numFmtId="180" fontId="149" fillId="73" borderId="0" applyNumberFormat="0" applyBorder="0" applyAlignment="0" applyProtection="0"/>
    <xf numFmtId="180" fontId="149" fillId="73" borderId="0" applyNumberFormat="0" applyBorder="0" applyAlignment="0" applyProtection="0"/>
    <xf numFmtId="180" fontId="149" fillId="73" borderId="0" applyNumberFormat="0" applyBorder="0" applyAlignment="0" applyProtection="0"/>
    <xf numFmtId="180" fontId="149" fillId="73"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0" fontId="150" fillId="73"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0"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151"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224" fontId="38" fillId="25" borderId="0" applyNumberFormat="0" applyBorder="0" applyAlignment="0" applyProtection="0"/>
    <xf numFmtId="0" fontId="107" fillId="73"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106" borderId="0" applyNumberFormat="0" applyBorder="0" applyAlignment="0" applyProtection="0"/>
    <xf numFmtId="180" fontId="149" fillId="77" borderId="0" applyNumberFormat="0" applyBorder="0" applyAlignment="0" applyProtection="0"/>
    <xf numFmtId="180" fontId="149" fillId="77" borderId="0" applyNumberFormat="0" applyBorder="0" applyAlignment="0" applyProtection="0"/>
    <xf numFmtId="180" fontId="149" fillId="77" borderId="0" applyNumberFormat="0" applyBorder="0" applyAlignment="0" applyProtection="0"/>
    <xf numFmtId="180" fontId="149" fillId="77" borderId="0" applyNumberFormat="0" applyBorder="0" applyAlignment="0" applyProtection="0"/>
    <xf numFmtId="180" fontId="149" fillId="77" borderId="0" applyNumberFormat="0" applyBorder="0" applyAlignment="0" applyProtection="0"/>
    <xf numFmtId="180" fontId="149" fillId="77" borderId="0" applyNumberFormat="0" applyBorder="0" applyAlignment="0" applyProtection="0"/>
    <xf numFmtId="180" fontId="149" fillId="77"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38" fillId="2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150" fillId="77" borderId="0" applyNumberFormat="0" applyBorder="0" applyAlignment="0" applyProtection="0"/>
    <xf numFmtId="0"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151"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224" fontId="38" fillId="106" borderId="0" applyNumberFormat="0" applyBorder="0" applyAlignment="0" applyProtection="0"/>
    <xf numFmtId="0" fontId="107" fillId="77" borderId="0" applyNumberFormat="0" applyBorder="0" applyAlignment="0" applyProtection="0"/>
    <xf numFmtId="0" fontId="38" fillId="106" borderId="0" applyNumberFormat="0" applyBorder="0" applyAlignment="0" applyProtection="0"/>
    <xf numFmtId="0" fontId="38" fillId="2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06" borderId="0" applyNumberFormat="0" applyBorder="0" applyAlignment="0" applyProtection="0"/>
    <xf numFmtId="0" fontId="38" fillId="19" borderId="0" applyNumberFormat="0" applyBorder="0" applyAlignment="0" applyProtection="0"/>
    <xf numFmtId="180" fontId="149" fillId="81" borderId="0" applyNumberFormat="0" applyBorder="0" applyAlignment="0" applyProtection="0"/>
    <xf numFmtId="180" fontId="149" fillId="81" borderId="0" applyNumberFormat="0" applyBorder="0" applyAlignment="0" applyProtection="0"/>
    <xf numFmtId="180" fontId="149" fillId="81" borderId="0" applyNumberFormat="0" applyBorder="0" applyAlignment="0" applyProtection="0"/>
    <xf numFmtId="180" fontId="149" fillId="81" borderId="0" applyNumberFormat="0" applyBorder="0" applyAlignment="0" applyProtection="0"/>
    <xf numFmtId="180" fontId="149" fillId="81" borderId="0" applyNumberFormat="0" applyBorder="0" applyAlignment="0" applyProtection="0"/>
    <xf numFmtId="180" fontId="149" fillId="81" borderId="0" applyNumberFormat="0" applyBorder="0" applyAlignment="0" applyProtection="0"/>
    <xf numFmtId="180" fontId="149" fillId="81"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150" fillId="81"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151"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224" fontId="38" fillId="19" borderId="0" applyNumberFormat="0" applyBorder="0" applyAlignment="0" applyProtection="0"/>
    <xf numFmtId="0" fontId="107" fillId="81"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9" borderId="0" applyNumberFormat="0" applyBorder="0" applyAlignment="0" applyProtection="0"/>
    <xf numFmtId="180" fontId="149" fillId="85" borderId="0" applyNumberFormat="0" applyBorder="0" applyAlignment="0" applyProtection="0"/>
    <xf numFmtId="180" fontId="149" fillId="85" borderId="0" applyNumberFormat="0" applyBorder="0" applyAlignment="0" applyProtection="0"/>
    <xf numFmtId="180" fontId="149" fillId="85" borderId="0" applyNumberFormat="0" applyBorder="0" applyAlignment="0" applyProtection="0"/>
    <xf numFmtId="180" fontId="149" fillId="85" borderId="0" applyNumberFormat="0" applyBorder="0" applyAlignment="0" applyProtection="0"/>
    <xf numFmtId="180" fontId="149" fillId="85" borderId="0" applyNumberFormat="0" applyBorder="0" applyAlignment="0" applyProtection="0"/>
    <xf numFmtId="180" fontId="149" fillId="85" borderId="0" applyNumberFormat="0" applyBorder="0" applyAlignment="0" applyProtection="0"/>
    <xf numFmtId="180" fontId="149" fillId="85"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0" fontId="150" fillId="85"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0"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151"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224" fontId="38" fillId="29" borderId="0" applyNumberFormat="0" applyBorder="0" applyAlignment="0" applyProtection="0"/>
    <xf numFmtId="0" fontId="107" fillId="85"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230" fontId="157" fillId="113" borderId="0"/>
    <xf numFmtId="231" fontId="158" fillId="0" borderId="0"/>
    <xf numFmtId="0" fontId="35" fillId="0" borderId="0" applyFont="0" applyFill="0" applyBorder="0" applyAlignment="0" applyProtection="0"/>
    <xf numFmtId="0" fontId="35" fillId="0" borderId="0" applyFont="0" applyFill="0" applyBorder="0" applyAlignment="0" applyProtection="0"/>
    <xf numFmtId="0" fontId="35" fillId="0" borderId="0" applyFill="0" applyBorder="0" applyProtection="0">
      <protection locked="0"/>
    </xf>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159" fillId="0" borderId="0"/>
    <xf numFmtId="232" fontId="159" fillId="0" borderId="0"/>
    <xf numFmtId="232" fontId="159" fillId="0" borderId="0"/>
    <xf numFmtId="232" fontId="159" fillId="0" borderId="0"/>
    <xf numFmtId="232" fontId="159" fillId="0" borderId="0"/>
    <xf numFmtId="232" fontId="159" fillId="0" borderId="0"/>
    <xf numFmtId="232" fontId="159" fillId="0" borderId="0"/>
    <xf numFmtId="232" fontId="159"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232" fontId="40" fillId="0" borderId="0"/>
    <xf numFmtId="0" fontId="21" fillId="14" borderId="0"/>
    <xf numFmtId="0" fontId="160" fillId="0" borderId="0"/>
    <xf numFmtId="3" fontId="161" fillId="5" borderId="6">
      <alignment horizontal="center"/>
      <protection locked="0"/>
    </xf>
    <xf numFmtId="3" fontId="161" fillId="5" borderId="6">
      <alignment horizontal="center"/>
      <protection locked="0"/>
    </xf>
    <xf numFmtId="3" fontId="161" fillId="5" borderId="6">
      <alignment horizontal="center"/>
      <protection locked="0"/>
    </xf>
    <xf numFmtId="3" fontId="161" fillId="5" borderId="6">
      <alignment horizontal="center"/>
      <protection locked="0"/>
    </xf>
    <xf numFmtId="3" fontId="161" fillId="5" borderId="0">
      <alignment horizontal="center"/>
      <protection locked="0"/>
    </xf>
    <xf numFmtId="17" fontId="162" fillId="5" borderId="6">
      <alignment horizontal="center"/>
      <protection locked="0"/>
    </xf>
    <xf numFmtId="17" fontId="162" fillId="5" borderId="6">
      <alignment horizontal="center"/>
      <protection locked="0"/>
    </xf>
    <xf numFmtId="17" fontId="162" fillId="5" borderId="6">
      <alignment horizontal="center"/>
      <protection locked="0"/>
    </xf>
    <xf numFmtId="17" fontId="162" fillId="5" borderId="6">
      <alignment horizontal="center"/>
      <protection locked="0"/>
    </xf>
    <xf numFmtId="3" fontId="162" fillId="10" borderId="17">
      <alignment horizontal="right"/>
    </xf>
    <xf numFmtId="3" fontId="162" fillId="10" borderId="17">
      <alignment horizontal="right"/>
    </xf>
    <xf numFmtId="3" fontId="162" fillId="10" borderId="17">
      <alignment horizontal="right"/>
    </xf>
    <xf numFmtId="3" fontId="162" fillId="10" borderId="17">
      <alignment horizontal="right"/>
    </xf>
    <xf numFmtId="9" fontId="35" fillId="10" borderId="23"/>
    <xf numFmtId="9" fontId="35" fillId="10" borderId="23"/>
    <xf numFmtId="9" fontId="35" fillId="10" borderId="23"/>
    <xf numFmtId="9" fontId="35" fillId="10" borderId="23"/>
    <xf numFmtId="9" fontId="162" fillId="10" borderId="17"/>
    <xf numFmtId="9" fontId="162" fillId="10" borderId="17"/>
    <xf numFmtId="9" fontId="162" fillId="10" borderId="17"/>
    <xf numFmtId="9" fontId="162" fillId="10" borderId="17"/>
    <xf numFmtId="15" fontId="163" fillId="114" borderId="6"/>
    <xf numFmtId="15" fontId="163" fillId="114" borderId="6"/>
    <xf numFmtId="15" fontId="163" fillId="114" borderId="6"/>
    <xf numFmtId="15" fontId="163" fillId="114" borderId="6"/>
    <xf numFmtId="0" fontId="35" fillId="0" borderId="0" applyFont="0" applyFill="0" applyBorder="0" applyAlignment="0" applyProtection="0"/>
    <xf numFmtId="0" fontId="35" fillId="0" borderId="0" applyFont="0" applyFill="0" applyBorder="0" applyAlignment="0" applyProtection="0"/>
    <xf numFmtId="3" fontId="164" fillId="115" borderId="161" applyNumberFormat="0" applyBorder="0" applyAlignment="0">
      <alignment vertical="center"/>
    </xf>
    <xf numFmtId="3" fontId="164" fillId="115" borderId="161" applyNumberFormat="0" applyBorder="0" applyAlignment="0">
      <alignment vertical="center"/>
    </xf>
    <xf numFmtId="3" fontId="164" fillId="115" borderId="161" applyNumberFormat="0" applyBorder="0" applyAlignment="0">
      <alignment vertical="center"/>
    </xf>
    <xf numFmtId="3" fontId="164" fillId="115" borderId="161" applyNumberFormat="0" applyBorder="0" applyAlignment="0">
      <alignment vertical="center"/>
    </xf>
    <xf numFmtId="3" fontId="164" fillId="115" borderId="161" applyNumberFormat="0" applyBorder="0" applyAlignment="0">
      <alignment vertical="center"/>
    </xf>
    <xf numFmtId="3" fontId="164" fillId="115" borderId="161" applyNumberFormat="0" applyBorder="0" applyAlignment="0">
      <alignment vertical="center"/>
    </xf>
    <xf numFmtId="3" fontId="164" fillId="115" borderId="161" applyNumberFormat="0" applyBorder="0" applyAlignment="0">
      <alignment vertical="center"/>
    </xf>
    <xf numFmtId="3" fontId="164" fillId="115" borderId="161" applyNumberFormat="0" applyBorder="0" applyAlignment="0">
      <alignment vertical="center"/>
    </xf>
    <xf numFmtId="0" fontId="41" fillId="30" borderId="0" applyNumberFormat="0" applyBorder="0" applyAlignment="0" applyProtection="0"/>
    <xf numFmtId="180" fontId="165" fillId="59" borderId="0" applyNumberFormat="0" applyBorder="0" applyAlignment="0" applyProtection="0"/>
    <xf numFmtId="180" fontId="165" fillId="59" borderId="0" applyNumberFormat="0" applyBorder="0" applyAlignment="0" applyProtection="0"/>
    <xf numFmtId="180" fontId="165" fillId="59" borderId="0" applyNumberFormat="0" applyBorder="0" applyAlignment="0" applyProtection="0"/>
    <xf numFmtId="180" fontId="165" fillId="59" borderId="0" applyNumberFormat="0" applyBorder="0" applyAlignment="0" applyProtection="0"/>
    <xf numFmtId="180" fontId="165" fillId="59" borderId="0" applyNumberFormat="0" applyBorder="0" applyAlignment="0" applyProtection="0"/>
    <xf numFmtId="180" fontId="165" fillId="59" borderId="0" applyNumberFormat="0" applyBorder="0" applyAlignment="0" applyProtection="0"/>
    <xf numFmtId="180" fontId="165" fillId="59"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0" fontId="166" fillId="59"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0"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167"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224" fontId="41" fillId="30" borderId="0" applyNumberFormat="0" applyBorder="0" applyAlignment="0" applyProtection="0"/>
    <xf numFmtId="0" fontId="123"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175" fontId="166" fillId="59" borderId="0" applyNumberFormat="0" applyBorder="0" applyAlignment="0" applyProtection="0"/>
    <xf numFmtId="233" fontId="166" fillId="59"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0" fontId="41" fillId="30" borderId="0" applyNumberFormat="0" applyBorder="0" applyAlignment="0" applyProtection="0"/>
    <xf numFmtId="234" fontId="161" fillId="116" borderId="0">
      <protection locked="0"/>
    </xf>
    <xf numFmtId="0"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0"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224"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0" fontId="168" fillId="0" borderId="162">
      <alignment horizontal="center"/>
    </xf>
    <xf numFmtId="180" fontId="168" fillId="0" borderId="162">
      <alignment horizontal="center"/>
    </xf>
    <xf numFmtId="224" fontId="168" fillId="0" borderId="162">
      <alignment horizontal="center"/>
    </xf>
    <xf numFmtId="180" fontId="168" fillId="0" borderId="162">
      <alignment horizontal="center"/>
    </xf>
    <xf numFmtId="180" fontId="168" fillId="0" borderId="162">
      <alignment horizontal="center"/>
    </xf>
    <xf numFmtId="180" fontId="168" fillId="0" borderId="162">
      <alignment horizontal="center"/>
    </xf>
    <xf numFmtId="180" fontId="168" fillId="0" borderId="162">
      <alignment horizontal="center"/>
    </xf>
    <xf numFmtId="180" fontId="168" fillId="0" borderId="162">
      <alignment horizontal="center"/>
    </xf>
    <xf numFmtId="180"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24" fontId="168" fillId="0" borderId="162">
      <alignment horizontal="center"/>
    </xf>
    <xf numFmtId="235" fontId="35" fillId="0" borderId="0" applyFont="0" applyFill="0" applyBorder="0" applyAlignment="0" applyProtection="0"/>
    <xf numFmtId="41" fontId="35" fillId="4" borderId="0" applyNumberFormat="0" applyFont="0" applyBorder="0" applyAlignment="0">
      <alignment horizontal="right"/>
    </xf>
    <xf numFmtId="165" fontId="35" fillId="4" borderId="0" applyNumberFormat="0" applyFont="0" applyBorder="0" applyAlignment="0">
      <alignment horizontal="right"/>
    </xf>
    <xf numFmtId="41" fontId="35" fillId="4" borderId="0" applyNumberFormat="0" applyFont="0" applyBorder="0" applyAlignment="0">
      <alignment horizontal="right"/>
    </xf>
    <xf numFmtId="4" fontId="35" fillId="36" borderId="0" applyFont="0" applyBorder="0" applyAlignment="0">
      <alignment horizontal="right"/>
    </xf>
    <xf numFmtId="4" fontId="35" fillId="36" borderId="0" applyFont="0" applyBorder="0" applyAlignment="0">
      <alignment horizontal="right"/>
    </xf>
    <xf numFmtId="4" fontId="35" fillId="36" borderId="0" applyFont="0" applyBorder="0" applyAlignment="0">
      <alignment horizontal="right"/>
    </xf>
    <xf numFmtId="4" fontId="35" fillId="36" borderId="0" applyFont="0" applyBorder="0" applyAlignment="0">
      <alignment horizontal="right"/>
    </xf>
    <xf numFmtId="4" fontId="35" fillId="36" borderId="0" applyFont="0" applyBorder="0" applyAlignment="0">
      <alignment horizontal="right"/>
    </xf>
    <xf numFmtId="236" fontId="35" fillId="5" borderId="6">
      <alignment horizontal="right"/>
      <protection locked="0"/>
    </xf>
    <xf numFmtId="0" fontId="169" fillId="0" borderId="0" applyNumberFormat="0" applyFill="0" applyBorder="0" applyAlignment="0" applyProtection="0"/>
    <xf numFmtId="0" fontId="158" fillId="0" borderId="20" applyNumberFormat="0" applyFont="0" applyFill="0" applyAlignment="0" applyProtection="0"/>
    <xf numFmtId="0" fontId="158" fillId="0" borderId="20" applyNumberFormat="0" applyFont="0" applyFill="0" applyAlignment="0" applyProtection="0"/>
    <xf numFmtId="0" fontId="158" fillId="0" borderId="20" applyNumberFormat="0" applyFont="0" applyFill="0" applyAlignment="0" applyProtection="0"/>
    <xf numFmtId="0" fontId="158" fillId="0" borderId="163" applyNumberFormat="0" applyFont="0" applyFill="0" applyAlignment="0" applyProtection="0"/>
    <xf numFmtId="0" fontId="158" fillId="0" borderId="163" applyNumberFormat="0" applyFont="0" applyFill="0" applyAlignment="0" applyProtection="0"/>
    <xf numFmtId="0" fontId="158" fillId="0" borderId="163" applyNumberFormat="0" applyFont="0" applyFill="0" applyAlignment="0" applyProtection="0"/>
    <xf numFmtId="0" fontId="158" fillId="0" borderId="163" applyNumberFormat="0" applyFont="0" applyFill="0" applyAlignment="0" applyProtection="0"/>
    <xf numFmtId="229" fontId="28" fillId="0" borderId="164" applyNumberFormat="0" applyFont="0" applyFill="0" applyAlignment="0" applyProtection="0"/>
    <xf numFmtId="237" fontId="35" fillId="0" borderId="0"/>
    <xf numFmtId="237" fontId="35" fillId="0" borderId="0"/>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7" fontId="37" fillId="0" borderId="165"/>
    <xf numFmtId="238" fontId="35" fillId="0" borderId="0"/>
    <xf numFmtId="238" fontId="35" fillId="0" borderId="0"/>
    <xf numFmtId="238" fontId="162" fillId="0" borderId="0"/>
    <xf numFmtId="238" fontId="37" fillId="0" borderId="165"/>
    <xf numFmtId="238" fontId="37" fillId="0" borderId="0"/>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8" fontId="37" fillId="0" borderId="165"/>
    <xf numFmtId="239" fontId="162" fillId="0" borderId="0"/>
    <xf numFmtId="240" fontId="35" fillId="0" borderId="0"/>
    <xf numFmtId="240" fontId="35" fillId="0" borderId="0"/>
    <xf numFmtId="240" fontId="162" fillId="0" borderId="0"/>
    <xf numFmtId="43" fontId="37" fillId="0" borderId="0"/>
    <xf numFmtId="167" fontId="37" fillId="0" borderId="0"/>
    <xf numFmtId="167" fontId="37" fillId="0" borderId="0"/>
    <xf numFmtId="241" fontId="160" fillId="0" borderId="0"/>
    <xf numFmtId="0" fontId="35" fillId="4" borderId="3" applyNumberFormat="0" applyAlignment="0" applyProtection="0"/>
    <xf numFmtId="0" fontId="35" fillId="4" borderId="3" applyNumberFormat="0" applyAlignment="0" applyProtection="0"/>
    <xf numFmtId="1" fontId="35" fillId="6" borderId="3" applyNumberFormat="0" applyAlignment="0"/>
    <xf numFmtId="1" fontId="35" fillId="6" borderId="3" applyNumberFormat="0" applyAlignment="0"/>
    <xf numFmtId="0" fontId="35" fillId="117" borderId="3" applyNumberFormat="0" applyAlignment="0" applyProtection="0"/>
    <xf numFmtId="0" fontId="35" fillId="117" borderId="3" applyNumberFormat="0" applyAlignment="0" applyProtection="0"/>
    <xf numFmtId="0" fontId="35" fillId="118" borderId="3" applyNumberFormat="0" applyAlignment="0" applyProtection="0"/>
    <xf numFmtId="0" fontId="35" fillId="118" borderId="3" applyNumberFormat="0" applyAlignment="0" applyProtection="0"/>
    <xf numFmtId="0" fontId="35" fillId="0" borderId="0"/>
    <xf numFmtId="217" fontId="35" fillId="36" borderId="166" applyNumberFormat="0">
      <alignment vertical="center"/>
    </xf>
    <xf numFmtId="242" fontId="35" fillId="10" borderId="166" applyNumberFormat="0">
      <alignment vertical="center"/>
    </xf>
    <xf numFmtId="1" fontId="35" fillId="119" borderId="166" applyNumberFormat="0">
      <alignment vertical="center"/>
    </xf>
    <xf numFmtId="217" fontId="35" fillId="119" borderId="166" applyNumberFormat="0">
      <alignment vertical="center"/>
    </xf>
    <xf numFmtId="217" fontId="35" fillId="4" borderId="166" applyNumberFormat="0">
      <alignment vertical="center"/>
    </xf>
    <xf numFmtId="3" fontId="35" fillId="0" borderId="166" applyNumberFormat="0">
      <alignment vertical="center"/>
    </xf>
    <xf numFmtId="243" fontId="157" fillId="0" borderId="0"/>
    <xf numFmtId="244" fontId="157" fillId="0" borderId="0"/>
    <xf numFmtId="245" fontId="157" fillId="0" borderId="0"/>
    <xf numFmtId="243" fontId="157" fillId="0" borderId="50"/>
    <xf numFmtId="244" fontId="157" fillId="0" borderId="50"/>
    <xf numFmtId="244" fontId="157" fillId="0" borderId="50"/>
    <xf numFmtId="244" fontId="157" fillId="0" borderId="50"/>
    <xf numFmtId="244" fontId="157" fillId="0" borderId="50"/>
    <xf numFmtId="245" fontId="157" fillId="0" borderId="50"/>
    <xf numFmtId="245" fontId="157" fillId="0" borderId="50"/>
    <xf numFmtId="245" fontId="157" fillId="0" borderId="50"/>
    <xf numFmtId="245" fontId="157" fillId="0" borderId="50"/>
    <xf numFmtId="243" fontId="157" fillId="0" borderId="50"/>
    <xf numFmtId="243" fontId="157" fillId="0" borderId="50"/>
    <xf numFmtId="243" fontId="157" fillId="0" borderId="50"/>
    <xf numFmtId="243" fontId="157" fillId="0" borderId="50"/>
    <xf numFmtId="243" fontId="157" fillId="0" borderId="50"/>
    <xf numFmtId="243" fontId="157" fillId="0" borderId="50"/>
    <xf numFmtId="243" fontId="157" fillId="0" borderId="50"/>
    <xf numFmtId="243" fontId="157" fillId="0" borderId="50"/>
    <xf numFmtId="243" fontId="157" fillId="0" borderId="50"/>
    <xf numFmtId="243" fontId="157" fillId="0" borderId="50"/>
    <xf numFmtId="243" fontId="157" fillId="0" borderId="50"/>
    <xf numFmtId="246" fontId="35" fillId="120" borderId="0" applyNumberFormat="0" applyBorder="0" applyProtection="0"/>
    <xf numFmtId="247" fontId="157" fillId="0" borderId="0"/>
    <xf numFmtId="248" fontId="170" fillId="0" borderId="0" applyFill="0" applyBorder="0" applyAlignment="0"/>
    <xf numFmtId="249" fontId="35" fillId="0" borderId="0" applyFill="0" applyBorder="0" applyAlignment="0"/>
    <xf numFmtId="250" fontId="157" fillId="0" borderId="0"/>
    <xf numFmtId="251" fontId="157" fillId="0" borderId="0"/>
    <xf numFmtId="247" fontId="157" fillId="0" borderId="50"/>
    <xf numFmtId="250" fontId="157" fillId="0" borderId="50"/>
    <xf numFmtId="250" fontId="157" fillId="0" borderId="50"/>
    <xf numFmtId="250" fontId="157" fillId="0" borderId="50"/>
    <xf numFmtId="250" fontId="157" fillId="0" borderId="50"/>
    <xf numFmtId="251" fontId="157" fillId="0" borderId="50"/>
    <xf numFmtId="251" fontId="157" fillId="0" borderId="50"/>
    <xf numFmtId="251" fontId="157" fillId="0" borderId="50"/>
    <xf numFmtId="251" fontId="157" fillId="0" borderId="50"/>
    <xf numFmtId="247" fontId="157" fillId="0" borderId="50"/>
    <xf numFmtId="247" fontId="157" fillId="0" borderId="50"/>
    <xf numFmtId="247" fontId="157" fillId="0" borderId="50"/>
    <xf numFmtId="247" fontId="157" fillId="0" borderId="50"/>
    <xf numFmtId="247" fontId="157" fillId="0" borderId="50"/>
    <xf numFmtId="247" fontId="157" fillId="0" borderId="50"/>
    <xf numFmtId="247" fontId="157" fillId="0" borderId="50"/>
    <xf numFmtId="247" fontId="157" fillId="0" borderId="50"/>
    <xf numFmtId="247" fontId="157" fillId="0" borderId="50"/>
    <xf numFmtId="247" fontId="157" fillId="0" borderId="50"/>
    <xf numFmtId="247" fontId="157" fillId="0" borderId="50"/>
    <xf numFmtId="252" fontId="157" fillId="0" borderId="0">
      <alignment horizontal="right"/>
      <protection locked="0"/>
    </xf>
    <xf numFmtId="253" fontId="157" fillId="0" borderId="0">
      <alignment horizontal="right"/>
      <protection locked="0"/>
    </xf>
    <xf numFmtId="254" fontId="157" fillId="0" borderId="0"/>
    <xf numFmtId="255" fontId="35" fillId="0" borderId="0" applyFill="0" applyBorder="0" applyAlignment="0"/>
    <xf numFmtId="256" fontId="35" fillId="0" borderId="0" applyFill="0" applyBorder="0" applyAlignment="0"/>
    <xf numFmtId="257" fontId="35" fillId="0" borderId="0" applyFill="0" applyBorder="0" applyAlignment="0"/>
    <xf numFmtId="258" fontId="157" fillId="0" borderId="0"/>
    <xf numFmtId="259" fontId="157" fillId="0" borderId="0"/>
    <xf numFmtId="254" fontId="157" fillId="0" borderId="50"/>
    <xf numFmtId="258" fontId="157" fillId="0" borderId="50"/>
    <xf numFmtId="258" fontId="157" fillId="0" borderId="50"/>
    <xf numFmtId="258" fontId="157" fillId="0" borderId="50"/>
    <xf numFmtId="258" fontId="157" fillId="0" borderId="50"/>
    <xf numFmtId="259" fontId="157" fillId="0" borderId="50"/>
    <xf numFmtId="259" fontId="157" fillId="0" borderId="50"/>
    <xf numFmtId="259" fontId="157" fillId="0" borderId="50"/>
    <xf numFmtId="259" fontId="157" fillId="0" borderId="50"/>
    <xf numFmtId="254" fontId="157" fillId="0" borderId="50"/>
    <xf numFmtId="254" fontId="157" fillId="0" borderId="50"/>
    <xf numFmtId="254" fontId="157" fillId="0" borderId="50"/>
    <xf numFmtId="254" fontId="157" fillId="0" borderId="50"/>
    <xf numFmtId="254" fontId="157" fillId="0" borderId="50"/>
    <xf numFmtId="254" fontId="157" fillId="0" borderId="50"/>
    <xf numFmtId="254" fontId="157" fillId="0" borderId="50"/>
    <xf numFmtId="254" fontId="157" fillId="0" borderId="50"/>
    <xf numFmtId="254" fontId="157" fillId="0" borderId="50"/>
    <xf numFmtId="254" fontId="157" fillId="0" borderId="50"/>
    <xf numFmtId="254" fontId="157" fillId="0" borderId="50"/>
    <xf numFmtId="260" fontId="35" fillId="0" borderId="0" applyFill="0" applyBorder="0" applyAlignment="0"/>
    <xf numFmtId="261" fontId="35" fillId="0" borderId="0" applyFill="0" applyBorder="0" applyAlignment="0"/>
    <xf numFmtId="249" fontId="35" fillId="0" borderId="0" applyFill="0" applyBorder="0" applyAlignment="0"/>
    <xf numFmtId="230" fontId="157" fillId="121" borderId="0"/>
    <xf numFmtId="262" fontId="171" fillId="5" borderId="0"/>
    <xf numFmtId="230" fontId="157" fillId="38" borderId="0"/>
    <xf numFmtId="182" fontId="157" fillId="38" borderId="0">
      <alignment horizontal="right"/>
    </xf>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180" fontId="172" fillId="62" borderId="44" applyNumberFormat="0" applyAlignment="0" applyProtection="0"/>
    <xf numFmtId="180" fontId="172" fillId="62" borderId="44" applyNumberFormat="0" applyAlignment="0" applyProtection="0"/>
    <xf numFmtId="180" fontId="172" fillId="62" borderId="44" applyNumberFormat="0" applyAlignment="0" applyProtection="0"/>
    <xf numFmtId="180" fontId="172" fillId="62" borderId="44" applyNumberFormat="0" applyAlignment="0" applyProtection="0"/>
    <xf numFmtId="180" fontId="172" fillId="62" borderId="44" applyNumberFormat="0" applyAlignment="0" applyProtection="0"/>
    <xf numFmtId="180" fontId="172" fillId="62" borderId="44" applyNumberFormat="0" applyAlignment="0" applyProtection="0"/>
    <xf numFmtId="180" fontId="172" fillId="62" borderId="44"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173" fillId="62" borderId="44"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174" fillId="16" borderId="11" applyNumberFormat="0" applyAlignment="0" applyProtection="0"/>
    <xf numFmtId="0" fontId="17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6" borderId="11" applyNumberFormat="0" applyAlignment="0" applyProtection="0"/>
    <xf numFmtId="0" fontId="174" fillId="16" borderId="11" applyNumberFormat="0" applyAlignment="0" applyProtection="0"/>
    <xf numFmtId="0" fontId="17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44" fillId="14"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224" fontId="44" fillId="16" borderId="11" applyNumberFormat="0" applyAlignment="0" applyProtection="0"/>
    <xf numFmtId="0" fontId="127" fillId="62" borderId="44"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4"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0" fontId="44" fillId="16" borderId="11" applyNumberFormat="0" applyAlignment="0" applyProtection="0"/>
    <xf numFmtId="263" fontId="40" fillId="0" borderId="0" applyFill="0" applyBorder="0" applyAlignment="0"/>
    <xf numFmtId="243" fontId="157" fillId="3" borderId="3"/>
    <xf numFmtId="244" fontId="157" fillId="3" borderId="3"/>
    <xf numFmtId="244" fontId="157" fillId="3" borderId="3"/>
    <xf numFmtId="245" fontId="157" fillId="3" borderId="3"/>
    <xf numFmtId="245" fontId="157" fillId="3" borderId="3"/>
    <xf numFmtId="243" fontId="157" fillId="3" borderId="3"/>
    <xf numFmtId="254" fontId="157" fillId="3" borderId="3"/>
    <xf numFmtId="258" fontId="157" fillId="3" borderId="3"/>
    <xf numFmtId="258" fontId="157" fillId="3" borderId="3"/>
    <xf numFmtId="259" fontId="157" fillId="3" borderId="3"/>
    <xf numFmtId="259" fontId="157" fillId="3" borderId="3"/>
    <xf numFmtId="254" fontId="157" fillId="3" borderId="3"/>
    <xf numFmtId="38" fontId="142" fillId="0" borderId="0" applyFont="0" applyFill="0" applyBorder="0" applyAlignment="0" applyProtection="0"/>
    <xf numFmtId="40" fontId="142" fillId="0" borderId="0" applyFont="0" applyFill="0" applyBorder="0" applyAlignment="0" applyProtection="0"/>
    <xf numFmtId="264" fontId="175" fillId="6" borderId="0"/>
    <xf numFmtId="0" fontId="175" fillId="6" borderId="0"/>
    <xf numFmtId="265" fontId="175" fillId="6" borderId="0"/>
    <xf numFmtId="266" fontId="175" fillId="6" borderId="0"/>
    <xf numFmtId="267" fontId="175" fillId="6" borderId="0"/>
    <xf numFmtId="268" fontId="175" fillId="6" borderId="0"/>
    <xf numFmtId="269" fontId="35" fillId="0" borderId="0"/>
    <xf numFmtId="0" fontId="40" fillId="0" borderId="167" applyBorder="0">
      <alignment horizontal="center"/>
    </xf>
    <xf numFmtId="0" fontId="40" fillId="0" borderId="167" applyBorder="0">
      <alignment horizontal="center"/>
    </xf>
    <xf numFmtId="0" fontId="40" fillId="0" borderId="167" applyBorder="0">
      <alignment horizontal="center"/>
    </xf>
    <xf numFmtId="0" fontId="40" fillId="0" borderId="167" applyBorder="0">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70" fontId="153" fillId="0" borderId="6">
      <alignment horizontal="center"/>
    </xf>
    <xf numFmtId="270" fontId="153" fillId="0" borderId="6">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202" fontId="90" fillId="0" borderId="23">
      <alignment horizontal="center"/>
    </xf>
    <xf numFmtId="0" fontId="45" fillId="31" borderId="12" applyNumberFormat="0" applyAlignment="0" applyProtection="0"/>
    <xf numFmtId="180" fontId="176" fillId="63" borderId="47" applyNumberFormat="0" applyAlignment="0" applyProtection="0"/>
    <xf numFmtId="180" fontId="176" fillId="63" borderId="47" applyNumberFormat="0" applyAlignment="0" applyProtection="0"/>
    <xf numFmtId="180" fontId="176" fillId="63" borderId="47" applyNumberFormat="0" applyAlignment="0" applyProtection="0"/>
    <xf numFmtId="180" fontId="176" fillId="63" borderId="47" applyNumberFormat="0" applyAlignment="0" applyProtection="0"/>
    <xf numFmtId="180" fontId="176" fillId="63" borderId="47" applyNumberFormat="0" applyAlignment="0" applyProtection="0"/>
    <xf numFmtId="180" fontId="176" fillId="63" borderId="47" applyNumberFormat="0" applyAlignment="0" applyProtection="0"/>
    <xf numFmtId="180" fontId="176" fillId="63" borderId="47"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0"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0" fontId="139" fillId="63" borderId="47"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0"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177"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224" fontId="45" fillId="31" borderId="12" applyNumberFormat="0" applyAlignment="0" applyProtection="0"/>
    <xf numFmtId="0" fontId="104" fillId="63" borderId="47"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0" fontId="45" fillId="31" borderId="12" applyNumberFormat="0" applyAlignment="0" applyProtection="0"/>
    <xf numFmtId="230" fontId="178" fillId="122" borderId="0">
      <alignment horizontal="right"/>
    </xf>
    <xf numFmtId="0" fontId="35" fillId="0" borderId="0"/>
    <xf numFmtId="271" fontId="179" fillId="0" borderId="0" applyFont="0" applyFill="0" applyBorder="0" applyAlignment="0" applyProtection="0"/>
    <xf numFmtId="272" fontId="179" fillId="0" borderId="0" applyFont="0" applyFill="0" applyBorder="0" applyAlignment="0" applyProtection="0"/>
    <xf numFmtId="0" fontId="35" fillId="4" borderId="0"/>
    <xf numFmtId="0" fontId="35" fillId="4" borderId="0"/>
    <xf numFmtId="0" fontId="35" fillId="4" borderId="0"/>
    <xf numFmtId="0" fontId="35" fillId="4" borderId="0"/>
    <xf numFmtId="0" fontId="35" fillId="4" borderId="0"/>
    <xf numFmtId="0" fontId="25" fillId="0" borderId="168">
      <alignment horizontal="center"/>
    </xf>
    <xf numFmtId="273" fontId="180" fillId="0" borderId="0"/>
    <xf numFmtId="273" fontId="180" fillId="0" borderId="0"/>
    <xf numFmtId="273" fontId="180" fillId="0" borderId="0"/>
    <xf numFmtId="273" fontId="180" fillId="0" borderId="0"/>
    <xf numFmtId="273" fontId="180" fillId="0" borderId="0"/>
    <xf numFmtId="273" fontId="180" fillId="0" borderId="0"/>
    <xf numFmtId="273" fontId="180" fillId="0" borderId="0"/>
    <xf numFmtId="273" fontId="180" fillId="0" borderId="0"/>
    <xf numFmtId="165" fontId="162" fillId="0" borderId="0" applyFill="0" applyBorder="0">
      <protection locked="0"/>
    </xf>
    <xf numFmtId="41" fontId="162" fillId="0" borderId="0" applyFill="0" applyBorder="0">
      <protection locked="0"/>
    </xf>
    <xf numFmtId="260" fontId="35" fillId="0" borderId="0" applyFont="0" applyFill="0" applyBorder="0" applyAlignment="0" applyProtection="0"/>
    <xf numFmtId="274" fontId="35" fillId="0" borderId="0" applyFont="0" applyFill="0" applyBorder="0" applyAlignment="0" applyProtection="0"/>
    <xf numFmtId="274" fontId="35" fillId="0" borderId="0" applyFont="0" applyFill="0" applyBorder="0" applyAlignment="0" applyProtection="0"/>
    <xf numFmtId="274" fontId="35" fillId="0" borderId="0" applyFont="0" applyFill="0" applyBorder="0" applyAlignment="0" applyProtection="0"/>
    <xf numFmtId="274" fontId="35" fillId="0" borderId="0" applyFont="0" applyFill="0" applyBorder="0" applyAlignment="0" applyProtection="0"/>
    <xf numFmtId="274" fontId="35"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12"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34"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3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0" fontId="35" fillId="0" borderId="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35"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0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43"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43"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02"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43" fontId="102" fillId="0" borderId="0" applyFont="0" applyFill="0" applyBorder="0" applyAlignment="0" applyProtection="0"/>
    <xf numFmtId="0"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4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47"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47" fillId="0" borderId="0" applyFont="0" applyFill="0" applyBorder="0" applyAlignment="0" applyProtection="0"/>
    <xf numFmtId="0"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0"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81"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7" fontId="35"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3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39" fontId="46" fillId="0" borderId="0"/>
    <xf numFmtId="272" fontId="179" fillId="0" borderId="0" applyFont="0" applyFill="0" applyBorder="0" applyAlignment="0" applyProtection="0"/>
    <xf numFmtId="0"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224" fontId="37" fillId="0" borderId="20">
      <alignment horizontal="center"/>
    </xf>
    <xf numFmtId="224"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224"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180" fontId="37" fillId="0" borderId="20">
      <alignment horizontal="center"/>
    </xf>
    <xf numFmtId="224" fontId="37" fillId="0" borderId="20">
      <alignment horizontal="center"/>
    </xf>
    <xf numFmtId="180" fontId="37" fillId="0" borderId="20">
      <alignment horizontal="center"/>
    </xf>
    <xf numFmtId="180"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24" fontId="37" fillId="0" borderId="20">
      <alignment horizontal="center"/>
    </xf>
    <xf numFmtId="275" fontId="182" fillId="0" borderId="0"/>
    <xf numFmtId="276" fontId="35" fillId="0" borderId="169" applyFill="0" applyBorder="0">
      <alignment horizontal="right" vertical="top" wrapText="1"/>
    </xf>
    <xf numFmtId="276" fontId="35" fillId="0" borderId="169" applyFill="0" applyBorder="0">
      <alignment horizontal="right" vertical="top" wrapText="1"/>
    </xf>
    <xf numFmtId="276" fontId="35" fillId="0" borderId="169" applyFill="0" applyBorder="0">
      <alignment horizontal="right" vertical="top" wrapText="1"/>
    </xf>
    <xf numFmtId="276" fontId="35" fillId="0" borderId="169" applyFill="0" applyBorder="0">
      <alignment horizontal="right" vertical="top" wrapText="1"/>
    </xf>
    <xf numFmtId="276" fontId="35" fillId="0" borderId="169" applyFill="0" applyBorder="0">
      <alignment horizontal="right" vertical="top" wrapText="1"/>
    </xf>
    <xf numFmtId="276" fontId="35" fillId="0" borderId="169" applyFill="0" applyBorder="0">
      <alignment horizontal="right" vertical="top" wrapText="1"/>
    </xf>
    <xf numFmtId="276" fontId="35" fillId="0" borderId="169" applyFill="0" applyBorder="0">
      <alignment horizontal="right" vertical="top" wrapText="1"/>
    </xf>
    <xf numFmtId="184" fontId="183" fillId="5" borderId="0"/>
    <xf numFmtId="234" fontId="179" fillId="0" borderId="0" applyFont="0" applyFill="0" applyBorder="0" applyAlignment="0" applyProtection="0"/>
    <xf numFmtId="277" fontId="179" fillId="0" borderId="0" applyFont="0" applyFill="0" applyBorder="0" applyAlignment="0" applyProtection="0"/>
    <xf numFmtId="278" fontId="179" fillId="0" borderId="0" applyFont="0" applyFill="0" applyBorder="0" applyAlignment="0" applyProtection="0"/>
    <xf numFmtId="277" fontId="179" fillId="0" borderId="0" applyFont="0" applyFill="0" applyBorder="0" applyAlignment="0" applyProtection="0"/>
    <xf numFmtId="279" fontId="179" fillId="0" borderId="0" applyFont="0" applyFill="0" applyBorder="0" applyAlignment="0" applyProtection="0"/>
    <xf numFmtId="217" fontId="184" fillId="0" borderId="0" applyFill="0" applyBorder="0">
      <protection locked="0"/>
    </xf>
    <xf numFmtId="249" fontId="35" fillId="0" borderId="0" applyFont="0" applyFill="0" applyBorder="0" applyAlignment="0" applyProtection="0"/>
    <xf numFmtId="280" fontId="185" fillId="0" borderId="0" applyFill="0" applyBorder="0"/>
    <xf numFmtId="280" fontId="184" fillId="0" borderId="0" applyFill="0" applyBorder="0">
      <protection locked="0"/>
    </xf>
    <xf numFmtId="281" fontId="35" fillId="0" borderId="0" applyFont="0" applyFill="0" applyBorder="0" applyAlignment="0" applyProtection="0"/>
    <xf numFmtId="44" fontId="34" fillId="0" borderId="0" applyFont="0" applyFill="0" applyBorder="0" applyAlignment="0" applyProtection="0"/>
    <xf numFmtId="44" fontId="186"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44" fontId="35" fillId="0" borderId="0" applyFont="0" applyFill="0" applyBorder="0" applyAlignment="0" applyProtection="0"/>
    <xf numFmtId="166" fontId="3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44" fontId="13" fillId="0" borderId="0" applyFont="0" applyFill="0" applyBorder="0" applyAlignment="0" applyProtection="0"/>
    <xf numFmtId="166" fontId="186" fillId="0" borderId="0" applyFont="0" applyFill="0" applyBorder="0" applyAlignment="0" applyProtection="0"/>
    <xf numFmtId="44" fontId="131" fillId="0" borderId="0" applyFont="0" applyFill="0" applyBorder="0" applyAlignment="0" applyProtection="0">
      <alignment vertical="top"/>
    </xf>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86" fillId="0" borderId="0" applyFont="0" applyFill="0" applyBorder="0" applyAlignment="0" applyProtection="0"/>
    <xf numFmtId="44" fontId="13" fillId="0" borderId="0" applyFont="0" applyFill="0" applyBorder="0" applyAlignment="0" applyProtection="0"/>
    <xf numFmtId="166" fontId="186" fillId="0" borderId="0" applyFont="0" applyFill="0" applyBorder="0" applyAlignment="0" applyProtection="0"/>
    <xf numFmtId="166" fontId="13" fillId="0" borderId="0" applyFont="0" applyFill="0" applyBorder="0" applyAlignment="0" applyProtection="0"/>
    <xf numFmtId="166" fontId="186" fillId="0" borderId="0" applyFont="0" applyFill="0" applyBorder="0" applyAlignment="0" applyProtection="0"/>
    <xf numFmtId="44" fontId="186" fillId="0" borderId="0" applyFont="0" applyFill="0" applyBorder="0" applyAlignment="0" applyProtection="0"/>
    <xf numFmtId="234" fontId="179" fillId="0" borderId="0" applyFont="0" applyFill="0" applyBorder="0" applyAlignment="0" applyProtection="0"/>
    <xf numFmtId="282" fontId="48" fillId="0" borderId="0" applyFont="0" applyFill="0" applyBorder="0" applyAlignment="0" applyProtection="0"/>
    <xf numFmtId="49" fontId="187" fillId="2" borderId="0">
      <alignment vertical="center"/>
    </xf>
    <xf numFmtId="234" fontId="179" fillId="0" borderId="0" applyFont="0" applyFill="0" applyBorder="0" applyAlignment="0" applyProtection="0"/>
    <xf numFmtId="234" fontId="179" fillId="0" borderId="0" applyFont="0" applyFill="0" applyBorder="0" applyAlignment="0" applyProtection="0"/>
    <xf numFmtId="277" fontId="179" fillId="0" borderId="0" applyFont="0" applyFill="0" applyBorder="0" applyAlignment="0" applyProtection="0"/>
    <xf numFmtId="234" fontId="179" fillId="0" borderId="0" applyFont="0" applyFill="0" applyBorder="0" applyAlignment="0" applyProtection="0"/>
    <xf numFmtId="278" fontId="179" fillId="0" borderId="0" applyFont="0" applyFill="0" applyBorder="0" applyAlignment="0" applyProtection="0"/>
    <xf numFmtId="234" fontId="179" fillId="0" borderId="0" applyFont="0" applyFill="0" applyBorder="0" applyAlignment="0" applyProtection="0"/>
    <xf numFmtId="279" fontId="179" fillId="0" borderId="0" applyFont="0" applyFill="0" applyBorder="0" applyAlignment="0" applyProtection="0"/>
    <xf numFmtId="38" fontId="188" fillId="5" borderId="60"/>
    <xf numFmtId="38" fontId="188" fillId="5" borderId="60"/>
    <xf numFmtId="243" fontId="157" fillId="5" borderId="3">
      <protection locked="0"/>
    </xf>
    <xf numFmtId="244" fontId="157" fillId="5" borderId="3">
      <protection locked="0"/>
    </xf>
    <xf numFmtId="244" fontId="157" fillId="5" borderId="3">
      <protection locked="0"/>
    </xf>
    <xf numFmtId="245" fontId="157" fillId="5" borderId="3">
      <protection locked="0"/>
    </xf>
    <xf numFmtId="245" fontId="157" fillId="5" borderId="3">
      <protection locked="0"/>
    </xf>
    <xf numFmtId="243" fontId="157" fillId="5" borderId="3">
      <protection locked="0"/>
    </xf>
    <xf numFmtId="247" fontId="157" fillId="5" borderId="3">
      <protection locked="0"/>
    </xf>
    <xf numFmtId="250" fontId="157" fillId="5" borderId="3">
      <protection locked="0"/>
    </xf>
    <xf numFmtId="250" fontId="157" fillId="5" borderId="3">
      <protection locked="0"/>
    </xf>
    <xf numFmtId="251" fontId="157" fillId="5" borderId="3">
      <protection locked="0"/>
    </xf>
    <xf numFmtId="251" fontId="157" fillId="5" borderId="3">
      <protection locked="0"/>
    </xf>
    <xf numFmtId="247" fontId="157" fillId="5" borderId="3">
      <protection locked="0"/>
    </xf>
    <xf numFmtId="252" fontId="157" fillId="39" borderId="3">
      <alignment horizontal="right"/>
      <protection locked="0"/>
    </xf>
    <xf numFmtId="252" fontId="157" fillId="39" borderId="3">
      <alignment horizontal="right"/>
      <protection locked="0"/>
    </xf>
    <xf numFmtId="253" fontId="157" fillId="5" borderId="3">
      <alignment horizontal="right"/>
      <protection locked="0"/>
    </xf>
    <xf numFmtId="253" fontId="157" fillId="5" borderId="3">
      <alignment horizontal="right"/>
      <protection locked="0"/>
    </xf>
    <xf numFmtId="236" fontId="35" fillId="5" borderId="6">
      <alignment horizontal="right"/>
      <protection locked="0"/>
    </xf>
    <xf numFmtId="236" fontId="35" fillId="5" borderId="6">
      <alignment horizontal="right"/>
      <protection locked="0"/>
    </xf>
    <xf numFmtId="236" fontId="35" fillId="5" borderId="6">
      <alignment horizontal="right"/>
      <protection locked="0"/>
    </xf>
    <xf numFmtId="236" fontId="35" fillId="5" borderId="6">
      <alignment horizontal="right"/>
      <protection locked="0"/>
    </xf>
    <xf numFmtId="0" fontId="157" fillId="123" borderId="3">
      <alignment horizontal="left"/>
      <protection locked="0"/>
    </xf>
    <xf numFmtId="0" fontId="157" fillId="123" borderId="3">
      <alignment horizontal="left"/>
      <protection locked="0"/>
    </xf>
    <xf numFmtId="254" fontId="157" fillId="5" borderId="3">
      <protection locked="0"/>
    </xf>
    <xf numFmtId="258" fontId="157" fillId="5" borderId="3">
      <protection locked="0"/>
    </xf>
    <xf numFmtId="258" fontId="157" fillId="5" borderId="3">
      <protection locked="0"/>
    </xf>
    <xf numFmtId="259" fontId="157" fillId="5" borderId="3">
      <protection locked="0"/>
    </xf>
    <xf numFmtId="259" fontId="157" fillId="5" borderId="3">
      <protection locked="0"/>
    </xf>
    <xf numFmtId="254" fontId="157" fillId="5" borderId="3">
      <protection locked="0"/>
    </xf>
    <xf numFmtId="4" fontId="189" fillId="0" borderId="0" applyNumberFormat="0" applyFill="0" applyBorder="0" applyAlignment="0" applyProtection="0"/>
    <xf numFmtId="49" fontId="157" fillId="6" borderId="3">
      <alignment horizontal="left"/>
      <protection locked="0"/>
    </xf>
    <xf numFmtId="49" fontId="157" fillId="6" borderId="3">
      <alignment horizontal="left"/>
      <protection locked="0"/>
    </xf>
    <xf numFmtId="193" fontId="42" fillId="0" borderId="0" applyFont="0" applyFill="0" applyBorder="0" applyAlignment="0" applyProtection="0"/>
    <xf numFmtId="193" fontId="190" fillId="0" borderId="0" applyFont="0" applyFill="0" applyBorder="0" applyAlignment="0" applyProtection="0"/>
    <xf numFmtId="283" fontId="35" fillId="0" borderId="0" applyFont="0" applyFill="0" applyBorder="0" applyAlignment="0" applyProtection="0"/>
    <xf numFmtId="283" fontId="35" fillId="0" borderId="0" applyFont="0" applyFill="0" applyBorder="0" applyAlignment="0" applyProtection="0"/>
    <xf numFmtId="283" fontId="35" fillId="0" borderId="0" applyFont="0" applyFill="0" applyBorder="0" applyAlignment="0" applyProtection="0"/>
    <xf numFmtId="283" fontId="35" fillId="0" borderId="0" applyFont="0" applyFill="0" applyBorder="0" applyAlignment="0" applyProtection="0"/>
    <xf numFmtId="283" fontId="35" fillId="0" borderId="0" applyFont="0" applyFill="0" applyBorder="0" applyAlignment="0" applyProtection="0"/>
    <xf numFmtId="14" fontId="35" fillId="0" borderId="0" applyFont="0" applyFill="0" applyBorder="0" applyAlignment="0" applyProtection="0"/>
    <xf numFmtId="14" fontId="35" fillId="0" borderId="0" applyFont="0" applyFill="0" applyBorder="0" applyAlignment="0" applyProtection="0"/>
    <xf numFmtId="14" fontId="35" fillId="0" borderId="0" applyFont="0" applyFill="0" applyBorder="0" applyAlignment="0" applyProtection="0"/>
    <xf numFmtId="14" fontId="35" fillId="0" borderId="0" applyFont="0" applyFill="0" applyBorder="0" applyAlignment="0" applyProtection="0"/>
    <xf numFmtId="14" fontId="35" fillId="0" borderId="0" applyFont="0" applyFill="0" applyBorder="0" applyAlignment="0" applyProtection="0"/>
    <xf numFmtId="14" fontId="35" fillId="0" borderId="0" applyFont="0" applyFill="0" applyBorder="0" applyAlignment="0" applyProtection="0"/>
    <xf numFmtId="284" fontId="191"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0"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24"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180" fontId="48" fillId="0" borderId="0" applyFont="0" applyFill="0" applyBorder="0" applyAlignment="0" applyProtection="0"/>
    <xf numFmtId="224" fontId="48"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180" fontId="48" fillId="0" borderId="0" applyFont="0" applyFill="0" applyBorder="0" applyAlignment="0" applyProtection="0"/>
    <xf numFmtId="285" fontId="185" fillId="0" borderId="0" applyFill="0" applyBorder="0"/>
    <xf numFmtId="285" fontId="185" fillId="0" borderId="0" applyFill="0" applyBorder="0"/>
    <xf numFmtId="285" fontId="185" fillId="0" borderId="0" applyFill="0" applyBorder="0"/>
    <xf numFmtId="285" fontId="185" fillId="0" borderId="0" applyFill="0" applyBorder="0"/>
    <xf numFmtId="224" fontId="48" fillId="0" borderId="0" applyFont="0" applyFill="0" applyBorder="0" applyAlignment="0" applyProtection="0"/>
    <xf numFmtId="285" fontId="185" fillId="0" borderId="0" applyFill="0" applyBorder="0"/>
    <xf numFmtId="285" fontId="185" fillId="0" borderId="0" applyFill="0" applyBorder="0"/>
    <xf numFmtId="224" fontId="48" fillId="0" borderId="0" applyFont="0" applyFill="0" applyBorder="0" applyAlignment="0" applyProtection="0"/>
    <xf numFmtId="224" fontId="48" fillId="0" borderId="0" applyFont="0" applyFill="0" applyBorder="0" applyAlignment="0" applyProtection="0"/>
    <xf numFmtId="224" fontId="48" fillId="0" borderId="0" applyFont="0" applyFill="0" applyBorder="0" applyAlignment="0" applyProtection="0"/>
    <xf numFmtId="205" fontId="192" fillId="0" borderId="0" applyFont="0" applyFill="0" applyBorder="0" applyAlignment="0" applyProtection="0"/>
    <xf numFmtId="15" fontId="184" fillId="0" borderId="0" applyFill="0" applyBorder="0">
      <protection locked="0"/>
    </xf>
    <xf numFmtId="14" fontId="35" fillId="0" borderId="0" applyFont="0" applyFill="0" applyBorder="0" applyAlignment="0" applyProtection="0"/>
    <xf numFmtId="1" fontId="185" fillId="0" borderId="0" applyFill="0" applyBorder="0">
      <alignment horizontal="right"/>
    </xf>
    <xf numFmtId="2" fontId="185" fillId="0" borderId="0" applyFill="0" applyBorder="0">
      <alignment horizontal="right"/>
    </xf>
    <xf numFmtId="2" fontId="184" fillId="0" borderId="0" applyFill="0" applyBorder="0">
      <protection locked="0"/>
    </xf>
    <xf numFmtId="286" fontId="35" fillId="0" borderId="0" applyFont="0" applyFill="0" applyBorder="0" applyAlignment="0"/>
    <xf numFmtId="209" fontId="35" fillId="0" borderId="0" applyFill="0" applyBorder="0">
      <alignment horizontal="right"/>
    </xf>
    <xf numFmtId="209" fontId="162" fillId="0" borderId="0" applyFill="0" applyBorder="0">
      <protection locked="0"/>
    </xf>
    <xf numFmtId="287" fontId="185" fillId="0" borderId="0" applyFill="0" applyBorder="0">
      <alignment horizontal="right"/>
    </xf>
    <xf numFmtId="287" fontId="184" fillId="0" borderId="0" applyFill="0" applyBorder="0">
      <protection locked="0"/>
    </xf>
    <xf numFmtId="288" fontId="35" fillId="0" borderId="0" applyFont="0" applyFill="0" applyBorder="0" applyAlignment="0" applyProtection="0"/>
    <xf numFmtId="289" fontId="28" fillId="124" borderId="0">
      <alignment horizontal="right"/>
    </xf>
    <xf numFmtId="171" fontId="35" fillId="0" borderId="0"/>
    <xf numFmtId="0" fontId="193" fillId="0" borderId="170" applyNumberFormat="0" applyBorder="0" applyAlignment="0" applyProtection="0">
      <alignment horizontal="right" vertical="center"/>
    </xf>
    <xf numFmtId="0" fontId="193" fillId="0" borderId="170" applyNumberFormat="0" applyBorder="0" applyAlignment="0" applyProtection="0">
      <alignment horizontal="right" vertical="center"/>
    </xf>
    <xf numFmtId="0" fontId="193" fillId="0" borderId="170" applyNumberFormat="0" applyBorder="0" applyAlignment="0" applyProtection="0">
      <alignment horizontal="right" vertical="center"/>
    </xf>
    <xf numFmtId="0" fontId="193" fillId="0" borderId="170" applyNumberFormat="0" applyBorder="0" applyAlignment="0" applyProtection="0">
      <alignment horizontal="right" vertical="center"/>
    </xf>
    <xf numFmtId="0" fontId="193" fillId="0" borderId="170" applyNumberFormat="0" applyBorder="0" applyAlignment="0" applyProtection="0">
      <alignment horizontal="right" vertical="center"/>
    </xf>
    <xf numFmtId="0" fontId="193" fillId="0" borderId="170" applyNumberFormat="0" applyBorder="0" applyAlignment="0" applyProtection="0">
      <alignment horizontal="right" vertical="center"/>
    </xf>
    <xf numFmtId="175" fontId="194" fillId="0" borderId="171" applyAlignment="0"/>
    <xf numFmtId="49" fontId="109" fillId="91" borderId="60">
      <alignment horizontal="center" vertical="center" wrapText="1"/>
    </xf>
    <xf numFmtId="4" fontId="195" fillId="0" borderId="0">
      <alignment vertical="top" wrapText="1"/>
    </xf>
    <xf numFmtId="290" fontId="160" fillId="0" borderId="0" applyFont="0" applyFill="0" applyBorder="0" applyAlignment="0" applyProtection="0"/>
    <xf numFmtId="290" fontId="160" fillId="0" borderId="0" applyFont="0" applyFill="0" applyBorder="0" applyAlignment="0" applyProtection="0"/>
    <xf numFmtId="291" fontId="160" fillId="0" borderId="0" applyFont="0" applyFill="0" applyBorder="0" applyAlignment="0" applyProtection="0"/>
    <xf numFmtId="291" fontId="160" fillId="0" borderId="0" applyFont="0" applyFill="0" applyBorder="0" applyAlignment="0" applyProtection="0"/>
    <xf numFmtId="38" fontId="196" fillId="0" borderId="36" applyNumberFormat="0" applyFont="0" applyFill="0" applyAlignment="0"/>
    <xf numFmtId="38" fontId="196" fillId="0" borderId="36" applyNumberFormat="0" applyFont="0" applyFill="0" applyAlignment="0"/>
    <xf numFmtId="262" fontId="197" fillId="10" borderId="165"/>
    <xf numFmtId="262" fontId="197" fillId="10" borderId="165"/>
    <xf numFmtId="262" fontId="197" fillId="10" borderId="165"/>
    <xf numFmtId="262" fontId="197" fillId="10" borderId="165"/>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92" fontId="198" fillId="125" borderId="6">
      <alignment horizontal="center" vertical="center"/>
    </xf>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293"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93"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293"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93"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93"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224"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180" fontId="35" fillId="0" borderId="0" applyFont="0" applyFill="0" applyBorder="0" applyAlignment="0" applyProtection="0"/>
    <xf numFmtId="0" fontId="35" fillId="111" borderId="172" applyNumberFormat="0">
      <alignment vertical="center"/>
    </xf>
    <xf numFmtId="213" fontId="157" fillId="0" borderId="0"/>
    <xf numFmtId="0" fontId="50" fillId="0" borderId="0" applyNumberFormat="0" applyFill="0" applyBorder="0" applyAlignment="0" applyProtection="0"/>
    <xf numFmtId="180" fontId="199" fillId="0" borderId="0" applyNumberFormat="0" applyFill="0" applyBorder="0" applyAlignment="0" applyProtection="0"/>
    <xf numFmtId="180" fontId="199" fillId="0" borderId="0" applyNumberFormat="0" applyFill="0" applyBorder="0" applyAlignment="0" applyProtection="0"/>
    <xf numFmtId="180" fontId="199" fillId="0" borderId="0" applyNumberFormat="0" applyFill="0" applyBorder="0" applyAlignment="0" applyProtection="0"/>
    <xf numFmtId="180" fontId="199" fillId="0" borderId="0" applyNumberFormat="0" applyFill="0" applyBorder="0" applyAlignment="0" applyProtection="0"/>
    <xf numFmtId="180" fontId="199" fillId="0" borderId="0" applyNumberFormat="0" applyFill="0" applyBorder="0" applyAlignment="0" applyProtection="0"/>
    <xf numFmtId="180" fontId="199" fillId="0" borderId="0" applyNumberFormat="0" applyFill="0" applyBorder="0" applyAlignment="0" applyProtection="0"/>
    <xf numFmtId="180" fontId="199"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0" fontId="20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0"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201"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224" fontId="50" fillId="0" borderId="0" applyNumberFormat="0" applyFill="0" applyBorder="0" applyAlignment="0" applyProtection="0"/>
    <xf numFmtId="0" fontId="12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160" fillId="0" borderId="0" applyNumberFormat="0" applyFill="0" applyBorder="0" applyAlignment="0" applyProtection="0"/>
    <xf numFmtId="294" fontId="185" fillId="0" borderId="0" applyBorder="0">
      <alignment horizontal="right" vertical="top"/>
    </xf>
    <xf numFmtId="295" fontId="185" fillId="0" borderId="0" applyFill="0" applyBorder="0">
      <alignment horizontal="right" vertical="top"/>
    </xf>
    <xf numFmtId="296" fontId="185" fillId="0" borderId="0" applyFill="0" applyBorder="0">
      <alignment horizontal="right" vertical="top"/>
    </xf>
    <xf numFmtId="297" fontId="185" fillId="0" borderId="0" applyFill="0" applyBorder="0">
      <alignment horizontal="right" vertical="top"/>
    </xf>
    <xf numFmtId="0" fontId="35" fillId="31" borderId="0" applyNumberFormat="0" applyFont="0" applyBorder="0" applyAlignment="0" applyProtection="0"/>
    <xf numFmtId="0" fontId="202" fillId="0" borderId="0" applyNumberFormat="0" applyFill="0" applyBorder="0" applyAlignment="0" applyProtection="0"/>
    <xf numFmtId="0" fontId="203" fillId="0" borderId="173">
      <alignment horizontal="right" wrapText="1"/>
    </xf>
    <xf numFmtId="0" fontId="203" fillId="0" borderId="173">
      <alignment horizontal="right" wrapText="1"/>
    </xf>
    <xf numFmtId="0" fontId="203" fillId="0" borderId="173">
      <alignment horizontal="right" wrapText="1"/>
    </xf>
    <xf numFmtId="0" fontId="203" fillId="0" borderId="173">
      <alignment horizontal="right" wrapText="1"/>
    </xf>
    <xf numFmtId="298" fontId="204" fillId="0" borderId="173">
      <alignment horizontal="left"/>
    </xf>
    <xf numFmtId="298" fontId="204" fillId="0" borderId="173">
      <alignment horizontal="left"/>
    </xf>
    <xf numFmtId="298" fontId="204" fillId="0" borderId="173">
      <alignment horizontal="left"/>
    </xf>
    <xf numFmtId="298" fontId="204" fillId="0" borderId="173">
      <alignment horizontal="left"/>
    </xf>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299" fontId="65" fillId="16" borderId="165" applyAlignment="0" applyProtection="0"/>
    <xf numFmtId="0" fontId="205" fillId="0" borderId="0" applyNumberFormat="0" applyFill="0" applyBorder="0" applyAlignment="0" applyProtection="0"/>
    <xf numFmtId="300" fontId="162" fillId="15" borderId="174" applyAlignment="0">
      <protection locked="0"/>
    </xf>
    <xf numFmtId="301" fontId="162" fillId="15" borderId="174" applyAlignment="0">
      <protection locked="0"/>
    </xf>
    <xf numFmtId="301" fontId="131" fillId="0" borderId="0" applyFill="0" applyBorder="0" applyAlignment="0" applyProtection="0"/>
    <xf numFmtId="298" fontId="185" fillId="0" borderId="0">
      <alignment horizontal="center"/>
    </xf>
    <xf numFmtId="165" fontId="185" fillId="0" borderId="173" applyFill="0" applyBorder="0" applyProtection="0">
      <alignment horizontal="right" vertical="top"/>
    </xf>
    <xf numFmtId="165" fontId="185" fillId="0" borderId="173" applyFill="0" applyBorder="0" applyProtection="0">
      <alignment horizontal="right" vertical="top"/>
    </xf>
    <xf numFmtId="165" fontId="185" fillId="0" borderId="173" applyFill="0" applyBorder="0" applyProtection="0">
      <alignment horizontal="right" vertical="top"/>
    </xf>
    <xf numFmtId="41" fontId="185" fillId="0" borderId="173" applyFill="0" applyBorder="0" applyProtection="0">
      <alignment horizontal="right" vertical="top"/>
    </xf>
    <xf numFmtId="41" fontId="185" fillId="0" borderId="173" applyFill="0" applyBorder="0" applyProtection="0">
      <alignment horizontal="right" vertical="top"/>
    </xf>
    <xf numFmtId="165" fontId="185" fillId="0" borderId="173" applyFill="0" applyBorder="0" applyProtection="0">
      <alignment horizontal="right" vertical="top"/>
    </xf>
    <xf numFmtId="0" fontId="185" fillId="0" borderId="0" applyFill="0" applyBorder="0">
      <alignment horizontal="left" vertical="top" wrapText="1"/>
    </xf>
    <xf numFmtId="302" fontId="206" fillId="0" borderId="0"/>
    <xf numFmtId="0" fontId="207" fillId="0" borderId="0">
      <protection locked="0"/>
    </xf>
    <xf numFmtId="0" fontId="207" fillId="0" borderId="0">
      <protection locked="0"/>
    </xf>
    <xf numFmtId="0" fontId="208" fillId="0" borderId="0">
      <protection locked="0"/>
    </xf>
    <xf numFmtId="0" fontId="208" fillId="0" borderId="0">
      <protection locked="0"/>
    </xf>
    <xf numFmtId="0" fontId="208" fillId="0" borderId="0">
      <protection locked="0"/>
    </xf>
    <xf numFmtId="0" fontId="208" fillId="0" borderId="0">
      <protection locked="0"/>
    </xf>
    <xf numFmtId="0" fontId="209" fillId="0" borderId="0">
      <protection locked="0"/>
    </xf>
    <xf numFmtId="0" fontId="35" fillId="4" borderId="18" applyNumberFormat="0">
      <alignment vertical="center"/>
    </xf>
    <xf numFmtId="0" fontId="35" fillId="4" borderId="18" applyNumberFormat="0">
      <alignment vertical="center"/>
    </xf>
    <xf numFmtId="0" fontId="35" fillId="4" borderId="18" applyNumberFormat="0">
      <alignment vertical="center"/>
    </xf>
    <xf numFmtId="0" fontId="35" fillId="4" borderId="18" applyNumberFormat="0">
      <alignment vertical="center"/>
    </xf>
    <xf numFmtId="0" fontId="35" fillId="4" borderId="18" applyNumberFormat="0">
      <alignment vertical="center"/>
    </xf>
    <xf numFmtId="0" fontId="35" fillId="4" borderId="18" applyNumberFormat="0">
      <alignment vertical="center"/>
    </xf>
    <xf numFmtId="0" fontId="35" fillId="4" borderId="18" applyNumberFormat="0">
      <alignment vertical="center"/>
    </xf>
    <xf numFmtId="0" fontId="35" fillId="4" borderId="18" applyNumberFormat="0">
      <alignment vertical="center"/>
    </xf>
    <xf numFmtId="1" fontId="137" fillId="126" borderId="0" applyAlignment="0">
      <alignment horizontal="center"/>
    </xf>
    <xf numFmtId="1" fontId="210" fillId="0" borderId="0" applyFont="0" applyFill="0" applyBorder="0" applyAlignment="0" applyProtection="0"/>
    <xf numFmtId="287" fontId="211" fillId="0" borderId="175" applyFont="0" applyFill="0" applyBorder="0" applyAlignment="0" applyProtection="0"/>
    <xf numFmtId="287" fontId="211" fillId="0" borderId="175" applyFont="0" applyFill="0" applyBorder="0" applyAlignment="0" applyProtection="0"/>
    <xf numFmtId="287" fontId="211" fillId="0" borderId="175" applyFont="0" applyFill="0" applyBorder="0" applyAlignment="0" applyProtection="0"/>
    <xf numFmtId="287" fontId="211" fillId="0" borderId="175"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2" fontId="48" fillId="0" borderId="0" applyFont="0" applyFill="0" applyBorder="0" applyAlignment="0" applyProtection="0"/>
    <xf numFmtId="0" fontId="212" fillId="0" borderId="0"/>
    <xf numFmtId="229" fontId="213" fillId="0" borderId="0" applyNumberFormat="0" applyFill="0" applyBorder="0" applyAlignment="0" applyProtection="0"/>
    <xf numFmtId="0" fontId="187" fillId="127" borderId="0">
      <alignment horizontal="right" vertical="center"/>
    </xf>
    <xf numFmtId="230" fontId="157" fillId="128" borderId="0"/>
    <xf numFmtId="230" fontId="157" fillId="129" borderId="0"/>
    <xf numFmtId="37" fontId="214" fillId="0" borderId="0" applyFill="0" applyBorder="0" applyAlignment="0"/>
    <xf numFmtId="184" fontId="214" fillId="0" borderId="0" applyFill="0" applyBorder="0" applyAlignment="0"/>
    <xf numFmtId="0" fontId="215" fillId="0" borderId="7" applyProtection="0">
      <alignment horizontal="center"/>
    </xf>
    <xf numFmtId="0" fontId="215" fillId="0" borderId="7" applyProtection="0">
      <alignment horizontal="center"/>
    </xf>
    <xf numFmtId="0" fontId="215" fillId="0" borderId="7" applyProtection="0">
      <alignment horizontal="center"/>
    </xf>
    <xf numFmtId="0" fontId="215" fillId="0" borderId="7" applyProtection="0">
      <alignment horizontal="center"/>
    </xf>
    <xf numFmtId="0" fontId="215" fillId="0" borderId="7" applyProtection="0">
      <alignment horizontal="center"/>
    </xf>
    <xf numFmtId="0" fontId="215" fillId="0" borderId="7" applyProtection="0">
      <alignment horizontal="center"/>
    </xf>
    <xf numFmtId="0" fontId="216" fillId="0" borderId="0"/>
    <xf numFmtId="0" fontId="217" fillId="0" borderId="0"/>
    <xf numFmtId="0" fontId="53" fillId="35" borderId="0" applyNumberFormat="0" applyBorder="0" applyAlignment="0" applyProtection="0"/>
    <xf numFmtId="180" fontId="218" fillId="58" borderId="0" applyNumberFormat="0" applyBorder="0" applyAlignment="0" applyProtection="0"/>
    <xf numFmtId="180" fontId="218" fillId="58" borderId="0" applyNumberFormat="0" applyBorder="0" applyAlignment="0" applyProtection="0"/>
    <xf numFmtId="180" fontId="218" fillId="58" borderId="0" applyNumberFormat="0" applyBorder="0" applyAlignment="0" applyProtection="0"/>
    <xf numFmtId="180" fontId="218" fillId="58" borderId="0" applyNumberFormat="0" applyBorder="0" applyAlignment="0" applyProtection="0"/>
    <xf numFmtId="180" fontId="218" fillId="58" borderId="0" applyNumberFormat="0" applyBorder="0" applyAlignment="0" applyProtection="0"/>
    <xf numFmtId="180" fontId="218" fillId="58" borderId="0" applyNumberFormat="0" applyBorder="0" applyAlignment="0" applyProtection="0"/>
    <xf numFmtId="180" fontId="218" fillId="58"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0" fontId="219" fillId="58"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0"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220"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224" fontId="53" fillId="35" borderId="0" applyNumberFormat="0" applyBorder="0" applyAlignment="0" applyProtection="0"/>
    <xf numFmtId="0" fontId="122" fillId="58"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175" fontId="219" fillId="58" borderId="0" applyNumberFormat="0" applyBorder="0" applyAlignment="0" applyProtection="0"/>
    <xf numFmtId="233" fontId="219" fillId="58"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210" fontId="182" fillId="0" borderId="0"/>
    <xf numFmtId="303" fontId="221" fillId="130" borderId="0" applyNumberFormat="0" applyBorder="0" applyAlignment="0" applyProtection="0"/>
    <xf numFmtId="4" fontId="35" fillId="4" borderId="0"/>
    <xf numFmtId="4" fontId="35" fillId="4" borderId="0"/>
    <xf numFmtId="4" fontId="35" fillId="4" borderId="0"/>
    <xf numFmtId="4" fontId="35" fillId="4" borderId="0"/>
    <xf numFmtId="4" fontId="35" fillId="4" borderId="0"/>
    <xf numFmtId="38" fontId="28" fillId="4" borderId="0" applyNumberFormat="0" applyBorder="0" applyAlignment="0" applyProtection="0"/>
    <xf numFmtId="38" fontId="28" fillId="4" borderId="0" applyNumberFormat="0" applyBorder="0" applyAlignment="0" applyProtection="0"/>
    <xf numFmtId="0" fontId="222" fillId="4" borderId="176" applyNumberFormat="0">
      <alignment vertical="center"/>
    </xf>
    <xf numFmtId="9" fontId="162" fillId="5" borderId="0">
      <alignment horizontal="right"/>
      <protection locked="0"/>
    </xf>
    <xf numFmtId="0" fontId="223" fillId="0" borderId="0"/>
    <xf numFmtId="0" fontId="37" fillId="0" borderId="0"/>
    <xf numFmtId="0" fontId="224" fillId="0" borderId="0" applyNumberFormat="0">
      <alignment horizontal="center"/>
    </xf>
    <xf numFmtId="230" fontId="225" fillId="131" borderId="0"/>
    <xf numFmtId="230" fontId="226" fillId="132" borderId="0"/>
    <xf numFmtId="0" fontId="35" fillId="133" borderId="0"/>
    <xf numFmtId="0" fontId="35" fillId="133" borderId="0"/>
    <xf numFmtId="0" fontId="35" fillId="133" borderId="0"/>
    <xf numFmtId="0" fontId="35" fillId="133" borderId="0"/>
    <xf numFmtId="0" fontId="35" fillId="133" borderId="0"/>
    <xf numFmtId="0" fontId="227" fillId="0" borderId="0" applyAlignment="0" applyProtection="0"/>
    <xf numFmtId="0" fontId="228" fillId="0" borderId="0" applyAlignment="0" applyProtection="0"/>
    <xf numFmtId="0" fontId="229" fillId="0" borderId="0" applyAlignment="0" applyProtection="0"/>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65" fillId="0" borderId="0">
      <alignment vertical="top" wrapText="1"/>
    </xf>
    <xf numFmtId="0" fontId="230" fillId="0" borderId="7">
      <alignment horizontal="left"/>
    </xf>
    <xf numFmtId="0" fontId="230" fillId="0" borderId="7">
      <alignment horizontal="left"/>
    </xf>
    <xf numFmtId="0" fontId="230" fillId="0" borderId="7">
      <alignment horizontal="left"/>
    </xf>
    <xf numFmtId="0" fontId="230" fillId="0" borderId="7">
      <alignment horizontal="left"/>
    </xf>
    <xf numFmtId="0" fontId="230" fillId="0" borderId="7">
      <alignment horizontal="left"/>
    </xf>
    <xf numFmtId="0" fontId="230" fillId="0" borderId="7">
      <alignment horizontal="left"/>
    </xf>
    <xf numFmtId="0" fontId="231" fillId="0" borderId="0">
      <alignment horizontal="right"/>
    </xf>
    <xf numFmtId="37" fontId="232" fillId="0" borderId="0">
      <alignment horizontal="right"/>
    </xf>
    <xf numFmtId="0" fontId="233" fillId="0" borderId="0">
      <alignment horizontal="left"/>
    </xf>
    <xf numFmtId="37" fontId="234" fillId="0" borderId="0">
      <alignment horizontal="right"/>
    </xf>
    <xf numFmtId="0" fontId="235" fillId="0" borderId="0">
      <alignment vertical="top"/>
    </xf>
    <xf numFmtId="3" fontId="37" fillId="0" borderId="0" applyFont="0"/>
    <xf numFmtId="0" fontId="21" fillId="14" borderId="0"/>
    <xf numFmtId="0" fontId="65" fillId="0" borderId="165">
      <alignment horizontal="left" vertical="center"/>
    </xf>
    <xf numFmtId="0" fontId="65" fillId="0" borderId="165">
      <alignment horizontal="left" vertical="center"/>
    </xf>
    <xf numFmtId="0" fontId="65" fillId="0" borderId="165">
      <alignment horizontal="left" vertical="center"/>
    </xf>
    <xf numFmtId="0" fontId="65" fillId="0" borderId="165">
      <alignment horizontal="left" vertical="center"/>
    </xf>
    <xf numFmtId="0" fontId="236" fillId="134" borderId="0"/>
    <xf numFmtId="0" fontId="237" fillId="135" borderId="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0" fontId="240" fillId="0" borderId="41"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0" fontId="239" fillId="0" borderId="177" applyNumberFormat="0" applyFill="0" applyAlignment="0" applyProtection="0"/>
    <xf numFmtId="0" fontId="37" fillId="0" borderId="0" applyFill="0" applyBorder="0">
      <alignment vertical="center"/>
    </xf>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39" fillId="0" borderId="177" applyNumberFormat="0" applyFill="0" applyAlignment="0" applyProtection="0"/>
    <xf numFmtId="0" fontId="241" fillId="0" borderId="177" applyNumberFormat="0" applyFill="0" applyAlignment="0" applyProtection="0"/>
    <xf numFmtId="0"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224" fontId="239" fillId="0" borderId="177" applyNumberFormat="0" applyFill="0" applyAlignment="0" applyProtection="0"/>
    <xf numFmtId="0" fontId="239" fillId="0" borderId="177" applyNumberFormat="0" applyFill="0" applyAlignment="0" applyProtection="0"/>
    <xf numFmtId="0" fontId="119" fillId="0" borderId="41" applyNumberFormat="0" applyFill="0" applyAlignment="0" applyProtection="0"/>
    <xf numFmtId="0" fontId="237" fillId="135" borderId="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7" fillId="135" borderId="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7" fillId="135" borderId="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7" fillId="135" borderId="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7" fillId="135" borderId="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7" fillId="135" borderId="0">
      <alignment vertical="center"/>
    </xf>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0" fontId="238" fillId="0" borderId="0" applyNumberFormat="0" applyFill="0" applyBorder="0" applyAlignment="0" applyProtection="0"/>
    <xf numFmtId="304" fontId="177" fillId="136" borderId="0"/>
    <xf numFmtId="0" fontId="29" fillId="4" borderId="0">
      <alignmen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0" fontId="244" fillId="0" borderId="4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0" fontId="243" fillId="0" borderId="162" applyNumberFormat="0" applyFill="0" applyAlignment="0" applyProtection="0"/>
    <xf numFmtId="0" fontId="55" fillId="0" borderId="0" applyFill="0" applyBorder="0">
      <alignment vertical="center"/>
    </xf>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3" fillId="0" borderId="162" applyNumberFormat="0" applyFill="0" applyAlignment="0" applyProtection="0"/>
    <xf numFmtId="0" fontId="245" fillId="0" borderId="162" applyNumberFormat="0" applyFill="0" applyAlignment="0" applyProtection="0"/>
    <xf numFmtId="0"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224" fontId="243" fillId="0" borderId="162" applyNumberFormat="0" applyFill="0" applyAlignment="0" applyProtection="0"/>
    <xf numFmtId="0" fontId="243" fillId="0" borderId="162" applyNumberFormat="0" applyFill="0" applyAlignment="0" applyProtection="0"/>
    <xf numFmtId="0" fontId="120" fillId="0" borderId="42" applyNumberFormat="0" applyFill="0" applyAlignment="0" applyProtection="0"/>
    <xf numFmtId="0" fontId="29" fillId="4" borderId="0">
      <alignmen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9" fillId="4" borderId="0">
      <alignmen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9" fillId="4" borderId="0">
      <alignmen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9" fillId="4" borderId="0">
      <alignmen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9" fillId="4" borderId="0">
      <alignmen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9" fillId="4" borderId="0">
      <alignment vertical="center"/>
    </xf>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246" fillId="0" borderId="0" applyNumberFormat="0" applyFill="0" applyBorder="0"/>
    <xf numFmtId="0" fontId="55" fillId="0" borderId="0"/>
    <xf numFmtId="180" fontId="247" fillId="0" borderId="43" applyNumberFormat="0" applyFill="0" applyAlignment="0" applyProtection="0"/>
    <xf numFmtId="180" fontId="247" fillId="0" borderId="43" applyNumberFormat="0" applyFill="0" applyAlignment="0" applyProtection="0"/>
    <xf numFmtId="180" fontId="247" fillId="0" borderId="43" applyNumberFormat="0" applyFill="0" applyAlignment="0" applyProtection="0"/>
    <xf numFmtId="180" fontId="247" fillId="0" borderId="43" applyNumberFormat="0" applyFill="0" applyAlignment="0" applyProtection="0"/>
    <xf numFmtId="180" fontId="247" fillId="0" borderId="43" applyNumberFormat="0" applyFill="0" applyAlignment="0" applyProtection="0"/>
    <xf numFmtId="180" fontId="247" fillId="0" borderId="43" applyNumberFormat="0" applyFill="0" applyAlignment="0" applyProtection="0"/>
    <xf numFmtId="180" fontId="247" fillId="0" borderId="43"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249" fillId="0" borderId="43"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5" fillId="0" borderId="0" applyFill="0" applyBorder="0">
      <alignment vertical="center"/>
    </xf>
    <xf numFmtId="0" fontId="57" fillId="0" borderId="179"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0" fontId="57" fillId="0" borderId="179"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50" fillId="0" borderId="178" applyNumberFormat="0" applyFill="0" applyAlignment="0" applyProtection="0"/>
    <xf numFmtId="0" fontId="250"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79"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79"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79"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79"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79"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79"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250" fillId="0" borderId="178" applyNumberFormat="0" applyFill="0" applyAlignment="0" applyProtection="0"/>
    <xf numFmtId="0" fontId="250" fillId="0" borderId="178" applyNumberFormat="0" applyFill="0" applyAlignment="0" applyProtection="0"/>
    <xf numFmtId="0" fontId="250" fillId="0" borderId="178" applyNumberFormat="0" applyFill="0" applyAlignment="0" applyProtection="0"/>
    <xf numFmtId="0" fontId="250"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224"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57" fillId="0" borderId="15"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248" fillId="0" borderId="178" applyNumberFormat="0" applyFill="0" applyAlignment="0" applyProtection="0"/>
    <xf numFmtId="0" fontId="121" fillId="0" borderId="43" applyNumberFormat="0" applyFill="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248" fillId="0" borderId="0" applyNumberFormat="0" applyFill="0" applyBorder="0" applyAlignment="0" applyProtection="0"/>
    <xf numFmtId="180" fontId="247" fillId="0" borderId="0" applyNumberFormat="0" applyFill="0" applyBorder="0" applyAlignment="0" applyProtection="0"/>
    <xf numFmtId="180" fontId="247" fillId="0" borderId="0" applyNumberFormat="0" applyFill="0" applyBorder="0" applyAlignment="0" applyProtection="0"/>
    <xf numFmtId="180" fontId="247" fillId="0" borderId="0" applyNumberFormat="0" applyFill="0" applyBorder="0" applyAlignment="0" applyProtection="0"/>
    <xf numFmtId="180" fontId="247" fillId="0" borderId="0" applyNumberFormat="0" applyFill="0" applyBorder="0" applyAlignment="0" applyProtection="0"/>
    <xf numFmtId="180" fontId="247" fillId="0" borderId="0" applyNumberFormat="0" applyFill="0" applyBorder="0" applyAlignment="0" applyProtection="0"/>
    <xf numFmtId="180" fontId="247" fillId="0" borderId="0" applyNumberFormat="0" applyFill="0" applyBorder="0" applyAlignment="0" applyProtection="0"/>
    <xf numFmtId="180" fontId="247"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0" fontId="249"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0" fontId="248" fillId="0" borderId="0" applyNumberFormat="0" applyFill="0" applyBorder="0" applyAlignment="0" applyProtection="0"/>
    <xf numFmtId="0" fontId="28" fillId="0" borderId="0" applyFill="0" applyBorder="0">
      <alignment vertical="center"/>
    </xf>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50" fillId="0" borderId="0" applyNumberFormat="0" applyFill="0" applyBorder="0" applyAlignment="0" applyProtection="0"/>
    <xf numFmtId="0"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224" fontId="248" fillId="0" borderId="0" applyNumberFormat="0" applyFill="0" applyBorder="0" applyAlignment="0" applyProtection="0"/>
    <xf numFmtId="0" fontId="248" fillId="0" borderId="0" applyNumberFormat="0" applyFill="0" applyBorder="0" applyAlignment="0" applyProtection="0"/>
    <xf numFmtId="0" fontId="121" fillId="0" borderId="0" applyNumberFormat="0" applyFill="0" applyBorder="0" applyAlignment="0" applyProtection="0"/>
    <xf numFmtId="0" fontId="57"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0" fontId="248" fillId="0" borderId="0" applyNumberFormat="0" applyFill="0" applyBorder="0" applyAlignment="0" applyProtection="0"/>
    <xf numFmtId="4" fontId="37" fillId="137" borderId="0" applyBorder="0" applyAlignment="0"/>
    <xf numFmtId="4" fontId="177" fillId="138" borderId="0" applyNumberFormat="0" applyBorder="0" applyAlignment="0"/>
    <xf numFmtId="4" fontId="251" fillId="139" borderId="0" applyNumberFormat="0" applyBorder="0" applyAlignment="0" applyProtection="0">
      <alignment horizontal="left" indent="1"/>
      <protection locked="0"/>
    </xf>
    <xf numFmtId="233" fontId="37" fillId="140" borderId="0"/>
    <xf numFmtId="305" fontId="131" fillId="0" borderId="0">
      <alignment horizontal="left"/>
    </xf>
    <xf numFmtId="305" fontId="131" fillId="0" borderId="0">
      <alignment horizontal="left"/>
    </xf>
    <xf numFmtId="0" fontId="252" fillId="0" borderId="0"/>
    <xf numFmtId="0" fontId="252" fillId="0" borderId="0"/>
    <xf numFmtId="0" fontId="93" fillId="0" borderId="0"/>
    <xf numFmtId="0" fontId="74" fillId="0" borderId="0">
      <alignment horizontal="left"/>
    </xf>
    <xf numFmtId="0" fontId="253" fillId="136" borderId="0">
      <alignment horizontal="center"/>
    </xf>
    <xf numFmtId="0" fontId="254" fillId="0" borderId="0" applyNumberFormat="0" applyFill="0"/>
    <xf numFmtId="0" fontId="255" fillId="0" borderId="0"/>
    <xf numFmtId="0" fontId="255" fillId="0" borderId="36"/>
    <xf numFmtId="0" fontId="255" fillId="0" borderId="36"/>
    <xf numFmtId="224"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180" fontId="65" fillId="0" borderId="180" applyNumberFormat="0" applyFont="0" applyFill="0" applyAlignment="0">
      <alignment horizontal="center"/>
    </xf>
    <xf numFmtId="180" fontId="65" fillId="0" borderId="180" applyNumberFormat="0" applyFont="0" applyFill="0" applyAlignment="0">
      <alignment horizontal="center"/>
    </xf>
    <xf numFmtId="180" fontId="65" fillId="0" borderId="180" applyNumberFormat="0" applyFont="0" applyFill="0" applyAlignment="0">
      <alignment horizontal="center"/>
    </xf>
    <xf numFmtId="180" fontId="65" fillId="0" borderId="180" applyNumberFormat="0" applyFont="0" applyFill="0" applyAlignment="0">
      <alignment horizontal="center"/>
    </xf>
    <xf numFmtId="180" fontId="65" fillId="0" borderId="180" applyNumberFormat="0" applyFont="0" applyFill="0" applyAlignment="0">
      <alignment horizontal="center"/>
    </xf>
    <xf numFmtId="180" fontId="65" fillId="0" borderId="180" applyNumberFormat="0" applyFont="0" applyFill="0" applyAlignment="0">
      <alignment horizontal="center"/>
    </xf>
    <xf numFmtId="18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24"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0" fontId="65" fillId="0" borderId="180" applyNumberFormat="0" applyFont="0" applyFill="0" applyAlignment="0">
      <alignment horizontal="center"/>
    </xf>
    <xf numFmtId="218" fontId="162" fillId="3" borderId="0">
      <alignment horizontal="center"/>
    </xf>
    <xf numFmtId="0" fontId="256"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57" fillId="0" borderId="0" applyNumberFormat="0" applyFill="0" applyBorder="0" applyAlignment="0" applyProtection="0">
      <alignment vertical="top"/>
      <protection locked="0"/>
    </xf>
    <xf numFmtId="0" fontId="258" fillId="0" borderId="0" applyNumberFormat="0" applyFill="0" applyBorder="0" applyAlignment="0" applyProtection="0"/>
    <xf numFmtId="0" fontId="259" fillId="0" borderId="0" applyNumberFormat="0" applyFill="0" applyBorder="0" applyAlignment="0" applyProtection="0"/>
    <xf numFmtId="0" fontId="256" fillId="0" borderId="0" applyNumberFormat="0" applyFill="0" applyBorder="0" applyAlignment="0" applyProtection="0">
      <alignment vertical="top"/>
      <protection locked="0"/>
    </xf>
    <xf numFmtId="175" fontId="27" fillId="0" borderId="0" applyNumberFormat="0" applyFill="0" applyBorder="0" applyAlignment="0" applyProtection="0">
      <alignment vertical="top"/>
      <protection locked="0"/>
    </xf>
    <xf numFmtId="175" fontId="27" fillId="0" borderId="0" applyNumberFormat="0" applyFill="0" applyBorder="0" applyAlignment="0" applyProtection="0">
      <alignment vertical="top"/>
      <protection locked="0"/>
    </xf>
    <xf numFmtId="306" fontId="35" fillId="10" borderId="0" applyFont="0" applyBorder="0">
      <alignment horizontal="right"/>
    </xf>
    <xf numFmtId="182" fontId="35" fillId="10" borderId="0" applyFont="0" applyBorder="0" applyAlignment="0"/>
    <xf numFmtId="0" fontId="19" fillId="14" borderId="0"/>
    <xf numFmtId="307" fontId="153" fillId="0" borderId="181">
      <alignment horizontal="right" vertical="center"/>
    </xf>
    <xf numFmtId="308" fontId="260" fillId="141" borderId="0"/>
    <xf numFmtId="309" fontId="260" fillId="141" borderId="0">
      <alignment vertical="top"/>
    </xf>
    <xf numFmtId="15" fontId="260" fillId="141" borderId="0" applyBorder="0" applyProtection="0">
      <alignment vertical="top"/>
    </xf>
    <xf numFmtId="310" fontId="260" fillId="141" borderId="0">
      <alignment vertical="top"/>
    </xf>
    <xf numFmtId="311" fontId="161" fillId="39" borderId="182"/>
    <xf numFmtId="312" fontId="161" fillId="5" borderId="182"/>
    <xf numFmtId="313" fontId="153" fillId="5" borderId="6" applyNumberFormat="0" applyAlignment="0" applyProtection="0"/>
    <xf numFmtId="313" fontId="153" fillId="5" borderId="6" applyNumberFormat="0" applyAlignment="0" applyProtection="0"/>
    <xf numFmtId="313" fontId="153" fillId="5" borderId="6" applyNumberFormat="0" applyAlignment="0" applyProtection="0"/>
    <xf numFmtId="313" fontId="153" fillId="5" borderId="6" applyNumberFormat="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10" fontId="28" fillId="10" borderId="6" applyNumberFormat="0" applyBorder="0" applyAlignment="0" applyProtection="0"/>
    <xf numFmtId="217" fontId="48" fillId="5" borderId="183" applyNumberFormat="0">
      <alignment vertical="center"/>
      <protection locked="0"/>
    </xf>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180" fontId="261" fillId="61" borderId="44" applyNumberFormat="0" applyAlignment="0" applyProtection="0"/>
    <xf numFmtId="180" fontId="261" fillId="61" borderId="44" applyNumberFormat="0" applyAlignment="0" applyProtection="0"/>
    <xf numFmtId="180" fontId="261" fillId="61" borderId="44" applyNumberFormat="0" applyAlignment="0" applyProtection="0"/>
    <xf numFmtId="180" fontId="261" fillId="61" borderId="44" applyNumberFormat="0" applyAlignment="0" applyProtection="0"/>
    <xf numFmtId="180" fontId="261" fillId="61" borderId="44" applyNumberFormat="0" applyAlignment="0" applyProtection="0"/>
    <xf numFmtId="180" fontId="261" fillId="61" borderId="44" applyNumberFormat="0" applyAlignment="0" applyProtection="0"/>
    <xf numFmtId="180" fontId="261" fillId="61" borderId="44"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125" fillId="61" borderId="44"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262" fillId="61" borderId="44"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125" fillId="61" borderId="44"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263" fillId="12" borderId="11" applyNumberFormat="0" applyAlignment="0" applyProtection="0"/>
    <xf numFmtId="0" fontId="263"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263" fillId="12" borderId="11" applyNumberFormat="0" applyAlignment="0" applyProtection="0"/>
    <xf numFmtId="0" fontId="263"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224" fontId="62" fillId="12" borderId="11" applyNumberFormat="0" applyAlignment="0" applyProtection="0"/>
    <xf numFmtId="0" fontId="125" fillId="61" borderId="44"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5" borderId="11" applyNumberFormat="0" applyAlignment="0" applyProtection="0"/>
    <xf numFmtId="0" fontId="62" fillId="12" borderId="11" applyNumberFormat="0" applyAlignment="0" applyProtection="0"/>
    <xf numFmtId="0" fontId="62" fillId="12" borderId="11" applyNumberFormat="0" applyAlignment="0" applyProtection="0"/>
    <xf numFmtId="0" fontId="125" fillId="61" borderId="44"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62" fillId="12" borderId="11" applyNumberFormat="0" applyAlignment="0" applyProtection="0"/>
    <xf numFmtId="0" fontId="153" fillId="118" borderId="0"/>
    <xf numFmtId="165" fontId="35" fillId="36" borderId="0" applyFont="0" applyBorder="0" applyAlignment="0">
      <alignment horizontal="right"/>
      <protection locked="0"/>
    </xf>
    <xf numFmtId="3" fontId="35" fillId="118" borderId="0" applyNumberFormat="0" applyFont="0" applyBorder="0" applyAlignment="0">
      <alignment horizontal="right"/>
      <protection locked="0"/>
    </xf>
    <xf numFmtId="41" fontId="35" fillId="36" borderId="0" applyFont="0" applyBorder="0" applyAlignment="0">
      <alignment horizontal="right"/>
      <protection locked="0"/>
    </xf>
    <xf numFmtId="165" fontId="35" fillId="36" borderId="0" applyFont="0" applyBorder="0" applyAlignment="0">
      <alignment horizontal="right"/>
      <protection locked="0"/>
    </xf>
    <xf numFmtId="165" fontId="35" fillId="36" borderId="0" applyFont="0" applyBorder="0" applyAlignment="0">
      <alignment horizontal="right"/>
      <protection locked="0"/>
    </xf>
    <xf numFmtId="165" fontId="35" fillId="36" borderId="0" applyFont="0" applyBorder="0" applyAlignment="0">
      <alignment horizontal="right"/>
      <protection locked="0"/>
    </xf>
    <xf numFmtId="165" fontId="35" fillId="114" borderId="0" applyFont="0" applyBorder="0" applyAlignment="0">
      <alignment horizontal="right"/>
      <protection locked="0"/>
    </xf>
    <xf numFmtId="41" fontId="35" fillId="36" borderId="0" applyFont="0" applyBorder="0" applyAlignment="0">
      <alignment horizontal="right"/>
      <protection locked="0"/>
    </xf>
    <xf numFmtId="10" fontId="35" fillId="114" borderId="0" applyFont="0" applyBorder="0">
      <alignment horizontal="right"/>
      <protection locked="0"/>
    </xf>
    <xf numFmtId="10" fontId="35" fillId="118" borderId="0" applyFont="0" applyBorder="0">
      <alignment horizontal="right"/>
      <protection locked="0"/>
    </xf>
    <xf numFmtId="10" fontId="35" fillId="118" borderId="0" applyFont="0" applyBorder="0">
      <alignment horizontal="right"/>
      <protection locked="0"/>
    </xf>
    <xf numFmtId="165" fontId="35" fillId="114" borderId="0" applyFont="0" applyBorder="0" applyAlignment="0">
      <alignment horizontal="right"/>
      <protection locked="0"/>
    </xf>
    <xf numFmtId="3" fontId="35" fillId="142" borderId="0" applyFont="0" applyBorder="0">
      <protection locked="0"/>
    </xf>
    <xf numFmtId="182" fontId="55" fillId="142" borderId="0" applyBorder="0" applyAlignment="0">
      <protection locked="0"/>
    </xf>
    <xf numFmtId="183" fontId="35" fillId="6" borderId="0" applyFont="0" applyBorder="0">
      <alignment horizontal="right"/>
      <protection locked="0"/>
    </xf>
    <xf numFmtId="41" fontId="35" fillId="10" borderId="0" applyFont="0" applyBorder="0">
      <alignment horizontal="right"/>
      <protection locked="0"/>
    </xf>
    <xf numFmtId="165" fontId="35" fillId="10" borderId="0" applyFont="0" applyBorder="0">
      <alignment horizontal="right"/>
      <protection locked="0"/>
    </xf>
    <xf numFmtId="165" fontId="35" fillId="10" borderId="0" applyFont="0" applyBorder="0">
      <alignment horizontal="right"/>
      <protection locked="0"/>
    </xf>
    <xf numFmtId="41" fontId="35" fillId="10" borderId="0" applyFont="0" applyBorder="0">
      <alignment horizontal="right"/>
      <protection locked="0"/>
    </xf>
    <xf numFmtId="208" fontId="13" fillId="51" borderId="28">
      <protection locked="0"/>
    </xf>
    <xf numFmtId="208" fontId="13" fillId="51" borderId="28">
      <protection locked="0"/>
    </xf>
    <xf numFmtId="49" fontId="13" fillId="51" borderId="28" applyFont="0" applyAlignment="0">
      <alignment horizontal="left" vertical="center" wrapText="1"/>
      <protection locked="0"/>
    </xf>
    <xf numFmtId="49" fontId="13" fillId="51" borderId="28" applyFont="0" applyAlignment="0">
      <alignment horizontal="left" vertical="center" wrapText="1"/>
      <protection locked="0"/>
    </xf>
    <xf numFmtId="49" fontId="13" fillId="51" borderId="28" applyFont="0" applyAlignment="0">
      <alignment horizontal="left" vertical="center" wrapText="1"/>
      <protection locked="0"/>
    </xf>
    <xf numFmtId="0" fontId="28" fillId="114" borderId="6" applyNumberFormat="0" applyAlignment="0">
      <protection locked="0"/>
    </xf>
    <xf numFmtId="0" fontId="28" fillId="114" borderId="6" applyNumberFormat="0" applyAlignment="0">
      <protection locked="0"/>
    </xf>
    <xf numFmtId="0" fontId="28" fillId="114" borderId="6" applyNumberFormat="0" applyAlignment="0">
      <protection locked="0"/>
    </xf>
    <xf numFmtId="0" fontId="28" fillId="114" borderId="6" applyNumberFormat="0" applyAlignment="0">
      <protection locked="0"/>
    </xf>
    <xf numFmtId="0" fontId="28" fillId="5" borderId="184" applyNumberFormat="0" applyAlignment="0">
      <protection locked="0"/>
    </xf>
    <xf numFmtId="0" fontId="28" fillId="5" borderId="184" applyNumberFormat="0" applyAlignment="0">
      <protection locked="0"/>
    </xf>
    <xf numFmtId="0" fontId="28" fillId="5" borderId="184" applyNumberFormat="0" applyAlignment="0">
      <protection locked="0"/>
    </xf>
    <xf numFmtId="0" fontId="28" fillId="5" borderId="184" applyNumberFormat="0" applyAlignment="0">
      <protection locked="0"/>
    </xf>
    <xf numFmtId="314" fontId="264" fillId="143" borderId="185" applyNumberFormat="0" applyBorder="0" applyAlignment="0" applyProtection="0"/>
    <xf numFmtId="314" fontId="264" fillId="143" borderId="185" applyNumberFormat="0" applyBorder="0" applyAlignment="0" applyProtection="0"/>
    <xf numFmtId="182" fontId="187" fillId="136" borderId="0" applyBorder="0" applyAlignment="0"/>
    <xf numFmtId="38" fontId="265" fillId="0" borderId="0"/>
    <xf numFmtId="38" fontId="266" fillId="0" borderId="0"/>
    <xf numFmtId="38" fontId="267" fillId="0" borderId="0"/>
    <xf numFmtId="38" fontId="268" fillId="0" borderId="0"/>
    <xf numFmtId="0" fontId="159" fillId="0" borderId="0"/>
    <xf numFmtId="0" fontId="159" fillId="0" borderId="0"/>
    <xf numFmtId="234" fontId="179" fillId="0" borderId="0" applyFont="0" applyFill="0" applyBorder="0" applyAlignment="0" applyProtection="0"/>
    <xf numFmtId="0" fontId="157" fillId="0" borderId="0"/>
    <xf numFmtId="0" fontId="157" fillId="0" borderId="0"/>
    <xf numFmtId="0" fontId="269" fillId="0" borderId="0"/>
    <xf numFmtId="0" fontId="270" fillId="0" borderId="0">
      <alignment horizontal="center"/>
    </xf>
    <xf numFmtId="0" fontId="131" fillId="14" borderId="0"/>
    <xf numFmtId="4" fontId="35" fillId="10" borderId="0">
      <alignment horizontal="right"/>
    </xf>
    <xf numFmtId="4" fontId="35" fillId="10" borderId="0">
      <alignment horizontal="right"/>
    </xf>
    <xf numFmtId="4" fontId="35" fillId="10" borderId="0">
      <alignment horizontal="right"/>
    </xf>
    <xf numFmtId="4" fontId="35" fillId="10" borderId="0">
      <alignment horizontal="right"/>
    </xf>
    <xf numFmtId="4" fontId="35" fillId="10" borderId="0">
      <alignment horizontal="right"/>
    </xf>
    <xf numFmtId="0" fontId="63" fillId="0" borderId="16" applyNumberFormat="0" applyFill="0" applyAlignment="0" applyProtection="0"/>
    <xf numFmtId="180" fontId="271" fillId="0" borderId="46" applyNumberFormat="0" applyFill="0" applyAlignment="0" applyProtection="0"/>
    <xf numFmtId="180" fontId="271" fillId="0" borderId="46" applyNumberFormat="0" applyFill="0" applyAlignment="0" applyProtection="0"/>
    <xf numFmtId="180" fontId="271" fillId="0" borderId="46" applyNumberFormat="0" applyFill="0" applyAlignment="0" applyProtection="0"/>
    <xf numFmtId="180" fontId="271" fillId="0" borderId="46" applyNumberFormat="0" applyFill="0" applyAlignment="0" applyProtection="0"/>
    <xf numFmtId="180" fontId="271" fillId="0" borderId="46" applyNumberFormat="0" applyFill="0" applyAlignment="0" applyProtection="0"/>
    <xf numFmtId="180" fontId="271" fillId="0" borderId="46" applyNumberFormat="0" applyFill="0" applyAlignment="0" applyProtection="0"/>
    <xf numFmtId="180" fontId="271" fillId="0" borderId="4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0" fontId="272" fillId="0" borderId="4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0"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27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224" fontId="63" fillId="0" borderId="16" applyNumberFormat="0" applyFill="0" applyAlignment="0" applyProtection="0"/>
    <xf numFmtId="0" fontId="128" fillId="0" borderId="4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0" fontId="63" fillId="0" borderId="16" applyNumberFormat="0" applyFill="0" applyAlignment="0" applyProtection="0"/>
    <xf numFmtId="306" fontId="157" fillId="4" borderId="186" applyFont="0" applyBorder="0" applyAlignment="0"/>
    <xf numFmtId="182" fontId="55" fillId="4" borderId="0" applyFont="0" applyBorder="0" applyAlignment="0"/>
    <xf numFmtId="0" fontId="187" fillId="144" borderId="0">
      <alignment horizontal="right" vertical="center"/>
    </xf>
    <xf numFmtId="0" fontId="99" fillId="145" borderId="0"/>
    <xf numFmtId="315" fontId="35" fillId="0" borderId="0" applyFont="0" applyFill="0" applyBorder="0" applyAlignment="0" applyProtection="0"/>
    <xf numFmtId="316" fontId="35" fillId="0" borderId="0" applyFont="0" applyFill="0" applyBorder="0" applyAlignment="0" applyProtection="0"/>
    <xf numFmtId="165" fontId="35" fillId="0" borderId="0" applyFont="0" applyFill="0" applyBorder="0" applyAlignment="0" applyProtection="0"/>
    <xf numFmtId="317" fontId="35" fillId="0" borderId="0" applyFont="0" applyFill="0" applyBorder="0" applyAlignment="0" applyProtection="0"/>
    <xf numFmtId="318" fontId="35" fillId="0" borderId="0" applyFont="0" applyFill="0" applyBorder="0" applyAlignment="0" applyProtection="0"/>
    <xf numFmtId="0" fontId="177" fillId="146" borderId="0"/>
    <xf numFmtId="17" fontId="35" fillId="0" borderId="0" applyFont="0" applyFill="0" applyBorder="0" applyAlignment="0" applyProtection="0"/>
    <xf numFmtId="17" fontId="35" fillId="38" borderId="0" applyFont="0" applyFill="0" applyBorder="0" applyProtection="0"/>
    <xf numFmtId="0" fontId="35" fillId="0" borderId="0" applyNumberFormat="0" applyFont="0" applyBorder="0" applyAlignment="0" applyProtection="0"/>
    <xf numFmtId="319" fontId="35" fillId="0" borderId="0" applyFont="0" applyFill="0" applyBorder="0" applyAlignment="0" applyProtection="0"/>
    <xf numFmtId="320" fontId="35" fillId="0" borderId="0" applyFont="0" applyFill="0" applyBorder="0" applyAlignment="0" applyProtection="0"/>
    <xf numFmtId="321" fontId="40" fillId="0" borderId="19" applyBorder="0"/>
    <xf numFmtId="164" fontId="35" fillId="0" borderId="0" applyFont="0" applyFill="0" applyBorder="0" applyAlignment="0" applyProtection="0"/>
    <xf numFmtId="321" fontId="40" fillId="0" borderId="19" applyBorder="0"/>
    <xf numFmtId="321" fontId="40" fillId="0" borderId="19" applyBorder="0"/>
    <xf numFmtId="321" fontId="40" fillId="0" borderId="19" applyBorder="0"/>
    <xf numFmtId="321" fontId="40" fillId="0" borderId="19" applyBorder="0"/>
    <xf numFmtId="321" fontId="40" fillId="0" borderId="19" applyBorder="0"/>
    <xf numFmtId="321" fontId="40" fillId="0" borderId="19" applyBorder="0"/>
    <xf numFmtId="166" fontId="35" fillId="0" borderId="0" applyFont="0" applyFill="0" applyBorder="0" applyAlignment="0" applyProtection="0"/>
    <xf numFmtId="0"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0"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224"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0" fontId="274" fillId="0" borderId="162" applyNumberFormat="0">
      <alignment horizontal="center" vertical="center"/>
    </xf>
    <xf numFmtId="180" fontId="274" fillId="0" borderId="162" applyNumberFormat="0">
      <alignment horizontal="center" vertical="center"/>
    </xf>
    <xf numFmtId="224" fontId="274" fillId="0" borderId="162" applyNumberFormat="0">
      <alignment horizontal="center" vertical="center"/>
    </xf>
    <xf numFmtId="180" fontId="274" fillId="0" borderId="162" applyNumberFormat="0">
      <alignment horizontal="center" vertical="center"/>
    </xf>
    <xf numFmtId="180" fontId="274" fillId="0" borderId="162" applyNumberFormat="0">
      <alignment horizontal="center" vertical="center"/>
    </xf>
    <xf numFmtId="180" fontId="274" fillId="0" borderId="162" applyNumberFormat="0">
      <alignment horizontal="center" vertical="center"/>
    </xf>
    <xf numFmtId="180" fontId="274" fillId="0" borderId="162" applyNumberFormat="0">
      <alignment horizontal="center" vertical="center"/>
    </xf>
    <xf numFmtId="180" fontId="274" fillId="0" borderId="162" applyNumberFormat="0">
      <alignment horizontal="center" vertical="center"/>
    </xf>
    <xf numFmtId="180"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224" fontId="274" fillId="0" borderId="162" applyNumberFormat="0">
      <alignment horizontal="center" vertical="center"/>
    </xf>
    <xf numFmtId="322" fontId="160" fillId="0" borderId="0" applyFont="0" applyFill="0" applyBorder="0" applyProtection="0">
      <alignment horizontal="right"/>
    </xf>
    <xf numFmtId="49" fontId="275" fillId="2" borderId="0">
      <alignment horizontal="centerContinuous" vertical="center"/>
    </xf>
    <xf numFmtId="0" fontId="48" fillId="36" borderId="187" applyNumberFormat="0" applyFont="0" applyFill="0" applyAlignment="0" applyProtection="0">
      <alignment vertical="center"/>
      <protection locked="0"/>
    </xf>
    <xf numFmtId="0" fontId="213" fillId="0" borderId="0" applyNumberFormat="0" applyBorder="0">
      <alignment horizontal="left" vertical="top"/>
    </xf>
    <xf numFmtId="0" fontId="66" fillId="15" borderId="0" applyNumberFormat="0" applyBorder="0" applyAlignment="0" applyProtection="0"/>
    <xf numFmtId="180" fontId="276" fillId="60" borderId="0" applyNumberFormat="0" applyBorder="0" applyAlignment="0" applyProtection="0"/>
    <xf numFmtId="180" fontId="276" fillId="60" borderId="0" applyNumberFormat="0" applyBorder="0" applyAlignment="0" applyProtection="0"/>
    <xf numFmtId="180" fontId="276" fillId="60" borderId="0" applyNumberFormat="0" applyBorder="0" applyAlignment="0" applyProtection="0"/>
    <xf numFmtId="180" fontId="276" fillId="60" borderId="0" applyNumberFormat="0" applyBorder="0" applyAlignment="0" applyProtection="0"/>
    <xf numFmtId="180" fontId="276" fillId="60" borderId="0" applyNumberFormat="0" applyBorder="0" applyAlignment="0" applyProtection="0"/>
    <xf numFmtId="180" fontId="276" fillId="60" borderId="0" applyNumberFormat="0" applyBorder="0" applyAlignment="0" applyProtection="0"/>
    <xf numFmtId="180" fontId="276" fillId="60"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0" fontId="277" fillId="60"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0"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278"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224" fontId="66" fillId="15" borderId="0" applyNumberFormat="0" applyBorder="0" applyAlignment="0" applyProtection="0"/>
    <xf numFmtId="0" fontId="124" fillId="60"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66" fillId="15" borderId="0" applyNumberFormat="0" applyBorder="0" applyAlignment="0" applyProtection="0"/>
    <xf numFmtId="0" fontId="141" fillId="0" borderId="0"/>
    <xf numFmtId="37" fontId="279" fillId="0" borderId="0"/>
    <xf numFmtId="1" fontId="280" fillId="0" borderId="0" applyFill="0" applyBorder="0" applyProtection="0"/>
    <xf numFmtId="217" fontId="35" fillId="3" borderId="0" applyFont="0" applyFill="0" applyBorder="0" applyProtection="0"/>
    <xf numFmtId="217" fontId="35" fillId="3" borderId="0" applyFont="0" applyFill="0" applyBorder="0" applyProtection="0"/>
    <xf numFmtId="217" fontId="35" fillId="3" borderId="0" applyFont="0" applyFill="0" applyBorder="0" applyProtection="0"/>
    <xf numFmtId="217" fontId="35" fillId="3" borderId="0" applyFont="0" applyFill="0" applyBorder="0" applyProtection="0"/>
    <xf numFmtId="217" fontId="35" fillId="3" borderId="0" applyFont="0" applyFill="0" applyBorder="0" applyProtection="0"/>
    <xf numFmtId="217" fontId="35" fillId="3" borderId="0" applyFont="0" applyFill="0" applyBorder="0" applyProtection="0"/>
    <xf numFmtId="217" fontId="35" fillId="3" borderId="0" applyFont="0" applyFill="0" applyBorder="0" applyProtection="0"/>
    <xf numFmtId="208" fontId="13" fillId="93" borderId="28"/>
    <xf numFmtId="208" fontId="13" fillId="93" borderId="28"/>
    <xf numFmtId="208" fontId="13" fillId="93" borderId="28"/>
    <xf numFmtId="323" fontId="281" fillId="0" borderId="0"/>
    <xf numFmtId="0" fontId="282" fillId="0" borderId="0"/>
    <xf numFmtId="0" fontId="282" fillId="0" borderId="0"/>
    <xf numFmtId="0" fontId="282" fillId="0" borderId="0"/>
    <xf numFmtId="0" fontId="282" fillId="0" borderId="0"/>
    <xf numFmtId="0" fontId="282" fillId="0" borderId="0"/>
    <xf numFmtId="0" fontId="282" fillId="0" borderId="0"/>
    <xf numFmtId="0" fontId="282"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13" fillId="0" borderId="0">
      <protection locked="0"/>
    </xf>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35" fillId="0" borderId="0"/>
    <xf numFmtId="0" fontId="35" fillId="0" borderId="0"/>
    <xf numFmtId="0" fontId="35" fillId="0" borderId="0"/>
    <xf numFmtId="0" fontId="35" fillId="0" borderId="0"/>
    <xf numFmtId="0" fontId="28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3"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35" fillId="0" borderId="0" applyFill="0"/>
    <xf numFmtId="0" fontId="35" fillId="0" borderId="0"/>
    <xf numFmtId="0" fontId="35" fillId="0" borderId="0"/>
    <xf numFmtId="0" fontId="35" fillId="0" borderId="0"/>
    <xf numFmtId="0"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131" fillId="0" borderId="0">
      <alignment vertical="top"/>
    </xf>
    <xf numFmtId="0" fontId="13" fillId="0" borderId="0"/>
    <xf numFmtId="0" fontId="13" fillId="0" borderId="0"/>
    <xf numFmtId="0" fontId="35" fillId="0" borderId="0"/>
    <xf numFmtId="0" fontId="13"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284" fillId="0" borderId="0"/>
    <xf numFmtId="0" fontId="13" fillId="0" borderId="0"/>
    <xf numFmtId="0" fontId="13" fillId="0" borderId="0"/>
    <xf numFmtId="0"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1" fillId="0" borderId="0">
      <alignment vertical="top"/>
    </xf>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1" fillId="0" borderId="0"/>
    <xf numFmtId="224" fontId="35" fillId="0" borderId="0"/>
    <xf numFmtId="0" fontId="284"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1" fillId="0" borderId="0"/>
    <xf numFmtId="0" fontId="13" fillId="0" borderId="0"/>
    <xf numFmtId="0" fontId="13" fillId="0" borderId="0"/>
    <xf numFmtId="0" fontId="35" fillId="0" borderId="0"/>
    <xf numFmtId="0" fontId="13"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1" fillId="0" borderId="0">
      <alignment vertical="top"/>
    </xf>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1" fillId="0" borderId="0">
      <alignment vertical="top"/>
    </xf>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3"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3"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180" fontId="112" fillId="0" borderId="0"/>
    <xf numFmtId="180" fontId="112" fillId="0" borderId="0"/>
    <xf numFmtId="180"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31"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47"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4"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4"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4"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81"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24" fontId="112" fillId="0" borderId="0"/>
    <xf numFmtId="241" fontId="112" fillId="0" borderId="0"/>
    <xf numFmtId="224" fontId="112" fillId="0" borderId="0"/>
    <xf numFmtId="224" fontId="112" fillId="0" borderId="0"/>
    <xf numFmtId="224" fontId="112" fillId="0" borderId="0"/>
    <xf numFmtId="241" fontId="112" fillId="0" borderId="0"/>
    <xf numFmtId="241" fontId="112" fillId="0" borderId="0"/>
    <xf numFmtId="224" fontId="112" fillId="0" borderId="0"/>
    <xf numFmtId="224" fontId="112" fillId="0" borderId="0"/>
    <xf numFmtId="224" fontId="112" fillId="0" borderId="0"/>
    <xf numFmtId="224" fontId="112" fillId="0" borderId="0"/>
    <xf numFmtId="241" fontId="112" fillId="0" borderId="0"/>
    <xf numFmtId="224" fontId="112" fillId="0" borderId="0"/>
    <xf numFmtId="241" fontId="112" fillId="0" borderId="0"/>
    <xf numFmtId="241" fontId="112" fillId="0" borderId="0"/>
    <xf numFmtId="241" fontId="112" fillId="0" borderId="0"/>
    <xf numFmtId="224" fontId="112" fillId="0" borderId="0"/>
    <xf numFmtId="224" fontId="112" fillId="0" borderId="0"/>
    <xf numFmtId="241" fontId="112" fillId="0" borderId="0"/>
    <xf numFmtId="241" fontId="112" fillId="0" borderId="0"/>
    <xf numFmtId="241" fontId="112" fillId="0" borderId="0"/>
    <xf numFmtId="0" fontId="13" fillId="0" borderId="0"/>
    <xf numFmtId="0" fontId="13" fillId="0" borderId="0"/>
    <xf numFmtId="241" fontId="112" fillId="0" borderId="0"/>
    <xf numFmtId="224" fontId="112" fillId="0" borderId="0"/>
    <xf numFmtId="241" fontId="112" fillId="0" borderId="0"/>
    <xf numFmtId="241" fontId="112" fillId="0" borderId="0"/>
    <xf numFmtId="241" fontId="112" fillId="0" borderId="0"/>
    <xf numFmtId="224" fontId="112" fillId="0" borderId="0"/>
    <xf numFmtId="224"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24" fontId="112" fillId="0" borderId="0"/>
    <xf numFmtId="241" fontId="112" fillId="0" borderId="0"/>
    <xf numFmtId="224" fontId="112" fillId="0" borderId="0"/>
    <xf numFmtId="224" fontId="112" fillId="0" borderId="0"/>
    <xf numFmtId="224" fontId="112" fillId="0" borderId="0"/>
    <xf numFmtId="241" fontId="112" fillId="0" borderId="0"/>
    <xf numFmtId="241"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41" fontId="112" fillId="0" borderId="0"/>
    <xf numFmtId="241" fontId="112" fillId="0" borderId="0"/>
    <xf numFmtId="241" fontId="112" fillId="0" borderId="0"/>
    <xf numFmtId="241" fontId="112" fillId="0" borderId="0"/>
    <xf numFmtId="241" fontId="112" fillId="0" borderId="0"/>
    <xf numFmtId="0" fontId="13"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41"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applyFill="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5"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0" fontId="35" fillId="0" borderId="0"/>
    <xf numFmtId="0" fontId="35" fillId="0" borderId="0"/>
    <xf numFmtId="324" fontId="13" fillId="0" borderId="0"/>
    <xf numFmtId="324" fontId="13" fillId="0" borderId="0"/>
    <xf numFmtId="324" fontId="13" fillId="0" borderId="0"/>
    <xf numFmtId="324" fontId="13" fillId="0" borderId="0"/>
    <xf numFmtId="324" fontId="13" fillId="0" borderId="0"/>
    <xf numFmtId="324" fontId="13" fillId="0" borderId="0"/>
    <xf numFmtId="324" fontId="13"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24" fontId="112" fillId="0" borderId="0"/>
    <xf numFmtId="262" fontId="112" fillId="0" borderId="0"/>
    <xf numFmtId="224" fontId="112" fillId="0" borderId="0"/>
    <xf numFmtId="224" fontId="112" fillId="0" borderId="0"/>
    <xf numFmtId="224" fontId="112" fillId="0" borderId="0"/>
    <xf numFmtId="262" fontId="112" fillId="0" borderId="0"/>
    <xf numFmtId="262" fontId="112" fillId="0" borderId="0"/>
    <xf numFmtId="224" fontId="112" fillId="0" borderId="0"/>
    <xf numFmtId="224" fontId="112" fillId="0" borderId="0"/>
    <xf numFmtId="224" fontId="112" fillId="0" borderId="0"/>
    <xf numFmtId="224" fontId="112" fillId="0" borderId="0"/>
    <xf numFmtId="262" fontId="112" fillId="0" borderId="0"/>
    <xf numFmtId="224" fontId="112" fillId="0" borderId="0"/>
    <xf numFmtId="262" fontId="112" fillId="0" borderId="0"/>
    <xf numFmtId="262" fontId="112" fillId="0" borderId="0"/>
    <xf numFmtId="262" fontId="112" fillId="0" borderId="0"/>
    <xf numFmtId="224" fontId="112" fillId="0" borderId="0"/>
    <xf numFmtId="224" fontId="112" fillId="0" borderId="0"/>
    <xf numFmtId="262" fontId="112" fillId="0" borderId="0"/>
    <xf numFmtId="262" fontId="112" fillId="0" borderId="0"/>
    <xf numFmtId="262" fontId="112" fillId="0" borderId="0"/>
    <xf numFmtId="262" fontId="112" fillId="0" borderId="0"/>
    <xf numFmtId="224" fontId="112" fillId="0" borderId="0"/>
    <xf numFmtId="262" fontId="112" fillId="0" borderId="0"/>
    <xf numFmtId="224" fontId="112" fillId="0" borderId="0"/>
    <xf numFmtId="262" fontId="112" fillId="0" borderId="0"/>
    <xf numFmtId="262" fontId="112" fillId="0" borderId="0"/>
    <xf numFmtId="262" fontId="112" fillId="0" borderId="0"/>
    <xf numFmtId="224" fontId="112" fillId="0" borderId="0"/>
    <xf numFmtId="224"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24" fontId="112" fillId="0" borderId="0"/>
    <xf numFmtId="262" fontId="112" fillId="0" borderId="0"/>
    <xf numFmtId="224" fontId="112" fillId="0" borderId="0"/>
    <xf numFmtId="224" fontId="112" fillId="0" borderId="0"/>
    <xf numFmtId="224" fontId="112" fillId="0" borderId="0"/>
    <xf numFmtId="262" fontId="112" fillId="0" borderId="0"/>
    <xf numFmtId="262" fontId="112" fillId="0" borderId="0"/>
    <xf numFmtId="224" fontId="112" fillId="0" borderId="0"/>
    <xf numFmtId="224" fontId="112" fillId="0" borderId="0"/>
    <xf numFmtId="224"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62"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62" fontId="112" fillId="0" borderId="0"/>
    <xf numFmtId="224" fontId="112" fillId="0" borderId="0"/>
    <xf numFmtId="262" fontId="112" fillId="0" borderId="0"/>
    <xf numFmtId="262" fontId="112" fillId="0" borderId="0"/>
    <xf numFmtId="262" fontId="112" fillId="0" borderId="0"/>
    <xf numFmtId="224" fontId="112" fillId="0" borderId="0"/>
    <xf numFmtId="224" fontId="112" fillId="0" borderId="0"/>
    <xf numFmtId="262" fontId="112" fillId="0" borderId="0"/>
    <xf numFmtId="262" fontId="112" fillId="0" borderId="0"/>
    <xf numFmtId="262" fontId="112" fillId="0" borderId="0"/>
    <xf numFmtId="262" fontId="112" fillId="0" borderId="0"/>
    <xf numFmtId="224" fontId="112" fillId="0" borderId="0"/>
    <xf numFmtId="262" fontId="112" fillId="0" borderId="0"/>
    <xf numFmtId="224" fontId="112" fillId="0" borderId="0"/>
    <xf numFmtId="224" fontId="112" fillId="0" borderId="0"/>
    <xf numFmtId="224" fontId="112" fillId="0" borderId="0"/>
    <xf numFmtId="262" fontId="112" fillId="0" borderId="0"/>
    <xf numFmtId="262" fontId="112" fillId="0" borderId="0"/>
    <xf numFmtId="224" fontId="112" fillId="0" borderId="0"/>
    <xf numFmtId="224" fontId="112" fillId="0" borderId="0"/>
    <xf numFmtId="224" fontId="112" fillId="0" borderId="0"/>
    <xf numFmtId="224" fontId="112" fillId="0" borderId="0"/>
    <xf numFmtId="0" fontId="13" fillId="0" borderId="0"/>
    <xf numFmtId="262" fontId="112" fillId="0" borderId="0"/>
    <xf numFmtId="224" fontId="112" fillId="0" borderId="0"/>
    <xf numFmtId="262" fontId="112" fillId="0" borderId="0"/>
    <xf numFmtId="224" fontId="112" fillId="0" borderId="0"/>
    <xf numFmtId="224" fontId="112" fillId="0" borderId="0"/>
    <xf numFmtId="224" fontId="112" fillId="0" borderId="0"/>
    <xf numFmtId="262" fontId="112" fillId="0" borderId="0"/>
    <xf numFmtId="262"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62" fontId="112" fillId="0" borderId="0"/>
    <xf numFmtId="224" fontId="112" fillId="0" borderId="0"/>
    <xf numFmtId="262" fontId="112" fillId="0" borderId="0"/>
    <xf numFmtId="262" fontId="112" fillId="0" borderId="0"/>
    <xf numFmtId="262" fontId="112" fillId="0" borderId="0"/>
    <xf numFmtId="224" fontId="112" fillId="0" borderId="0"/>
    <xf numFmtId="224" fontId="112" fillId="0" borderId="0"/>
    <xf numFmtId="262" fontId="112" fillId="0" borderId="0"/>
    <xf numFmtId="262" fontId="112" fillId="0" borderId="0"/>
    <xf numFmtId="262"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31"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1" fillId="0" borderId="0">
      <alignment vertical="top"/>
    </xf>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0"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24" fontId="13" fillId="0" borderId="0"/>
    <xf numFmtId="262" fontId="13" fillId="0" borderId="0"/>
    <xf numFmtId="224" fontId="13" fillId="0" borderId="0"/>
    <xf numFmtId="224" fontId="13" fillId="0" borderId="0"/>
    <xf numFmtId="224" fontId="13" fillId="0" borderId="0"/>
    <xf numFmtId="262" fontId="13" fillId="0" borderId="0"/>
    <xf numFmtId="262" fontId="13" fillId="0" borderId="0"/>
    <xf numFmtId="224" fontId="13" fillId="0" borderId="0"/>
    <xf numFmtId="224" fontId="13" fillId="0" borderId="0"/>
    <xf numFmtId="224" fontId="13" fillId="0" borderId="0"/>
    <xf numFmtId="224" fontId="13" fillId="0" borderId="0"/>
    <xf numFmtId="262" fontId="13" fillId="0" borderId="0"/>
    <xf numFmtId="224" fontId="13" fillId="0" borderId="0"/>
    <xf numFmtId="262" fontId="13" fillId="0" borderId="0"/>
    <xf numFmtId="262" fontId="13" fillId="0" borderId="0"/>
    <xf numFmtId="262" fontId="13" fillId="0" borderId="0"/>
    <xf numFmtId="224" fontId="13" fillId="0" borderId="0"/>
    <xf numFmtId="224" fontId="13" fillId="0" borderId="0"/>
    <xf numFmtId="262" fontId="13" fillId="0" borderId="0"/>
    <xf numFmtId="262" fontId="13" fillId="0" borderId="0"/>
    <xf numFmtId="262" fontId="13" fillId="0" borderId="0"/>
    <xf numFmtId="0" fontId="13" fillId="0" borderId="0"/>
    <xf numFmtId="224" fontId="13" fillId="0" borderId="0"/>
    <xf numFmtId="262" fontId="13" fillId="0" borderId="0"/>
    <xf numFmtId="224" fontId="13" fillId="0" borderId="0"/>
    <xf numFmtId="262" fontId="13" fillId="0" borderId="0"/>
    <xf numFmtId="262" fontId="13" fillId="0" borderId="0"/>
    <xf numFmtId="262" fontId="13" fillId="0" borderId="0"/>
    <xf numFmtId="224" fontId="13" fillId="0" borderId="0"/>
    <xf numFmtId="224" fontId="13" fillId="0" borderId="0"/>
    <xf numFmtId="262" fontId="13" fillId="0" borderId="0"/>
    <xf numFmtId="262" fontId="13" fillId="0" borderId="0"/>
    <xf numFmtId="262" fontId="13" fillId="0" borderId="0"/>
    <xf numFmtId="262" fontId="13" fillId="0" borderId="0"/>
    <xf numFmtId="262" fontId="13" fillId="0" borderId="0"/>
    <xf numFmtId="224" fontId="13" fillId="0" borderId="0"/>
    <xf numFmtId="262" fontId="13" fillId="0" borderId="0"/>
    <xf numFmtId="224" fontId="13" fillId="0" borderId="0"/>
    <xf numFmtId="224" fontId="13" fillId="0" borderId="0"/>
    <xf numFmtId="224" fontId="13" fillId="0" borderId="0"/>
    <xf numFmtId="262" fontId="13" fillId="0" borderId="0"/>
    <xf numFmtId="262" fontId="13" fillId="0" borderId="0"/>
    <xf numFmtId="224" fontId="13" fillId="0" borderId="0"/>
    <xf numFmtId="224" fontId="13" fillId="0" borderId="0"/>
    <xf numFmtId="224"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62" fontId="13" fillId="0" borderId="0"/>
    <xf numFmtId="224" fontId="13" fillId="0" borderId="0"/>
    <xf numFmtId="224" fontId="13" fillId="0" borderId="0"/>
    <xf numFmtId="224" fontId="13" fillId="0" borderId="0"/>
    <xf numFmtId="224" fontId="13" fillId="0" borderId="0"/>
    <xf numFmtId="224" fontId="13" fillId="0" borderId="0"/>
    <xf numFmtId="262" fontId="13" fillId="0" borderId="0"/>
    <xf numFmtId="224" fontId="13" fillId="0" borderId="0"/>
    <xf numFmtId="262" fontId="13" fillId="0" borderId="0"/>
    <xf numFmtId="262" fontId="13" fillId="0" borderId="0"/>
    <xf numFmtId="262" fontId="13" fillId="0" borderId="0"/>
    <xf numFmtId="224" fontId="13" fillId="0" borderId="0"/>
    <xf numFmtId="224" fontId="13" fillId="0" borderId="0"/>
    <xf numFmtId="262" fontId="13" fillId="0" borderId="0"/>
    <xf numFmtId="262" fontId="13" fillId="0" borderId="0"/>
    <xf numFmtId="262" fontId="13" fillId="0" borderId="0"/>
    <xf numFmtId="262" fontId="13" fillId="0" borderId="0"/>
    <xf numFmtId="224" fontId="13" fillId="0" borderId="0"/>
    <xf numFmtId="262" fontId="13" fillId="0" borderId="0"/>
    <xf numFmtId="224" fontId="13" fillId="0" borderId="0"/>
    <xf numFmtId="224" fontId="13" fillId="0" borderId="0"/>
    <xf numFmtId="224" fontId="13" fillId="0" borderId="0"/>
    <xf numFmtId="262" fontId="13" fillId="0" borderId="0"/>
    <xf numFmtId="262" fontId="13" fillId="0" borderId="0"/>
    <xf numFmtId="224" fontId="13" fillId="0" borderId="0"/>
    <xf numFmtId="224" fontId="13" fillId="0" borderId="0"/>
    <xf numFmtId="224" fontId="13" fillId="0" borderId="0"/>
    <xf numFmtId="0" fontId="13" fillId="0" borderId="0"/>
    <xf numFmtId="0" fontId="13" fillId="0" borderId="0"/>
    <xf numFmtId="224" fontId="13" fillId="0" borderId="0"/>
    <xf numFmtId="262" fontId="13" fillId="0" borderId="0"/>
    <xf numFmtId="224" fontId="13" fillId="0" borderId="0"/>
    <xf numFmtId="224" fontId="13" fillId="0" borderId="0"/>
    <xf numFmtId="224" fontId="13" fillId="0" borderId="0"/>
    <xf numFmtId="262" fontId="13" fillId="0" borderId="0"/>
    <xf numFmtId="262" fontId="13" fillId="0" borderId="0"/>
    <xf numFmtId="224" fontId="13" fillId="0" borderId="0"/>
    <xf numFmtId="224" fontId="13" fillId="0" borderId="0"/>
    <xf numFmtId="224" fontId="13" fillId="0" borderId="0"/>
    <xf numFmtId="224" fontId="13" fillId="0" borderId="0"/>
    <xf numFmtId="224" fontId="13" fillId="0" borderId="0"/>
    <xf numFmtId="262" fontId="13" fillId="0" borderId="0"/>
    <xf numFmtId="224" fontId="13" fillId="0" borderId="0"/>
    <xf numFmtId="262" fontId="13" fillId="0" borderId="0"/>
    <xf numFmtId="262" fontId="13" fillId="0" borderId="0"/>
    <xf numFmtId="262" fontId="13" fillId="0" borderId="0"/>
    <xf numFmtId="224" fontId="13" fillId="0" borderId="0"/>
    <xf numFmtId="224" fontId="13" fillId="0" borderId="0"/>
    <xf numFmtId="262" fontId="13" fillId="0" borderId="0"/>
    <xf numFmtId="262" fontId="13" fillId="0" borderId="0"/>
    <xf numFmtId="262" fontId="13" fillId="0" borderId="0"/>
    <xf numFmtId="0" fontId="13" fillId="0" borderId="0"/>
    <xf numFmtId="224" fontId="13" fillId="0" borderId="0"/>
    <xf numFmtId="224" fontId="13" fillId="0" borderId="0"/>
    <xf numFmtId="224" fontId="13" fillId="0" borderId="0"/>
    <xf numFmtId="224" fontId="13" fillId="0" borderId="0"/>
    <xf numFmtId="22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0" fontId="13" fillId="0" borderId="0"/>
    <xf numFmtId="0" fontId="35"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12" fillId="0" borderId="0"/>
    <xf numFmtId="0"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224" fontId="13" fillId="0" borderId="0"/>
    <xf numFmtId="0" fontId="13" fillId="0" borderId="0"/>
    <xf numFmtId="0" fontId="13" fillId="0" borderId="0"/>
    <xf numFmtId="0" fontId="13" fillId="0" borderId="0"/>
    <xf numFmtId="0" fontId="13" fillId="0" borderId="0"/>
    <xf numFmtId="0" fontId="35" fillId="0" borderId="0"/>
    <xf numFmtId="0" fontId="13" fillId="0" borderId="0"/>
    <xf numFmtId="224"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35" fillId="0" borderId="0"/>
    <xf numFmtId="0" fontId="13" fillId="0" borderId="0"/>
    <xf numFmtId="0" fontId="35" fillId="0" borderId="0"/>
    <xf numFmtId="0" fontId="13" fillId="0" borderId="0"/>
    <xf numFmtId="0" fontId="13" fillId="0" borderId="0"/>
    <xf numFmtId="0" fontId="13" fillId="0" borderId="0"/>
    <xf numFmtId="0" fontId="13" fillId="0" borderId="0"/>
    <xf numFmtId="0" fontId="35"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3" fillId="0" borderId="0"/>
    <xf numFmtId="224" fontId="13" fillId="0" borderId="0"/>
    <xf numFmtId="224" fontId="13" fillId="0" borderId="0"/>
    <xf numFmtId="224" fontId="13" fillId="0" borderId="0"/>
    <xf numFmtId="224"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224" fontId="112"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0" fontId="28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3" fillId="0" borderId="0"/>
    <xf numFmtId="180" fontId="13" fillId="0" borderId="0"/>
    <xf numFmtId="180" fontId="13" fillId="0" borderId="0"/>
    <xf numFmtId="180" fontId="13" fillId="0" borderId="0"/>
    <xf numFmtId="180" fontId="13" fillId="0" borderId="0"/>
    <xf numFmtId="18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112" fillId="0" borderId="0"/>
    <xf numFmtId="224" fontId="112" fillId="0" borderId="0"/>
    <xf numFmtId="0" fontId="13" fillId="0" borderId="0"/>
    <xf numFmtId="0" fontId="13" fillId="0" borderId="0"/>
    <xf numFmtId="224" fontId="112" fillId="0" borderId="0"/>
    <xf numFmtId="224" fontId="112" fillId="0" borderId="0"/>
    <xf numFmtId="224" fontId="112" fillId="0" borderId="0"/>
    <xf numFmtId="224" fontId="112" fillId="0" borderId="0"/>
    <xf numFmtId="224" fontId="13" fillId="0" borderId="0"/>
    <xf numFmtId="224" fontId="13" fillId="0" borderId="0"/>
    <xf numFmtId="224" fontId="13" fillId="0" borderId="0"/>
    <xf numFmtId="224" fontId="13" fillId="0" borderId="0"/>
    <xf numFmtId="224"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3"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3"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28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28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3"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0" fontId="35" fillId="0" borderId="0"/>
    <xf numFmtId="0" fontId="35" fillId="0" borderId="0"/>
    <xf numFmtId="0" fontId="35" fillId="0" borderId="0"/>
    <xf numFmtId="0" fontId="35" fillId="0" borderId="0"/>
    <xf numFmtId="180" fontId="35" fillId="0" borderId="0"/>
    <xf numFmtId="180" fontId="35"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0" fontId="157"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35" fillId="0" borderId="0"/>
    <xf numFmtId="180" fontId="35" fillId="0" borderId="0"/>
    <xf numFmtId="180" fontId="35" fillId="0" borderId="0"/>
    <xf numFmtId="180" fontId="35" fillId="0" borderId="0"/>
    <xf numFmtId="180" fontId="35" fillId="0" borderId="0"/>
    <xf numFmtId="0" fontId="35" fillId="0" borderId="0"/>
    <xf numFmtId="0" fontId="35" fillId="0" borderId="0"/>
    <xf numFmtId="0" fontId="13" fillId="0" borderId="0">
      <protection locked="0"/>
    </xf>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0" fontId="13" fillId="0" borderId="0"/>
    <xf numFmtId="0" fontId="179"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180"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13"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224" fontId="112" fillId="0" borderId="0"/>
    <xf numFmtId="0" fontId="35" fillId="0" borderId="0"/>
    <xf numFmtId="0" fontId="13" fillId="0" borderId="0"/>
    <xf numFmtId="0" fontId="35" fillId="0" borderId="0"/>
    <xf numFmtId="0" fontId="13" fillId="0" borderId="0"/>
    <xf numFmtId="0" fontId="13" fillId="0" borderId="0"/>
    <xf numFmtId="325" fontId="13" fillId="0" borderId="0"/>
    <xf numFmtId="0" fontId="13" fillId="0" borderId="0">
      <protection locked="0"/>
    </xf>
    <xf numFmtId="0" fontId="13" fillId="0" borderId="0"/>
    <xf numFmtId="0" fontId="35" fillId="0" borderId="0"/>
    <xf numFmtId="0" fontId="13" fillId="0" borderId="0"/>
    <xf numFmtId="0" fontId="13" fillId="0" borderId="0"/>
    <xf numFmtId="0" fontId="13" fillId="0" borderId="0">
      <protection locked="0"/>
    </xf>
    <xf numFmtId="0" fontId="13" fillId="0" borderId="0"/>
    <xf numFmtId="0" fontId="13" fillId="0" borderId="0"/>
    <xf numFmtId="0" fontId="13" fillId="0" borderId="0"/>
    <xf numFmtId="0"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35" fillId="0" borderId="0"/>
    <xf numFmtId="180" fontId="34" fillId="0" borderId="0"/>
    <xf numFmtId="180" fontId="34" fillId="0" borderId="0"/>
    <xf numFmtId="180" fontId="34"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0" fontId="34" fillId="0" borderId="0"/>
    <xf numFmtId="180" fontId="34" fillId="0" borderId="0"/>
    <xf numFmtId="180" fontId="34" fillId="0" borderId="0"/>
    <xf numFmtId="180" fontId="34" fillId="0" borderId="0"/>
    <xf numFmtId="0" fontId="35" fillId="0" borderId="0" applyFill="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35" fillId="0" borderId="0"/>
    <xf numFmtId="224" fontId="35" fillId="0" borderId="0"/>
    <xf numFmtId="0"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325" fontId="13" fillId="0" borderId="0"/>
    <xf numFmtId="325" fontId="13" fillId="0" borderId="0"/>
    <xf numFmtId="0" fontId="13" fillId="0" borderId="0"/>
    <xf numFmtId="0" fontId="13" fillId="0" borderId="0"/>
    <xf numFmtId="0" fontId="13" fillId="0" borderId="0"/>
    <xf numFmtId="0" fontId="102" fillId="0" borderId="0"/>
    <xf numFmtId="0" fontId="134" fillId="0" borderId="0"/>
    <xf numFmtId="0" fontId="102" fillId="0" borderId="0"/>
    <xf numFmtId="0" fontId="35" fillId="0" borderId="0"/>
    <xf numFmtId="0" fontId="13" fillId="0" borderId="0"/>
    <xf numFmtId="0" fontId="13" fillId="0" borderId="0"/>
    <xf numFmtId="0" fontId="35" fillId="0" borderId="0"/>
    <xf numFmtId="0" fontId="131" fillId="0" borderId="0">
      <alignment vertical="top"/>
    </xf>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0" fontId="35" fillId="0" borderId="0"/>
    <xf numFmtId="180" fontId="35" fillId="0" borderId="0"/>
    <xf numFmtId="18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41" fontId="13" fillId="0" borderId="0"/>
    <xf numFmtId="241" fontId="13" fillId="0" borderId="0"/>
    <xf numFmtId="241" fontId="13" fillId="0" borderId="0"/>
    <xf numFmtId="241" fontId="13" fillId="0" borderId="0"/>
    <xf numFmtId="241" fontId="13" fillId="0" borderId="0"/>
    <xf numFmtId="241" fontId="13" fillId="0" borderId="0"/>
    <xf numFmtId="326" fontId="13"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0" fontId="35" fillId="0" borderId="0"/>
    <xf numFmtId="180" fontId="35" fillId="0" borderId="0"/>
    <xf numFmtId="180" fontId="35" fillId="0" borderId="0"/>
    <xf numFmtId="0" fontId="283" fillId="0" borderId="0"/>
    <xf numFmtId="241" fontId="13" fillId="0" borderId="0"/>
    <xf numFmtId="241" fontId="13" fillId="0" borderId="0"/>
    <xf numFmtId="241" fontId="13" fillId="0" borderId="0"/>
    <xf numFmtId="241" fontId="13" fillId="0" borderId="0"/>
    <xf numFmtId="241" fontId="13" fillId="0" borderId="0"/>
    <xf numFmtId="241" fontId="13" fillId="0" borderId="0"/>
    <xf numFmtId="241" fontId="13" fillId="0" borderId="0"/>
    <xf numFmtId="224" fontId="35" fillId="0" borderId="0"/>
    <xf numFmtId="241" fontId="13" fillId="0" borderId="0"/>
    <xf numFmtId="224" fontId="35" fillId="0" borderId="0"/>
    <xf numFmtId="224" fontId="35" fillId="0" borderId="0"/>
    <xf numFmtId="224" fontId="35" fillId="0" borderId="0"/>
    <xf numFmtId="241" fontId="13" fillId="0" borderId="0"/>
    <xf numFmtId="241" fontId="13" fillId="0" borderId="0"/>
    <xf numFmtId="224" fontId="35" fillId="0" borderId="0"/>
    <xf numFmtId="224" fontId="35" fillId="0" borderId="0"/>
    <xf numFmtId="224" fontId="35" fillId="0" borderId="0"/>
    <xf numFmtId="224" fontId="35" fillId="0" borderId="0"/>
    <xf numFmtId="241" fontId="13" fillId="0" borderId="0"/>
    <xf numFmtId="224" fontId="35" fillId="0" borderId="0"/>
    <xf numFmtId="241" fontId="13" fillId="0" borderId="0"/>
    <xf numFmtId="241" fontId="13" fillId="0" borderId="0"/>
    <xf numFmtId="241" fontId="13" fillId="0" borderId="0"/>
    <xf numFmtId="224" fontId="35" fillId="0" borderId="0"/>
    <xf numFmtId="224" fontId="35" fillId="0" borderId="0"/>
    <xf numFmtId="241" fontId="13" fillId="0" borderId="0"/>
    <xf numFmtId="241"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4" fillId="0" borderId="0"/>
    <xf numFmtId="241" fontId="13" fillId="0" borderId="0"/>
    <xf numFmtId="0" fontId="35" fillId="0" borderId="0"/>
    <xf numFmtId="0" fontId="35" fillId="0" borderId="0"/>
    <xf numFmtId="0" fontId="35" fillId="0" borderId="0"/>
    <xf numFmtId="0" fontId="35" fillId="0" borderId="0"/>
    <xf numFmtId="0" fontId="35" fillId="0" borderId="0"/>
    <xf numFmtId="180" fontId="35" fillId="0" borderId="0"/>
    <xf numFmtId="180" fontId="35" fillId="0" borderId="0"/>
    <xf numFmtId="180" fontId="35" fillId="0" borderId="0"/>
    <xf numFmtId="18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0" fontId="35" fillId="0" borderId="0"/>
    <xf numFmtId="180" fontId="35" fillId="0" borderId="0"/>
    <xf numFmtId="180" fontId="35" fillId="0" borderId="0"/>
    <xf numFmtId="0" fontId="10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1" fillId="0" borderId="0">
      <alignment vertical="top"/>
    </xf>
    <xf numFmtId="0" fontId="13" fillId="0" borderId="0"/>
    <xf numFmtId="0" fontId="131" fillId="0" borderId="0">
      <alignment vertical="top"/>
    </xf>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protection locked="0"/>
    </xf>
    <xf numFmtId="0" fontId="35" fillId="0" borderId="0"/>
    <xf numFmtId="0" fontId="35" fillId="0" borderId="0"/>
    <xf numFmtId="224" fontId="13" fillId="0" borderId="0"/>
    <xf numFmtId="224" fontId="13" fillId="0" borderId="0"/>
    <xf numFmtId="224"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3"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180" fontId="13" fillId="0" borderId="0"/>
    <xf numFmtId="18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40" fillId="0" borderId="0"/>
    <xf numFmtId="0" fontId="13" fillId="0" borderId="0"/>
    <xf numFmtId="0" fontId="13" fillId="0" borderId="0"/>
    <xf numFmtId="224" fontId="35" fillId="0" borderId="0"/>
    <xf numFmtId="224" fontId="13" fillId="0" borderId="0"/>
    <xf numFmtId="224" fontId="13" fillId="0" borderId="0"/>
    <xf numFmtId="224" fontId="13" fillId="0" borderId="0"/>
    <xf numFmtId="224" fontId="35" fillId="0" borderId="0"/>
    <xf numFmtId="224" fontId="35" fillId="0" borderId="0"/>
    <xf numFmtId="224" fontId="13" fillId="0" borderId="0"/>
    <xf numFmtId="224" fontId="13" fillId="0" borderId="0"/>
    <xf numFmtId="224" fontId="13" fillId="0" borderId="0"/>
    <xf numFmtId="224" fontId="13" fillId="0" borderId="0"/>
    <xf numFmtId="0" fontId="13" fillId="0" borderId="0"/>
    <xf numFmtId="0" fontId="13" fillId="0" borderId="0"/>
    <xf numFmtId="0" fontId="13" fillId="0" borderId="0"/>
    <xf numFmtId="224" fontId="13" fillId="0" borderId="0"/>
    <xf numFmtId="224" fontId="35" fillId="0" borderId="0"/>
    <xf numFmtId="224" fontId="35" fillId="0" borderId="0"/>
    <xf numFmtId="224" fontId="35" fillId="0" borderId="0"/>
    <xf numFmtId="224" fontId="13" fillId="0" borderId="0"/>
    <xf numFmtId="224" fontId="13" fillId="0" borderId="0"/>
    <xf numFmtId="0" fontId="13" fillId="0" borderId="0"/>
    <xf numFmtId="224" fontId="35" fillId="0" borderId="0"/>
    <xf numFmtId="224" fontId="35" fillId="0" borderId="0"/>
    <xf numFmtId="0" fontId="283" fillId="0" borderId="0"/>
    <xf numFmtId="0" fontId="35" fillId="0" borderId="0"/>
    <xf numFmtId="224" fontId="35" fillId="0" borderId="0"/>
    <xf numFmtId="0" fontId="35" fillId="0" borderId="0"/>
    <xf numFmtId="0" fontId="35" fillId="0" borderId="0"/>
    <xf numFmtId="0" fontId="35" fillId="0" borderId="0"/>
    <xf numFmtId="0" fontId="35" fillId="0" borderId="0"/>
    <xf numFmtId="0" fontId="35" fillId="0" borderId="0"/>
    <xf numFmtId="180" fontId="34" fillId="0" borderId="0"/>
    <xf numFmtId="180" fontId="34" fillId="0" borderId="0"/>
    <xf numFmtId="180" fontId="34" fillId="0" borderId="0"/>
    <xf numFmtId="180" fontId="34" fillId="0" borderId="0"/>
    <xf numFmtId="0" fontId="35" fillId="0" borderId="0"/>
    <xf numFmtId="0" fontId="13" fillId="0" borderId="0"/>
    <xf numFmtId="0" fontId="13" fillId="0" borderId="0"/>
    <xf numFmtId="180" fontId="34" fillId="0" borderId="0"/>
    <xf numFmtId="180" fontId="34" fillId="0" borderId="0"/>
    <xf numFmtId="180" fontId="34" fillId="0" borderId="0"/>
    <xf numFmtId="0" fontId="13" fillId="0" borderId="0"/>
    <xf numFmtId="3" fontId="192" fillId="0" borderId="0"/>
    <xf numFmtId="3" fontId="192" fillId="0" borderId="0"/>
    <xf numFmtId="0" fontId="13" fillId="0" borderId="0"/>
    <xf numFmtId="0" fontId="13" fillId="0" borderId="0"/>
    <xf numFmtId="0" fontId="13" fillId="0" borderId="0"/>
    <xf numFmtId="0" fontId="13" fillId="0" borderId="0"/>
    <xf numFmtId="224"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0" fontId="28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0" fontId="283" fillId="0" borderId="0"/>
    <xf numFmtId="0" fontId="179" fillId="0" borderId="0"/>
    <xf numFmtId="0" fontId="35" fillId="0" borderId="0"/>
    <xf numFmtId="0" fontId="35" fillId="0" borderId="0"/>
    <xf numFmtId="0" fontId="35" fillId="0" borderId="0"/>
    <xf numFmtId="0" fontId="35"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17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3" fillId="0" borderId="0"/>
    <xf numFmtId="0" fontId="35" fillId="0" borderId="0"/>
    <xf numFmtId="18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13" fillId="0" borderId="0"/>
    <xf numFmtId="0" fontId="35" fillId="0" borderId="0"/>
    <xf numFmtId="180" fontId="34" fillId="0" borderId="0"/>
    <xf numFmtId="0" fontId="283"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283" fillId="0" borderId="0"/>
    <xf numFmtId="0" fontId="13"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0" fontId="13" fillId="0" borderId="0"/>
    <xf numFmtId="0" fontId="13" fillId="0" borderId="0"/>
    <xf numFmtId="224" fontId="35" fillId="0" borderId="0"/>
    <xf numFmtId="224" fontId="35" fillId="0" borderId="0"/>
    <xf numFmtId="0" fontId="13" fillId="0" borderId="0"/>
    <xf numFmtId="0" fontId="13" fillId="0" borderId="0"/>
    <xf numFmtId="0" fontId="13" fillId="0" borderId="0"/>
    <xf numFmtId="0" fontId="13" fillId="0" borderId="0"/>
    <xf numFmtId="224" fontId="35" fillId="0" borderId="0"/>
    <xf numFmtId="224" fontId="35" fillId="0" borderId="0"/>
    <xf numFmtId="224" fontId="35" fillId="0" borderId="0"/>
    <xf numFmtId="224" fontId="35" fillId="0" borderId="0"/>
    <xf numFmtId="224" fontId="35" fillId="0" borderId="0"/>
    <xf numFmtId="0" fontId="13" fillId="0" borderId="0"/>
    <xf numFmtId="224" fontId="35" fillId="0" borderId="0"/>
    <xf numFmtId="224" fontId="35" fillId="0" borderId="0"/>
    <xf numFmtId="0" fontId="35" fillId="0" borderId="0"/>
    <xf numFmtId="0" fontId="35" fillId="0" borderId="0"/>
    <xf numFmtId="0" fontId="35" fillId="0" borderId="0"/>
    <xf numFmtId="0" fontId="35" fillId="0" borderId="0"/>
    <xf numFmtId="180" fontId="34" fillId="0" borderId="0"/>
    <xf numFmtId="180" fontId="34" fillId="0" borderId="0"/>
    <xf numFmtId="180" fontId="34" fillId="0" borderId="0"/>
    <xf numFmtId="180" fontId="34" fillId="0" borderId="0"/>
    <xf numFmtId="180" fontId="34" fillId="0" borderId="0"/>
    <xf numFmtId="180" fontId="34"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80" fontId="34" fillId="0" borderId="0"/>
    <xf numFmtId="0" fontId="28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4" fillId="0" borderId="0" applyFill="0" applyBorder="0">
      <protection locked="0"/>
    </xf>
    <xf numFmtId="0" fontId="285" fillId="0" borderId="0" applyFill="0" applyBorder="0" applyProtection="0"/>
    <xf numFmtId="0" fontId="286" fillId="0" borderId="0" applyFill="0" applyBorder="0" applyProtection="0"/>
    <xf numFmtId="327" fontId="146" fillId="0" borderId="7"/>
    <xf numFmtId="327" fontId="146" fillId="0" borderId="7"/>
    <xf numFmtId="327" fontId="146" fillId="0" borderId="7"/>
    <xf numFmtId="327" fontId="146" fillId="0" borderId="7"/>
    <xf numFmtId="327" fontId="146" fillId="0" borderId="7"/>
    <xf numFmtId="327" fontId="146" fillId="0" borderId="7"/>
    <xf numFmtId="328" fontId="287" fillId="0" borderId="188" applyFill="0" applyAlignment="0">
      <alignment horizontal="right"/>
    </xf>
    <xf numFmtId="328" fontId="287" fillId="0" borderId="188" applyFill="0" applyAlignment="0">
      <alignment horizontal="right"/>
    </xf>
    <xf numFmtId="328" fontId="287" fillId="0" borderId="188" applyFill="0" applyAlignment="0">
      <alignment horizontal="right"/>
    </xf>
    <xf numFmtId="328" fontId="287" fillId="0" borderId="188" applyFill="0" applyAlignment="0">
      <alignment horizontal="right"/>
    </xf>
    <xf numFmtId="328" fontId="287" fillId="0" borderId="188" applyFill="0" applyAlignment="0">
      <alignment horizontal="right"/>
    </xf>
    <xf numFmtId="328" fontId="287" fillId="0" borderId="188" applyFill="0" applyAlignment="0">
      <alignment horizontal="right"/>
    </xf>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180" fontId="112" fillId="64" borderId="48"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13" fillId="64" borderId="48" applyNumberFormat="0" applyFont="0" applyAlignment="0" applyProtection="0"/>
    <xf numFmtId="0" fontId="179" fillId="13" borderId="17" applyNumberFormat="0" applyFont="0" applyAlignment="0" applyProtection="0"/>
    <xf numFmtId="0" fontId="10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79"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180" fontId="34" fillId="13" borderId="11" applyNumberFormat="0" applyFont="0" applyAlignment="0" applyProtection="0"/>
    <xf numFmtId="0" fontId="35" fillId="64" borderId="48" applyNumberFormat="0" applyFont="0" applyAlignment="0" applyProtection="0"/>
    <xf numFmtId="0" fontId="35" fillId="13" borderId="17"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79" fillId="13" borderId="17" applyNumberFormat="0" applyFont="0" applyAlignment="0" applyProtection="0"/>
    <xf numFmtId="0" fontId="179"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224" fontId="34" fillId="13" borderId="17" applyNumberFormat="0" applyFont="0" applyAlignment="0" applyProtection="0"/>
    <xf numFmtId="224" fontId="34"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180" fontId="112" fillId="64" borderId="48" applyNumberFormat="0" applyFont="0" applyAlignment="0" applyProtection="0"/>
    <xf numFmtId="180" fontId="112" fillId="64" borderId="48" applyNumberFormat="0" applyFont="0" applyAlignment="0" applyProtection="0"/>
    <xf numFmtId="180" fontId="112" fillId="64" borderId="48" applyNumberFormat="0" applyFont="0" applyAlignment="0" applyProtection="0"/>
    <xf numFmtId="180" fontId="112" fillId="64" borderId="48" applyNumberFormat="0" applyFont="0" applyAlignment="0" applyProtection="0"/>
    <xf numFmtId="180" fontId="112" fillId="64" borderId="48" applyNumberFormat="0" applyFont="0" applyAlignment="0" applyProtection="0"/>
    <xf numFmtId="180" fontId="112" fillId="64" borderId="48" applyNumberFormat="0" applyFont="0" applyAlignment="0" applyProtection="0"/>
    <xf numFmtId="0" fontId="35"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0" fontId="13"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224" fontId="112" fillId="64" borderId="48" applyNumberFormat="0" applyFont="0" applyAlignment="0" applyProtection="0"/>
    <xf numFmtId="0" fontId="35" fillId="13" borderId="17" applyNumberFormat="0" applyFont="0" applyAlignment="0" applyProtection="0"/>
    <xf numFmtId="0" fontId="35" fillId="13" borderId="17" applyNumberFormat="0" applyFont="0" applyAlignment="0" applyProtection="0"/>
    <xf numFmtId="0" fontId="288" fillId="124" borderId="0">
      <alignment horizontal="left" vertical="top" wrapText="1"/>
    </xf>
    <xf numFmtId="14" fontId="28" fillId="0" borderId="0" applyFont="0" applyFill="0" applyBorder="0" applyAlignment="0" applyProtection="0"/>
    <xf numFmtId="234" fontId="179" fillId="0" borderId="0" applyFont="0" applyFill="0" applyBorder="0" applyAlignment="0" applyProtection="0"/>
    <xf numFmtId="278" fontId="179" fillId="0" borderId="0" applyFont="0" applyFill="0" applyBorder="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180" fontId="289" fillId="62" borderId="45" applyNumberFormat="0" applyAlignment="0" applyProtection="0"/>
    <xf numFmtId="180" fontId="289" fillId="62" borderId="45" applyNumberFormat="0" applyAlignment="0" applyProtection="0"/>
    <xf numFmtId="180" fontId="289" fillId="62" borderId="45" applyNumberFormat="0" applyAlignment="0" applyProtection="0"/>
    <xf numFmtId="180" fontId="289" fillId="62" borderId="45" applyNumberFormat="0" applyAlignment="0" applyProtection="0"/>
    <xf numFmtId="180" fontId="289" fillId="62" borderId="45" applyNumberFormat="0" applyAlignment="0" applyProtection="0"/>
    <xf numFmtId="180" fontId="289" fillId="62" borderId="45" applyNumberFormat="0" applyAlignment="0" applyProtection="0"/>
    <xf numFmtId="180" fontId="289" fillId="62" borderId="45"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290" fillId="62" borderId="45"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291" fillId="16" borderId="18" applyNumberFormat="0" applyAlignment="0" applyProtection="0"/>
    <xf numFmtId="0" fontId="291"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291" fillId="16" borderId="18" applyNumberFormat="0" applyAlignment="0" applyProtection="0"/>
    <xf numFmtId="0" fontId="291"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224" fontId="69" fillId="16" borderId="18" applyNumberFormat="0" applyAlignment="0" applyProtection="0"/>
    <xf numFmtId="0" fontId="69" fillId="14" borderId="18" applyNumberFormat="0" applyAlignment="0" applyProtection="0"/>
    <xf numFmtId="0" fontId="126" fillId="62" borderId="45"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4"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69" fillId="16" borderId="18" applyNumberFormat="0" applyAlignment="0" applyProtection="0"/>
    <xf numFmtId="0" fontId="292" fillId="0" borderId="0" applyFill="0" applyBorder="0" applyProtection="0">
      <alignment horizontal="left"/>
    </xf>
    <xf numFmtId="0" fontId="293" fillId="0" borderId="0" applyFill="0" applyBorder="0" applyProtection="0">
      <alignment horizontal="left"/>
    </xf>
    <xf numFmtId="229" fontId="28" fillId="147" borderId="0" applyNumberFormat="0" applyFont="0" applyBorder="0" applyAlignment="0" applyProtection="0"/>
    <xf numFmtId="9" fontId="40" fillId="0" borderId="0" applyFont="0" applyFill="0" applyBorder="0" applyAlignment="0" applyProtection="0"/>
    <xf numFmtId="10" fontId="4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182" fontId="35" fillId="0" borderId="0" applyFont="0" applyFill="0" applyBorder="0" applyAlignment="0" applyProtection="0"/>
    <xf numFmtId="310" fontId="185" fillId="0" borderId="0" applyFill="0" applyBorder="0"/>
    <xf numFmtId="310" fontId="184" fillId="0" borderId="0" applyFill="0" applyBorder="0">
      <protection locked="0"/>
    </xf>
    <xf numFmtId="10" fontId="35" fillId="0" borderId="0" applyFont="0" applyFill="0" applyBorder="0" applyAlignment="0" applyProtection="0"/>
    <xf numFmtId="210" fontId="294" fillId="148" borderId="0" applyFont="0" applyFill="0" applyBorder="0" applyAlignment="0" applyProtection="0"/>
    <xf numFmtId="9" fontId="186" fillId="0" borderId="0" applyFont="0" applyFill="0" applyBorder="0" applyAlignment="0" applyProtection="0"/>
    <xf numFmtId="9" fontId="18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6" fillId="0" borderId="0" applyFont="0" applyFill="0" applyBorder="0" applyAlignment="0" applyProtection="0"/>
    <xf numFmtId="9" fontId="18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6" fillId="0" borderId="0" applyFont="0" applyFill="0" applyBorder="0" applyAlignment="0" applyProtection="0"/>
    <xf numFmtId="9" fontId="186" fillId="0" borderId="0" applyFont="0" applyFill="0" applyBorder="0" applyAlignment="0" applyProtection="0"/>
    <xf numFmtId="9" fontId="18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0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28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4" fillId="0" borderId="0" applyFont="0" applyFill="0" applyBorder="0" applyAlignment="0" applyProtection="0"/>
    <xf numFmtId="10" fontId="35" fillId="0" borderId="0"/>
    <xf numFmtId="10" fontId="35" fillId="0" borderId="0"/>
    <xf numFmtId="10" fontId="16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1" fillId="0" borderId="0" applyFont="0" applyFill="0" applyBorder="0" applyAlignment="0" applyProtection="0"/>
    <xf numFmtId="9" fontId="131"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0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8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 fillId="0" borderId="0" applyFont="0" applyFill="0" applyBorder="0" applyAlignment="0" applyProtection="0"/>
    <xf numFmtId="9" fontId="18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6" fillId="0" borderId="0" applyFont="0" applyFill="0" applyBorder="0" applyAlignment="0" applyProtection="0"/>
    <xf numFmtId="329" fontId="160" fillId="0" borderId="0" applyFont="0" applyFill="0" applyBorder="0" applyProtection="0">
      <alignment horizontal="right"/>
    </xf>
    <xf numFmtId="0" fontId="35" fillId="0" borderId="0">
      <protection locked="0"/>
    </xf>
    <xf numFmtId="0" fontId="35" fillId="0" borderId="0">
      <protection locked="0"/>
    </xf>
    <xf numFmtId="0" fontId="295" fillId="0" borderId="0">
      <protection locked="0"/>
    </xf>
    <xf numFmtId="0" fontId="35" fillId="0" borderId="0">
      <protection locked="0"/>
    </xf>
    <xf numFmtId="0" fontId="35" fillId="0" borderId="0">
      <protection locked="0"/>
    </xf>
    <xf numFmtId="0" fontId="37" fillId="0" borderId="0">
      <protection locked="0"/>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0" fontId="46" fillId="0" borderId="0" applyNumberFormat="0" applyFont="0" applyFill="0" applyBorder="0" applyAlignment="0" applyProtection="0">
      <alignment horizontal="left"/>
    </xf>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15"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4" fontId="46" fillId="0" borderId="0" applyFont="0" applyFill="0" applyBorder="0" applyAlignment="0" applyProtection="0"/>
    <xf numFmtId="187" fontId="71" fillId="0" borderId="19"/>
    <xf numFmtId="187" fontId="71" fillId="0" borderId="19"/>
    <xf numFmtId="187" fontId="71" fillId="0" borderId="19"/>
    <xf numFmtId="187" fontId="71" fillId="0" borderId="19"/>
    <xf numFmtId="187" fontId="71" fillId="0" borderId="19"/>
    <xf numFmtId="187" fontId="71" fillId="0" borderId="19"/>
    <xf numFmtId="187" fontId="71" fillId="0" borderId="19"/>
    <xf numFmtId="187" fontId="71" fillId="0" borderId="19"/>
    <xf numFmtId="187" fontId="71" fillId="0" borderId="19"/>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0" fontId="72" fillId="0" borderId="188">
      <alignment horizontal="center"/>
    </xf>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3" fontId="46" fillId="0" borderId="0" applyFont="0" applyFill="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0" fontId="46" fillId="37" borderId="0" applyNumberFormat="0" applyFont="0" applyBorder="0" applyAlignment="0" applyProtection="0"/>
    <xf numFmtId="226" fontId="35" fillId="0" borderId="10" applyFont="0" applyFill="0" applyBorder="0" applyAlignment="0" applyProtection="0"/>
    <xf numFmtId="226" fontId="35" fillId="0" borderId="10" applyFont="0" applyFill="0" applyBorder="0" applyAlignment="0" applyProtection="0"/>
    <xf numFmtId="226" fontId="35" fillId="0" borderId="10" applyFont="0" applyFill="0" applyBorder="0" applyAlignment="0" applyProtection="0"/>
    <xf numFmtId="226" fontId="35" fillId="0" borderId="10" applyFont="0" applyFill="0" applyBorder="0" applyAlignment="0" applyProtection="0"/>
    <xf numFmtId="226" fontId="35" fillId="0" borderId="10" applyFont="0" applyFill="0" applyBorder="0" applyAlignment="0" applyProtection="0"/>
    <xf numFmtId="330" fontId="35" fillId="0" borderId="0" applyFont="0" applyFill="0" applyBorder="0" applyAlignment="0" applyProtection="0"/>
    <xf numFmtId="0" fontId="95" fillId="0" borderId="0">
      <alignment vertical="center"/>
    </xf>
    <xf numFmtId="4" fontId="296" fillId="0" borderId="0" applyNumberFormat="0" applyFill="0" applyBorder="0" applyAlignment="0" applyProtection="0"/>
    <xf numFmtId="331" fontId="35" fillId="0" borderId="0"/>
    <xf numFmtId="331" fontId="35" fillId="0" borderId="0"/>
    <xf numFmtId="331" fontId="35" fillId="0" borderId="0"/>
    <xf numFmtId="331" fontId="35" fillId="0" borderId="0"/>
    <xf numFmtId="331" fontId="35" fillId="0" borderId="0"/>
    <xf numFmtId="182" fontId="182" fillId="0" borderId="0"/>
    <xf numFmtId="0" fontId="35" fillId="149" borderId="0" applyNumberFormat="0" applyFont="0" applyBorder="0" applyAlignment="0" applyProtection="0"/>
    <xf numFmtId="193" fontId="160" fillId="0" borderId="0" applyFill="0" applyBorder="0" applyProtection="0"/>
    <xf numFmtId="193" fontId="160" fillId="0" borderId="0" applyFill="0" applyBorder="0" applyProtection="0"/>
    <xf numFmtId="193" fontId="160" fillId="0" borderId="0" applyFill="0" applyBorder="0" applyProtection="0"/>
    <xf numFmtId="193" fontId="160" fillId="0" borderId="0" applyFill="0" applyBorder="0" applyProtection="0"/>
    <xf numFmtId="193" fontId="160" fillId="0" borderId="0" applyFill="0" applyBorder="0" applyProtection="0"/>
    <xf numFmtId="193" fontId="160" fillId="0" borderId="0" applyFill="0" applyBorder="0" applyProtection="0"/>
    <xf numFmtId="193" fontId="160" fillId="0" borderId="0" applyFill="0" applyBorder="0" applyProtection="0"/>
    <xf numFmtId="193" fontId="160" fillId="0" borderId="0" applyFill="0" applyBorder="0" applyProtection="0"/>
    <xf numFmtId="2" fontId="297" fillId="39" borderId="19" applyAlignment="0" applyProtection="0">
      <protection locked="0"/>
    </xf>
    <xf numFmtId="2" fontId="297" fillId="39" borderId="19" applyAlignment="0" applyProtection="0">
      <protection locked="0"/>
    </xf>
    <xf numFmtId="2" fontId="297" fillId="39" borderId="19" applyAlignment="0" applyProtection="0">
      <protection locked="0"/>
    </xf>
    <xf numFmtId="0" fontId="298" fillId="10" borderId="19" applyNumberFormat="0" applyAlignment="0" applyProtection="0"/>
    <xf numFmtId="0" fontId="298" fillId="10" borderId="19" applyNumberFormat="0" applyAlignment="0" applyProtection="0"/>
    <xf numFmtId="0" fontId="298" fillId="10" borderId="19" applyNumberFormat="0" applyAlignment="0" applyProtection="0"/>
    <xf numFmtId="0" fontId="299" fillId="150" borderId="6" applyNumberFormat="0" applyAlignment="0" applyProtection="0">
      <alignment horizontal="center" vertical="center"/>
    </xf>
    <xf numFmtId="0" fontId="299" fillId="150" borderId="6" applyNumberFormat="0" applyAlignment="0" applyProtection="0">
      <alignment horizontal="center" vertical="center"/>
    </xf>
    <xf numFmtId="0" fontId="299" fillId="150" borderId="6" applyNumberFormat="0" applyAlignment="0" applyProtection="0">
      <alignment horizontal="center" vertical="center"/>
    </xf>
    <xf numFmtId="0" fontId="299" fillId="150" borderId="6" applyNumberFormat="0" applyAlignment="0" applyProtection="0">
      <alignment horizontal="center" vertical="center"/>
    </xf>
    <xf numFmtId="208" fontId="138" fillId="51" borderId="109">
      <alignment horizontal="right" indent="2"/>
      <protection locked="0"/>
    </xf>
    <xf numFmtId="216" fontId="35" fillId="0" borderId="0" applyFont="0" applyFill="0" applyBorder="0" applyAlignment="0" applyProtection="0"/>
    <xf numFmtId="0" fontId="35" fillId="0" borderId="189" applyNumberFormat="0" applyFont="0" applyFill="0" applyAlignment="0" applyProtection="0"/>
    <xf numFmtId="0" fontId="35" fillId="0" borderId="189" applyNumberFormat="0" applyFont="0" applyFill="0" applyAlignment="0" applyProtection="0"/>
    <xf numFmtId="0" fontId="35" fillId="0" borderId="190" applyNumberFormat="0" applyFont="0" applyFill="0" applyAlignment="0" applyProtection="0"/>
    <xf numFmtId="0" fontId="35" fillId="0" borderId="190" applyNumberFormat="0" applyFont="0" applyFill="0" applyAlignment="0" applyProtection="0"/>
    <xf numFmtId="0" fontId="35" fillId="0" borderId="191" applyNumberFormat="0" applyFont="0" applyFill="0" applyAlignment="0" applyProtection="0"/>
    <xf numFmtId="0" fontId="35" fillId="0" borderId="191" applyNumberFormat="0" applyFont="0" applyFill="0" applyAlignment="0" applyProtection="0"/>
    <xf numFmtId="0" fontId="35" fillId="0" borderId="192" applyNumberFormat="0" applyFont="0" applyFill="0" applyAlignment="0" applyProtection="0"/>
    <xf numFmtId="0" fontId="35" fillId="0" borderId="192" applyNumberFormat="0" applyFont="0" applyFill="0" applyAlignment="0" applyProtection="0"/>
    <xf numFmtId="0" fontId="35" fillId="0" borderId="193" applyNumberFormat="0" applyFont="0" applyFill="0" applyAlignment="0" applyProtection="0"/>
    <xf numFmtId="0" fontId="35" fillId="0" borderId="193" applyNumberFormat="0" applyFont="0" applyFill="0" applyAlignment="0" applyProtection="0"/>
    <xf numFmtId="0" fontId="35" fillId="14" borderId="0" applyNumberFormat="0" applyFont="0" applyBorder="0" applyAlignment="0" applyProtection="0"/>
    <xf numFmtId="0" fontId="35" fillId="0" borderId="194" applyNumberFormat="0" applyFont="0" applyFill="0" applyAlignment="0" applyProtection="0"/>
    <xf numFmtId="0" fontId="35" fillId="0" borderId="195" applyNumberFormat="0" applyFont="0" applyFill="0" applyAlignment="0" applyProtection="0"/>
    <xf numFmtId="46" fontId="35" fillId="0" borderId="0" applyFont="0" applyFill="0" applyBorder="0" applyAlignment="0" applyProtection="0"/>
    <xf numFmtId="0" fontId="131" fillId="0" borderId="0" applyNumberFormat="0" applyFill="0" applyBorder="0" applyAlignment="0" applyProtection="0"/>
    <xf numFmtId="0" fontId="35" fillId="0" borderId="196" applyNumberFormat="0" applyFont="0" applyFill="0" applyAlignment="0" applyProtection="0"/>
    <xf numFmtId="0" fontId="35" fillId="0" borderId="196" applyNumberFormat="0" applyFont="0" applyFill="0" applyAlignment="0" applyProtection="0"/>
    <xf numFmtId="0" fontId="35" fillId="0" borderId="196" applyNumberFormat="0" applyFont="0" applyFill="0" applyAlignment="0" applyProtection="0"/>
    <xf numFmtId="0" fontId="35" fillId="0" borderId="196" applyNumberFormat="0" applyFont="0" applyFill="0" applyAlignment="0" applyProtection="0"/>
    <xf numFmtId="0" fontId="35" fillId="0" borderId="197" applyNumberFormat="0" applyFont="0" applyFill="0" applyAlignment="0" applyProtection="0"/>
    <xf numFmtId="0" fontId="35" fillId="0" borderId="197" applyNumberFormat="0" applyFont="0" applyFill="0" applyAlignment="0" applyProtection="0"/>
    <xf numFmtId="0" fontId="35" fillId="0" borderId="197" applyNumberFormat="0" applyFont="0" applyFill="0" applyAlignment="0" applyProtection="0"/>
    <xf numFmtId="0" fontId="35" fillId="0" borderId="197" applyNumberFormat="0" applyFont="0" applyFill="0" applyAlignment="0" applyProtection="0"/>
    <xf numFmtId="0" fontId="35" fillId="0" borderId="17" applyNumberFormat="0" applyFont="0" applyFill="0" applyAlignment="0" applyProtection="0"/>
    <xf numFmtId="0" fontId="35" fillId="0" borderId="17" applyNumberFormat="0" applyFont="0" applyFill="0" applyAlignment="0" applyProtection="0"/>
    <xf numFmtId="0" fontId="35" fillId="0" borderId="198" applyNumberFormat="0" applyFont="0" applyFill="0" applyAlignment="0" applyProtection="0"/>
    <xf numFmtId="0" fontId="35" fillId="0" borderId="198" applyNumberFormat="0" applyFont="0" applyFill="0" applyAlignment="0" applyProtection="0"/>
    <xf numFmtId="0" fontId="35" fillId="0" borderId="17" applyNumberFormat="0" applyFont="0" applyFill="0" applyAlignment="0" applyProtection="0"/>
    <xf numFmtId="0" fontId="35" fillId="0" borderId="17" applyNumberFormat="0" applyFont="0" applyFill="0" applyAlignment="0" applyProtection="0"/>
    <xf numFmtId="0" fontId="35" fillId="0" borderId="0" applyNumberFormat="0" applyFont="0" applyFill="0" applyBorder="0" applyProtection="0">
      <alignment horizontal="center"/>
    </xf>
    <xf numFmtId="0" fontId="300" fillId="0" borderId="0" applyNumberFormat="0" applyFill="0" applyBorder="0" applyAlignment="0" applyProtection="0"/>
    <xf numFmtId="0" fontId="137" fillId="0" borderId="0" applyNumberFormat="0" applyFill="0" applyBorder="0" applyAlignment="0" applyProtection="0"/>
    <xf numFmtId="0" fontId="55" fillId="0" borderId="0" applyNumberFormat="0" applyFill="0" applyBorder="0" applyProtection="0">
      <alignment horizontal="left"/>
    </xf>
    <xf numFmtId="0" fontId="35" fillId="14" borderId="0" applyNumberFormat="0" applyFont="0" applyBorder="0" applyAlignment="0" applyProtection="0"/>
    <xf numFmtId="0" fontId="301" fillId="0" borderId="0" applyNumberFormat="0" applyFill="0" applyBorder="0" applyAlignment="0" applyProtection="0"/>
    <xf numFmtId="0" fontId="131" fillId="0" borderId="0" applyNumberFormat="0" applyFill="0" applyBorder="0" applyAlignment="0" applyProtection="0"/>
    <xf numFmtId="0" fontId="35" fillId="0" borderId="199" applyNumberFormat="0" applyFont="0" applyFill="0" applyAlignment="0" applyProtection="0"/>
    <xf numFmtId="0" fontId="35" fillId="0" borderId="200" applyNumberFormat="0" applyFont="0" applyFill="0" applyAlignment="0" applyProtection="0"/>
    <xf numFmtId="0" fontId="35" fillId="0" borderId="200" applyNumberFormat="0" applyFont="0" applyFill="0" applyAlignment="0" applyProtection="0"/>
    <xf numFmtId="332" fontId="35" fillId="0" borderId="0" applyFont="0" applyFill="0" applyBorder="0" applyAlignment="0" applyProtection="0"/>
    <xf numFmtId="0" fontId="35" fillId="0" borderId="201" applyNumberFormat="0" applyFont="0" applyFill="0" applyAlignment="0" applyProtection="0"/>
    <xf numFmtId="0" fontId="35" fillId="0" borderId="201" applyNumberFormat="0" applyFont="0" applyFill="0" applyAlignment="0" applyProtection="0"/>
    <xf numFmtId="0" fontId="35" fillId="0" borderId="202" applyNumberFormat="0" applyFont="0" applyFill="0" applyAlignment="0" applyProtection="0"/>
    <xf numFmtId="0" fontId="35" fillId="0" borderId="202" applyNumberFormat="0" applyFont="0" applyFill="0" applyAlignment="0" applyProtection="0"/>
    <xf numFmtId="0" fontId="35" fillId="0" borderId="203" applyNumberFormat="0" applyFont="0" applyFill="0" applyAlignment="0" applyProtection="0"/>
    <xf numFmtId="0" fontId="35" fillId="0" borderId="203" applyNumberFormat="0" applyFont="0" applyFill="0" applyAlignment="0" applyProtection="0"/>
    <xf numFmtId="0" fontId="35" fillId="0" borderId="175" applyNumberFormat="0" applyFont="0" applyFill="0" applyAlignment="0" applyProtection="0"/>
    <xf numFmtId="0" fontId="35" fillId="0" borderId="175" applyNumberFormat="0" applyFont="0" applyFill="0" applyAlignment="0" applyProtection="0"/>
    <xf numFmtId="0" fontId="35" fillId="0" borderId="204" applyNumberFormat="0" applyFont="0" applyFill="0" applyAlignment="0" applyProtection="0"/>
    <xf numFmtId="0" fontId="35" fillId="0" borderId="204" applyNumberFormat="0" applyFont="0" applyFill="0" applyAlignment="0" applyProtection="0"/>
    <xf numFmtId="321" fontId="40" fillId="151" borderId="205" applyBorder="0" applyAlignment="0">
      <protection locked="0"/>
    </xf>
    <xf numFmtId="4" fontId="93" fillId="5" borderId="206" applyNumberFormat="0" applyProtection="0">
      <alignment vertical="center"/>
    </xf>
    <xf numFmtId="4" fontId="93" fillId="5" borderId="206" applyNumberFormat="0" applyProtection="0">
      <alignment vertical="center"/>
    </xf>
    <xf numFmtId="4" fontId="302" fillId="5" borderId="206" applyNumberFormat="0" applyProtection="0">
      <alignment vertical="center"/>
    </xf>
    <xf numFmtId="4" fontId="302" fillId="5" borderId="206" applyNumberFormat="0" applyProtection="0">
      <alignment vertical="center"/>
    </xf>
    <xf numFmtId="4" fontId="303" fillId="5" borderId="206" applyNumberFormat="0" applyProtection="0">
      <alignment horizontal="left" vertical="center" indent="1"/>
    </xf>
    <xf numFmtId="4" fontId="303" fillId="5" borderId="206" applyNumberFormat="0" applyProtection="0">
      <alignment horizontal="left" vertical="center" indent="1"/>
    </xf>
    <xf numFmtId="0" fontId="252" fillId="5" borderId="206" applyNumberFormat="0" applyProtection="0">
      <alignment horizontal="left" vertical="top" indent="1"/>
    </xf>
    <xf numFmtId="0" fontId="252" fillId="5" borderId="206" applyNumberFormat="0" applyProtection="0">
      <alignment horizontal="left" vertical="top" indent="1"/>
    </xf>
    <xf numFmtId="4" fontId="303" fillId="152" borderId="0" applyNumberFormat="0" applyProtection="0">
      <alignment horizontal="left" vertical="center" indent="1"/>
    </xf>
    <xf numFmtId="4" fontId="303" fillId="149" borderId="206" applyNumberFormat="0" applyProtection="0">
      <alignment horizontal="right" vertical="center"/>
    </xf>
    <xf numFmtId="4" fontId="303" fillId="149" borderId="206" applyNumberFormat="0" applyProtection="0">
      <alignment horizontal="right" vertical="center"/>
    </xf>
    <xf numFmtId="4" fontId="303" fillId="153" borderId="206" applyNumberFormat="0" applyProtection="0">
      <alignment horizontal="right" vertical="center"/>
    </xf>
    <xf numFmtId="4" fontId="303" fillId="153" borderId="206" applyNumberFormat="0" applyProtection="0">
      <alignment horizontal="right" vertical="center"/>
    </xf>
    <xf numFmtId="4" fontId="303" fillId="109" borderId="206" applyNumberFormat="0" applyProtection="0">
      <alignment horizontal="right" vertical="center"/>
    </xf>
    <xf numFmtId="4" fontId="303" fillId="109" borderId="206" applyNumberFormat="0" applyProtection="0">
      <alignment horizontal="right" vertical="center"/>
    </xf>
    <xf numFmtId="4" fontId="303" fillId="6" borderId="206" applyNumberFormat="0" applyProtection="0">
      <alignment horizontal="right" vertical="center"/>
    </xf>
    <xf numFmtId="4" fontId="303" fillId="6" borderId="206" applyNumberFormat="0" applyProtection="0">
      <alignment horizontal="right" vertical="center"/>
    </xf>
    <xf numFmtId="4" fontId="303" fillId="111" borderId="206" applyNumberFormat="0" applyProtection="0">
      <alignment horizontal="right" vertical="center"/>
    </xf>
    <xf numFmtId="4" fontId="303" fillId="111" borderId="206" applyNumberFormat="0" applyProtection="0">
      <alignment horizontal="right" vertical="center"/>
    </xf>
    <xf numFmtId="4" fontId="303" fillId="39" borderId="206" applyNumberFormat="0" applyProtection="0">
      <alignment horizontal="right" vertical="center"/>
    </xf>
    <xf numFmtId="4" fontId="303" fillId="39" borderId="206" applyNumberFormat="0" applyProtection="0">
      <alignment horizontal="right" vertical="center"/>
    </xf>
    <xf numFmtId="4" fontId="303" fillId="130" borderId="206" applyNumberFormat="0" applyProtection="0">
      <alignment horizontal="right" vertical="center"/>
    </xf>
    <xf numFmtId="4" fontId="303" fillId="130" borderId="206" applyNumberFormat="0" applyProtection="0">
      <alignment horizontal="right" vertical="center"/>
    </xf>
    <xf numFmtId="4" fontId="303" fillId="154" borderId="206" applyNumberFormat="0" applyProtection="0">
      <alignment horizontal="right" vertical="center"/>
    </xf>
    <xf numFmtId="4" fontId="303" fillId="154" borderId="206" applyNumberFormat="0" applyProtection="0">
      <alignment horizontal="right" vertical="center"/>
    </xf>
    <xf numFmtId="4" fontId="303" fillId="155" borderId="206" applyNumberFormat="0" applyProtection="0">
      <alignment horizontal="right" vertical="center"/>
    </xf>
    <xf numFmtId="4" fontId="303" fillId="155" borderId="206" applyNumberFormat="0" applyProtection="0">
      <alignment horizontal="right" vertical="center"/>
    </xf>
    <xf numFmtId="4" fontId="93" fillId="156" borderId="207" applyNumberFormat="0" applyProtection="0">
      <alignment horizontal="left" vertical="center" indent="1"/>
    </xf>
    <xf numFmtId="4" fontId="93" fillId="156" borderId="207" applyNumberFormat="0" applyProtection="0">
      <alignment horizontal="left" vertical="center" indent="1"/>
    </xf>
    <xf numFmtId="4" fontId="93" fillId="114" borderId="0" applyNumberFormat="0" applyProtection="0">
      <alignment horizontal="left" vertical="center" indent="1"/>
    </xf>
    <xf numFmtId="4" fontId="93" fillId="152" borderId="0" applyNumberFormat="0" applyProtection="0">
      <alignment horizontal="left" vertical="center" indent="1"/>
    </xf>
    <xf numFmtId="4" fontId="303" fillId="114" borderId="206" applyNumberFormat="0" applyProtection="0">
      <alignment horizontal="right" vertical="center"/>
    </xf>
    <xf numFmtId="4" fontId="303" fillId="114" borderId="206" applyNumberFormat="0" applyProtection="0">
      <alignment horizontal="right" vertical="center"/>
    </xf>
    <xf numFmtId="4" fontId="131" fillId="114" borderId="0" applyNumberFormat="0" applyProtection="0">
      <alignment horizontal="left" vertical="center" indent="1"/>
    </xf>
    <xf numFmtId="4" fontId="131" fillId="152" borderId="0" applyNumberFormat="0" applyProtection="0">
      <alignment horizontal="left" vertical="center" indent="1"/>
    </xf>
    <xf numFmtId="0" fontId="35" fillId="152" borderId="206" applyNumberFormat="0" applyProtection="0">
      <alignment horizontal="left" vertical="center" indent="1"/>
    </xf>
    <xf numFmtId="0" fontId="35" fillId="152" borderId="206" applyNumberFormat="0" applyProtection="0">
      <alignment horizontal="left" vertical="center" indent="1"/>
    </xf>
    <xf numFmtId="0" fontId="35" fillId="152" borderId="206" applyNumberFormat="0" applyProtection="0">
      <alignment horizontal="left" vertical="top" indent="1"/>
    </xf>
    <xf numFmtId="0" fontId="35" fillId="152" borderId="206" applyNumberFormat="0" applyProtection="0">
      <alignment horizontal="left" vertical="top" indent="1"/>
    </xf>
    <xf numFmtId="0" fontId="35" fillId="127" borderId="206" applyNumberFormat="0" applyProtection="0">
      <alignment horizontal="left" vertical="center" indent="1"/>
    </xf>
    <xf numFmtId="0" fontId="35" fillId="127" borderId="206" applyNumberFormat="0" applyProtection="0">
      <alignment horizontal="left" vertical="center" indent="1"/>
    </xf>
    <xf numFmtId="0" fontId="35" fillId="127" borderId="206" applyNumberFormat="0" applyProtection="0">
      <alignment horizontal="left" vertical="top" indent="1"/>
    </xf>
    <xf numFmtId="0" fontId="35" fillId="127" borderId="206" applyNumberFormat="0" applyProtection="0">
      <alignment horizontal="left" vertical="top" indent="1"/>
    </xf>
    <xf numFmtId="0" fontId="35" fillId="114" borderId="206" applyNumberFormat="0" applyProtection="0">
      <alignment horizontal="left" vertical="center" indent="1"/>
    </xf>
    <xf numFmtId="0" fontId="35" fillId="114" borderId="206" applyNumberFormat="0" applyProtection="0">
      <alignment horizontal="left" vertical="center" indent="1"/>
    </xf>
    <xf numFmtId="0" fontId="35" fillId="114" borderId="206" applyNumberFormat="0" applyProtection="0">
      <alignment horizontal="left" vertical="top" indent="1"/>
    </xf>
    <xf numFmtId="0" fontId="35" fillId="114" borderId="206" applyNumberFormat="0" applyProtection="0">
      <alignment horizontal="left" vertical="top" indent="1"/>
    </xf>
    <xf numFmtId="0" fontId="35" fillId="118" borderId="206" applyNumberFormat="0" applyProtection="0">
      <alignment horizontal="left" vertical="center" indent="1"/>
    </xf>
    <xf numFmtId="0" fontId="35" fillId="118" borderId="206" applyNumberFormat="0" applyProtection="0">
      <alignment horizontal="left" vertical="center" indent="1"/>
    </xf>
    <xf numFmtId="0" fontId="35" fillId="118" borderId="206" applyNumberFormat="0" applyProtection="0">
      <alignment horizontal="left" vertical="top" indent="1"/>
    </xf>
    <xf numFmtId="0" fontId="35" fillId="118" borderId="206" applyNumberFormat="0" applyProtection="0">
      <alignment horizontal="left" vertical="top" indent="1"/>
    </xf>
    <xf numFmtId="4" fontId="303" fillId="118" borderId="206" applyNumberFormat="0" applyProtection="0">
      <alignment vertical="center"/>
    </xf>
    <xf numFmtId="4" fontId="303" fillId="118" borderId="206" applyNumberFormat="0" applyProtection="0">
      <alignment vertical="center"/>
    </xf>
    <xf numFmtId="4" fontId="304" fillId="118" borderId="206" applyNumberFormat="0" applyProtection="0">
      <alignment vertical="center"/>
    </xf>
    <xf numFmtId="4" fontId="304" fillId="118" borderId="206" applyNumberFormat="0" applyProtection="0">
      <alignment vertical="center"/>
    </xf>
    <xf numFmtId="4" fontId="93" fillId="114" borderId="208" applyNumberFormat="0" applyProtection="0">
      <alignment horizontal="left" vertical="center" indent="1"/>
    </xf>
    <xf numFmtId="4" fontId="93" fillId="114" borderId="208" applyNumberFormat="0" applyProtection="0">
      <alignment horizontal="left" vertical="center" indent="1"/>
    </xf>
    <xf numFmtId="0" fontId="131" fillId="10" borderId="206" applyNumberFormat="0" applyProtection="0">
      <alignment horizontal="left" vertical="top" indent="1"/>
    </xf>
    <xf numFmtId="0" fontId="131" fillId="10" borderId="206" applyNumberFormat="0" applyProtection="0">
      <alignment horizontal="left" vertical="top" indent="1"/>
    </xf>
    <xf numFmtId="0" fontId="131" fillId="10" borderId="206" applyNumberFormat="0" applyProtection="0">
      <alignment horizontal="left" vertical="top" indent="1"/>
    </xf>
    <xf numFmtId="0" fontId="131" fillId="10" borderId="206" applyNumberFormat="0" applyProtection="0">
      <alignment horizontal="left" vertical="top" indent="1"/>
    </xf>
    <xf numFmtId="4" fontId="303" fillId="118" borderId="206" applyNumberFormat="0" applyProtection="0">
      <alignment horizontal="right" vertical="center"/>
    </xf>
    <xf numFmtId="4" fontId="303" fillId="118" borderId="206" applyNumberFormat="0" applyProtection="0">
      <alignment horizontal="right" vertical="center"/>
    </xf>
    <xf numFmtId="4" fontId="304" fillId="118" borderId="206" applyNumberFormat="0" applyProtection="0">
      <alignment horizontal="right" vertical="center"/>
    </xf>
    <xf numFmtId="4" fontId="304" fillId="118" borderId="206" applyNumberFormat="0" applyProtection="0">
      <alignment horizontal="right" vertical="center"/>
    </xf>
    <xf numFmtId="4" fontId="93" fillId="114" borderId="206" applyNumberFormat="0" applyProtection="0">
      <alignment horizontal="left" vertical="center" indent="1"/>
    </xf>
    <xf numFmtId="4" fontId="93" fillId="114" borderId="206" applyNumberFormat="0" applyProtection="0">
      <alignment horizontal="left" vertical="center" indent="1"/>
    </xf>
    <xf numFmtId="0" fontId="131" fillId="127" borderId="206" applyNumberFormat="0" applyProtection="0">
      <alignment horizontal="left" vertical="top" indent="1"/>
    </xf>
    <xf numFmtId="0" fontId="131" fillId="127" borderId="206" applyNumberFormat="0" applyProtection="0">
      <alignment horizontal="left" vertical="top" indent="1"/>
    </xf>
    <xf numFmtId="0" fontId="131" fillId="127" borderId="206" applyNumberFormat="0" applyProtection="0">
      <alignment horizontal="left" vertical="top" indent="1"/>
    </xf>
    <xf numFmtId="0" fontId="131" fillId="127" borderId="206" applyNumberFormat="0" applyProtection="0">
      <alignment horizontal="left" vertical="top" indent="1"/>
    </xf>
    <xf numFmtId="4" fontId="305" fillId="127" borderId="208" applyNumberFormat="0" applyProtection="0">
      <alignment horizontal="left" vertical="center" indent="1"/>
    </xf>
    <xf numFmtId="4" fontId="305" fillId="127" borderId="208" applyNumberFormat="0" applyProtection="0">
      <alignment horizontal="left" vertical="center" indent="1"/>
    </xf>
    <xf numFmtId="4" fontId="64" fillId="118" borderId="206" applyNumberFormat="0" applyProtection="0">
      <alignment horizontal="right" vertical="center"/>
    </xf>
    <xf numFmtId="4" fontId="64" fillId="118" borderId="206" applyNumberFormat="0" applyProtection="0">
      <alignment horizontal="right" vertical="center"/>
    </xf>
    <xf numFmtId="0" fontId="306" fillId="6" borderId="0" applyNumberFormat="0" applyBorder="0" applyAlignment="0"/>
    <xf numFmtId="333" fontId="162" fillId="0" borderId="6">
      <alignment horizontal="right"/>
    </xf>
    <xf numFmtId="333" fontId="162" fillId="0" borderId="6">
      <alignment horizontal="right"/>
    </xf>
    <xf numFmtId="333" fontId="162" fillId="0" borderId="6">
      <alignment horizontal="right"/>
    </xf>
    <xf numFmtId="333" fontId="162" fillId="0" borderId="6">
      <alignment horizontal="right"/>
    </xf>
    <xf numFmtId="0" fontId="55" fillId="4" borderId="0" applyNumberFormat="0" applyBorder="0" applyProtection="0">
      <alignment vertical="center"/>
    </xf>
    <xf numFmtId="0" fontId="40" fillId="157" borderId="0" applyNumberFormat="0" applyFont="0" applyBorder="0" applyAlignment="0" applyProtection="0"/>
    <xf numFmtId="233" fontId="91" fillId="158" borderId="0">
      <alignment horizontal="left" indent="1"/>
    </xf>
    <xf numFmtId="0" fontId="187" fillId="2" borderId="0">
      <alignment horizontal="right" vertical="center"/>
    </xf>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334" fontId="35" fillId="0" borderId="0">
      <alignment horizontal="left" wrapText="1"/>
    </xf>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334" fontId="35" fillId="0" borderId="0">
      <alignment horizontal="left" wrapText="1"/>
    </xf>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334" fontId="35" fillId="0" borderId="0">
      <alignment horizontal="left" wrapText="1"/>
    </xf>
    <xf numFmtId="0"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334" fontId="35" fillId="0" borderId="0">
      <alignment horizontal="left" wrapText="1"/>
    </xf>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334" fontId="35" fillId="0" borderId="0">
      <alignment horizontal="left" wrapText="1"/>
    </xf>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224" fontId="35" fillId="0" borderId="0"/>
    <xf numFmtId="0" fontId="160" fillId="0" borderId="0"/>
    <xf numFmtId="224" fontId="35" fillId="0" borderId="0"/>
    <xf numFmtId="224" fontId="35" fillId="0" borderId="0"/>
    <xf numFmtId="224" fontId="35" fillId="0" borderId="0"/>
    <xf numFmtId="305" fontId="35" fillId="0" borderId="0"/>
    <xf numFmtId="305" fontId="35" fillId="0" borderId="0"/>
    <xf numFmtId="305" fontId="35" fillId="0" borderId="0"/>
    <xf numFmtId="305" fontId="35" fillId="0" borderId="0"/>
    <xf numFmtId="305" fontId="35" fillId="0" borderId="0"/>
    <xf numFmtId="0" fontId="131" fillId="0" borderId="0" applyNumberFormat="0" applyBorder="0" applyAlignment="0"/>
    <xf numFmtId="0" fontId="307" fillId="0" borderId="0" applyNumberFormat="0" applyBorder="0" applyAlignment="0"/>
    <xf numFmtId="0" fontId="307" fillId="0" borderId="0" applyNumberFormat="0" applyBorder="0" applyAlignment="0"/>
    <xf numFmtId="0" fontId="252" fillId="0" borderId="0" applyNumberFormat="0" applyBorder="0" applyAlignment="0"/>
    <xf numFmtId="0" fontId="252" fillId="0" borderId="0" applyNumberFormat="0" applyBorder="0" applyAlignment="0"/>
    <xf numFmtId="0" fontId="144" fillId="0" borderId="0"/>
    <xf numFmtId="0" fontId="144" fillId="0" borderId="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131" fillId="0" borderId="0" applyNumberFormat="0" applyBorder="0" applyAlignment="0"/>
    <xf numFmtId="0" fontId="307" fillId="0" borderId="0" applyNumberFormat="0" applyBorder="0" applyAlignment="0"/>
    <xf numFmtId="0" fontId="307" fillId="0" borderId="0" applyNumberFormat="0" applyBorder="0" applyAlignment="0"/>
    <xf numFmtId="0" fontId="307" fillId="0" borderId="0" applyNumberFormat="0" applyBorder="0" applyAlignment="0"/>
    <xf numFmtId="0" fontId="307" fillId="0" borderId="0" applyNumberFormat="0" applyBorder="0" applyAlignment="0"/>
    <xf numFmtId="0" fontId="307" fillId="0" borderId="0" applyNumberFormat="0" applyBorder="0" applyAlignment="0"/>
    <xf numFmtId="0" fontId="307" fillId="0" borderId="0" applyNumberFormat="0" applyBorder="0" applyAlignment="0"/>
    <xf numFmtId="0" fontId="20" fillId="0" borderId="0" applyNumberFormat="0" applyBorder="0" applyAlignment="0"/>
    <xf numFmtId="0" fontId="308" fillId="0" borderId="0" applyNumberFormat="0" applyBorder="0" applyAlignment="0"/>
    <xf numFmtId="0" fontId="309" fillId="0" borderId="0" applyNumberFormat="0" applyBorder="0" applyAlignment="0"/>
    <xf numFmtId="0" fontId="307" fillId="0" borderId="0" applyNumberFormat="0" applyBorder="0" applyAlignment="0"/>
    <xf numFmtId="0" fontId="307" fillId="0" borderId="0" applyNumberFormat="0" applyBorder="0" applyAlignment="0"/>
    <xf numFmtId="0" fontId="310" fillId="0" borderId="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335" fontId="160" fillId="0" borderId="8" applyFont="0" applyFill="0" applyAlignment="0" applyProtection="0"/>
    <xf numFmtId="0" fontId="65" fillId="0" borderId="0"/>
    <xf numFmtId="0" fontId="65" fillId="0" borderId="0"/>
    <xf numFmtId="0" fontId="65" fillId="0" borderId="0"/>
    <xf numFmtId="0" fontId="65" fillId="0" borderId="0"/>
    <xf numFmtId="0" fontId="65" fillId="0" borderId="0"/>
    <xf numFmtId="0" fontId="65" fillId="0" borderId="0"/>
    <xf numFmtId="0" fontId="65" fillId="0" borderId="0"/>
    <xf numFmtId="0" fontId="311" fillId="0" borderId="0"/>
    <xf numFmtId="0" fontId="177" fillId="159" borderId="0"/>
    <xf numFmtId="3" fontId="312" fillId="0" borderId="0"/>
    <xf numFmtId="3" fontId="313" fillId="0" borderId="209"/>
    <xf numFmtId="3" fontId="313" fillId="0" borderId="3"/>
    <xf numFmtId="3" fontId="313" fillId="0" borderId="3"/>
    <xf numFmtId="3" fontId="313" fillId="0" borderId="210"/>
    <xf numFmtId="3" fontId="312" fillId="0" borderId="0"/>
    <xf numFmtId="165" fontId="161" fillId="5" borderId="0">
      <alignment horizontal="center"/>
      <protection locked="0"/>
    </xf>
    <xf numFmtId="0" fontId="314" fillId="4" borderId="6">
      <protection locked="0"/>
    </xf>
    <xf numFmtId="0" fontId="314" fillId="4" borderId="6">
      <protection locked="0"/>
    </xf>
    <xf numFmtId="0" fontId="55" fillId="0" borderId="0" applyFill="0" applyBorder="0" applyProtection="0">
      <alignment horizontal="center" vertical="center"/>
    </xf>
    <xf numFmtId="336" fontId="157" fillId="0" borderId="0">
      <alignment horizontal="right"/>
      <protection locked="0"/>
    </xf>
    <xf numFmtId="337" fontId="157" fillId="0" borderId="7">
      <alignment horizontal="right" vertical="center"/>
      <protection locked="0"/>
    </xf>
    <xf numFmtId="337" fontId="157" fillId="0" borderId="7">
      <alignment horizontal="right" vertical="center"/>
      <protection locked="0"/>
    </xf>
    <xf numFmtId="337" fontId="157" fillId="0" borderId="7">
      <alignment horizontal="right" vertical="center"/>
      <protection locked="0"/>
    </xf>
    <xf numFmtId="337" fontId="157" fillId="0" borderId="7">
      <alignment horizontal="right" vertical="center"/>
      <protection locked="0"/>
    </xf>
    <xf numFmtId="337" fontId="157" fillId="0" borderId="7">
      <alignment horizontal="right" vertical="center"/>
      <protection locked="0"/>
    </xf>
    <xf numFmtId="337" fontId="157" fillId="0" borderId="7">
      <alignment horizontal="right" vertical="center"/>
      <protection locked="0"/>
    </xf>
    <xf numFmtId="338" fontId="157" fillId="0" borderId="0">
      <alignment horizontal="right"/>
    </xf>
    <xf numFmtId="339" fontId="157" fillId="0" borderId="0">
      <alignment horizontal="right"/>
    </xf>
    <xf numFmtId="338" fontId="157" fillId="0" borderId="7">
      <alignment horizontal="right" vertical="top"/>
    </xf>
    <xf numFmtId="338" fontId="157" fillId="0" borderId="7">
      <alignment horizontal="right" vertical="top"/>
    </xf>
    <xf numFmtId="338" fontId="157" fillId="0" borderId="7">
      <alignment horizontal="right" vertical="top"/>
    </xf>
    <xf numFmtId="338" fontId="157" fillId="0" borderId="7">
      <alignment horizontal="right" vertical="top"/>
    </xf>
    <xf numFmtId="338" fontId="157" fillId="0" borderId="7">
      <alignment horizontal="right" vertical="top"/>
    </xf>
    <xf numFmtId="338" fontId="157" fillId="0" borderId="7">
      <alignment horizontal="right" vertical="top"/>
    </xf>
    <xf numFmtId="338" fontId="55" fillId="118" borderId="165">
      <alignment horizontal="right"/>
    </xf>
    <xf numFmtId="338" fontId="55" fillId="118" borderId="165">
      <alignment horizontal="right"/>
    </xf>
    <xf numFmtId="338" fontId="55" fillId="118" borderId="165">
      <alignment horizontal="right"/>
    </xf>
    <xf numFmtId="338" fontId="55" fillId="118" borderId="165">
      <alignment horizontal="right"/>
    </xf>
    <xf numFmtId="338" fontId="55" fillId="118" borderId="165">
      <alignment horizontal="right"/>
    </xf>
    <xf numFmtId="338" fontId="55" fillId="118" borderId="165">
      <alignment horizontal="right"/>
    </xf>
    <xf numFmtId="338" fontId="55" fillId="118" borderId="165">
      <alignment horizontal="right"/>
    </xf>
    <xf numFmtId="338" fontId="55" fillId="118" borderId="165">
      <alignment horizontal="right"/>
    </xf>
    <xf numFmtId="338" fontId="37" fillId="118" borderId="165">
      <alignment horizontal="right"/>
    </xf>
    <xf numFmtId="338" fontId="37" fillId="118" borderId="165">
      <alignment horizontal="right"/>
    </xf>
    <xf numFmtId="338" fontId="37" fillId="118" borderId="165">
      <alignment horizontal="right"/>
    </xf>
    <xf numFmtId="338" fontId="37" fillId="118" borderId="165">
      <alignment horizontal="right"/>
    </xf>
    <xf numFmtId="338" fontId="37" fillId="118" borderId="165">
      <alignment horizontal="right"/>
    </xf>
    <xf numFmtId="338" fontId="37" fillId="118" borderId="165">
      <alignment horizontal="right"/>
    </xf>
    <xf numFmtId="338" fontId="37" fillId="118" borderId="165">
      <alignment horizontal="right"/>
    </xf>
    <xf numFmtId="338" fontId="37" fillId="118" borderId="165">
      <alignment horizontal="right"/>
    </xf>
    <xf numFmtId="340" fontId="157" fillId="0" borderId="0">
      <alignment horizontal="right"/>
    </xf>
    <xf numFmtId="341" fontId="157" fillId="0" borderId="0">
      <alignment horizontal="right"/>
    </xf>
    <xf numFmtId="341" fontId="157" fillId="0" borderId="0">
      <alignment horizontal="right" vertical="top"/>
    </xf>
    <xf numFmtId="341" fontId="55" fillId="118" borderId="165">
      <alignment horizontal="right"/>
    </xf>
    <xf numFmtId="341" fontId="55" fillId="118" borderId="165">
      <alignment horizontal="right"/>
    </xf>
    <xf numFmtId="341" fontId="55" fillId="118" borderId="165">
      <alignment horizontal="right"/>
    </xf>
    <xf numFmtId="341" fontId="55" fillId="118" borderId="165">
      <alignment horizontal="right"/>
    </xf>
    <xf numFmtId="341" fontId="55" fillId="118" borderId="165">
      <alignment horizontal="right"/>
    </xf>
    <xf numFmtId="341" fontId="55" fillId="118" borderId="165">
      <alignment horizontal="right"/>
    </xf>
    <xf numFmtId="341" fontId="55" fillId="118" borderId="165">
      <alignment horizontal="right"/>
    </xf>
    <xf numFmtId="341" fontId="55" fillId="118" borderId="165">
      <alignment horizontal="right"/>
    </xf>
    <xf numFmtId="341" fontId="37" fillId="118" borderId="165">
      <alignment horizontal="right"/>
    </xf>
    <xf numFmtId="341" fontId="37" fillId="0" borderId="7">
      <alignment horizontal="right"/>
    </xf>
    <xf numFmtId="341" fontId="37" fillId="0" borderId="7">
      <alignment horizontal="right"/>
    </xf>
    <xf numFmtId="341" fontId="37" fillId="0" borderId="7">
      <alignment horizontal="right"/>
    </xf>
    <xf numFmtId="341" fontId="37" fillId="0" borderId="7">
      <alignment horizontal="right"/>
    </xf>
    <xf numFmtId="341" fontId="37" fillId="0" borderId="7">
      <alignment horizontal="right"/>
    </xf>
    <xf numFmtId="341" fontId="37" fillId="0" borderId="7">
      <alignment horizontal="right"/>
    </xf>
    <xf numFmtId="341" fontId="37" fillId="0" borderId="0">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1" fontId="37" fillId="118" borderId="165">
      <alignment horizontal="right"/>
    </xf>
    <xf numFmtId="342" fontId="37" fillId="0" borderId="165">
      <alignment horizontal="right"/>
    </xf>
    <xf numFmtId="342" fontId="157" fillId="0" borderId="0">
      <alignment horizontal="right"/>
    </xf>
    <xf numFmtId="336" fontId="157" fillId="0" borderId="0">
      <alignment horizontal="right" vertical="top"/>
      <protection locked="0"/>
    </xf>
    <xf numFmtId="343" fontId="157" fillId="0" borderId="0">
      <alignment horizontal="right" vertical="top"/>
      <protection locked="0"/>
    </xf>
    <xf numFmtId="344" fontId="157" fillId="0" borderId="0">
      <alignment horizontal="right" vertical="top"/>
      <protection locked="0"/>
    </xf>
    <xf numFmtId="337" fontId="157" fillId="0" borderId="7">
      <alignment horizontal="right" vertical="top"/>
      <protection locked="0"/>
    </xf>
    <xf numFmtId="343" fontId="157" fillId="0" borderId="0">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45" fontId="55" fillId="0" borderId="165">
      <alignment horizontal="right"/>
      <protection locked="0"/>
    </xf>
    <xf numFmtId="345" fontId="55" fillId="0" borderId="165">
      <alignment horizontal="right"/>
      <protection locked="0"/>
    </xf>
    <xf numFmtId="345" fontId="55" fillId="0" borderId="165">
      <alignment horizontal="right"/>
      <protection locked="0"/>
    </xf>
    <xf numFmtId="345" fontId="55" fillId="0" borderId="165">
      <alignment horizontal="right"/>
      <protection locked="0"/>
    </xf>
    <xf numFmtId="345" fontId="55" fillId="0" borderId="165">
      <alignment horizontal="right"/>
      <protection locked="0"/>
    </xf>
    <xf numFmtId="345" fontId="55" fillId="0" borderId="165">
      <alignment horizontal="right"/>
      <protection locked="0"/>
    </xf>
    <xf numFmtId="345" fontId="55" fillId="0" borderId="165">
      <alignment horizontal="right"/>
      <protection locked="0"/>
    </xf>
    <xf numFmtId="345" fontId="55" fillId="0" borderId="165">
      <alignment horizontal="right"/>
      <protection locked="0"/>
    </xf>
    <xf numFmtId="346" fontId="55" fillId="0" borderId="165">
      <alignment horizontal="center"/>
      <protection locked="0"/>
    </xf>
    <xf numFmtId="346" fontId="55" fillId="0" borderId="165">
      <alignment horizontal="center"/>
      <protection locked="0"/>
    </xf>
    <xf numFmtId="346" fontId="55" fillId="0" borderId="165">
      <alignment horizontal="center"/>
      <protection locked="0"/>
    </xf>
    <xf numFmtId="346" fontId="55" fillId="0" borderId="165">
      <alignment horizontal="center"/>
      <protection locked="0"/>
    </xf>
    <xf numFmtId="346" fontId="55" fillId="0" borderId="165">
      <alignment horizontal="center"/>
      <protection locked="0"/>
    </xf>
    <xf numFmtId="346" fontId="55" fillId="0" borderId="165">
      <alignment horizontal="center"/>
      <protection locked="0"/>
    </xf>
    <xf numFmtId="346" fontId="55" fillId="0" borderId="165">
      <alignment horizontal="center"/>
      <protection locked="0"/>
    </xf>
    <xf numFmtId="346" fontId="55" fillId="0" borderId="165">
      <alignment horizontal="center"/>
      <protection locked="0"/>
    </xf>
    <xf numFmtId="337" fontId="55" fillId="0" borderId="165">
      <alignment horizontal="right"/>
      <protection locked="0"/>
    </xf>
    <xf numFmtId="347" fontId="37" fillId="118" borderId="165">
      <alignment horizontal="right"/>
      <protection locked="0"/>
    </xf>
    <xf numFmtId="347" fontId="37" fillId="118" borderId="165">
      <alignment horizontal="right"/>
      <protection locked="0"/>
    </xf>
    <xf numFmtId="347" fontId="37" fillId="118" borderId="165">
      <alignment horizontal="right"/>
      <protection locked="0"/>
    </xf>
    <xf numFmtId="347" fontId="37" fillId="118" borderId="165">
      <alignment horizontal="right"/>
      <protection locked="0"/>
    </xf>
    <xf numFmtId="347" fontId="37" fillId="118" borderId="165">
      <alignment horizontal="right"/>
      <protection locked="0"/>
    </xf>
    <xf numFmtId="347" fontId="37" fillId="118" borderId="165">
      <alignment horizontal="right"/>
      <protection locked="0"/>
    </xf>
    <xf numFmtId="347" fontId="37" fillId="118" borderId="165">
      <alignment horizontal="right"/>
      <protection locked="0"/>
    </xf>
    <xf numFmtId="347" fontId="37" fillId="118" borderId="165">
      <alignment horizontal="right"/>
      <protection locked="0"/>
    </xf>
    <xf numFmtId="343" fontId="55" fillId="0" borderId="165">
      <alignment horizontal="right"/>
      <protection locked="0"/>
    </xf>
    <xf numFmtId="343" fontId="55" fillId="0" borderId="165">
      <alignment horizontal="right"/>
      <protection locked="0"/>
    </xf>
    <xf numFmtId="343" fontId="55" fillId="0" borderId="165">
      <alignment horizontal="right"/>
      <protection locked="0"/>
    </xf>
    <xf numFmtId="343" fontId="55" fillId="0" borderId="165">
      <alignment horizontal="right"/>
      <protection locked="0"/>
    </xf>
    <xf numFmtId="343" fontId="55" fillId="0" borderId="165">
      <alignment horizontal="right"/>
      <protection locked="0"/>
    </xf>
    <xf numFmtId="343" fontId="55" fillId="0" borderId="165">
      <alignment horizontal="right"/>
      <protection locked="0"/>
    </xf>
    <xf numFmtId="343" fontId="55" fillId="0" borderId="165">
      <alignment horizontal="right"/>
      <protection locked="0"/>
    </xf>
    <xf numFmtId="343" fontId="55" fillId="0" borderId="165">
      <alignment horizontal="right"/>
      <protection locked="0"/>
    </xf>
    <xf numFmtId="337" fontId="37" fillId="0" borderId="165">
      <alignment horizontal="right"/>
      <protection locked="0"/>
    </xf>
    <xf numFmtId="348" fontId="157" fillId="0" borderId="0">
      <alignment horizontal="right"/>
      <protection locked="0"/>
    </xf>
    <xf numFmtId="336" fontId="28" fillId="0" borderId="0">
      <alignment horizontal="right"/>
      <protection locked="0"/>
    </xf>
    <xf numFmtId="348" fontId="157" fillId="0" borderId="0">
      <alignment horizontal="right" vertical="top"/>
      <protection locked="0"/>
    </xf>
    <xf numFmtId="336" fontId="28" fillId="0" borderId="0">
      <alignment horizontal="right" vertical="top"/>
      <protection locked="0"/>
    </xf>
    <xf numFmtId="348" fontId="157" fillId="118" borderId="0">
      <alignment horizontal="right" vertical="top"/>
      <protection locked="0"/>
    </xf>
    <xf numFmtId="349" fontId="55" fillId="0" borderId="165">
      <alignment horizontal="right"/>
      <protection locked="0"/>
    </xf>
    <xf numFmtId="349" fontId="55" fillId="0" borderId="165">
      <alignment horizontal="right"/>
      <protection locked="0"/>
    </xf>
    <xf numFmtId="349" fontId="55" fillId="0" borderId="165">
      <alignment horizontal="right"/>
      <protection locked="0"/>
    </xf>
    <xf numFmtId="349" fontId="55" fillId="0" borderId="165">
      <alignment horizontal="right"/>
      <protection locked="0"/>
    </xf>
    <xf numFmtId="349" fontId="55" fillId="0" borderId="165">
      <alignment horizontal="right"/>
      <protection locked="0"/>
    </xf>
    <xf numFmtId="349" fontId="55" fillId="0" borderId="165">
      <alignment horizontal="right"/>
      <protection locked="0"/>
    </xf>
    <xf numFmtId="349" fontId="55" fillId="0" borderId="165">
      <alignment horizontal="right"/>
      <protection locked="0"/>
    </xf>
    <xf numFmtId="349" fontId="55" fillId="0" borderId="165">
      <alignment horizontal="right"/>
      <protection locked="0"/>
    </xf>
    <xf numFmtId="348" fontId="37" fillId="118" borderId="165">
      <alignment horizontal="right"/>
      <protection locked="0"/>
    </xf>
    <xf numFmtId="348" fontId="37" fillId="118" borderId="165">
      <alignment horizontal="right"/>
      <protection locked="0"/>
    </xf>
    <xf numFmtId="348" fontId="37" fillId="118" borderId="165">
      <alignment horizontal="right"/>
      <protection locked="0"/>
    </xf>
    <xf numFmtId="348" fontId="37" fillId="118" borderId="165">
      <alignment horizontal="right"/>
      <protection locked="0"/>
    </xf>
    <xf numFmtId="348" fontId="37" fillId="118" borderId="165">
      <alignment horizontal="right"/>
      <protection locked="0"/>
    </xf>
    <xf numFmtId="348" fontId="37" fillId="118" borderId="165">
      <alignment horizontal="right"/>
      <protection locked="0"/>
    </xf>
    <xf numFmtId="348" fontId="37" fillId="118" borderId="165">
      <alignment horizontal="right"/>
      <protection locked="0"/>
    </xf>
    <xf numFmtId="348" fontId="37"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165">
      <alignment horizontal="right"/>
      <protection locked="0"/>
    </xf>
    <xf numFmtId="336" fontId="55" fillId="118" borderId="7">
      <alignment horizontal="right"/>
      <protection locked="0"/>
    </xf>
    <xf numFmtId="336" fontId="55" fillId="118" borderId="7">
      <alignment horizontal="right"/>
      <protection locked="0"/>
    </xf>
    <xf numFmtId="336" fontId="55" fillId="118" borderId="7">
      <alignment horizontal="right"/>
      <protection locked="0"/>
    </xf>
    <xf numFmtId="336" fontId="55" fillId="118" borderId="7">
      <alignment horizontal="right"/>
      <protection locked="0"/>
    </xf>
    <xf numFmtId="336" fontId="55" fillId="118" borderId="7">
      <alignment horizontal="right"/>
      <protection locked="0"/>
    </xf>
    <xf numFmtId="336" fontId="55" fillId="118" borderId="7">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36" fontId="55" fillId="118" borderId="50">
      <alignment horizontal="right"/>
      <protection locked="0"/>
    </xf>
    <xf numFmtId="349" fontId="55" fillId="0" borderId="0">
      <alignment horizontal="right"/>
      <protection locked="0"/>
    </xf>
    <xf numFmtId="349" fontId="157" fillId="0" borderId="0">
      <alignment horizontal="right"/>
      <protection locked="0"/>
    </xf>
    <xf numFmtId="337" fontId="157" fillId="0" borderId="0">
      <alignment horizontal="right"/>
      <protection locked="0"/>
    </xf>
    <xf numFmtId="0" fontId="315" fillId="9" borderId="7" applyBorder="0" applyProtection="0">
      <alignment horizontal="centerContinuous" vertical="center"/>
    </xf>
    <xf numFmtId="0" fontId="315" fillId="9" borderId="7" applyBorder="0" applyProtection="0">
      <alignment horizontal="centerContinuous" vertical="center"/>
    </xf>
    <xf numFmtId="0" fontId="315" fillId="9" borderId="7" applyBorder="0" applyProtection="0">
      <alignment horizontal="centerContinuous" vertical="center"/>
    </xf>
    <xf numFmtId="0" fontId="75" fillId="9" borderId="7" applyBorder="0" applyProtection="0">
      <alignment horizontal="centerContinuous" vertical="center"/>
    </xf>
    <xf numFmtId="0" fontId="316" fillId="0" borderId="0" applyFill="0" applyBorder="0" applyAlignment="0"/>
    <xf numFmtId="49" fontId="137" fillId="0" borderId="7">
      <alignment horizontal="center" vertical="top" wrapText="1"/>
    </xf>
    <xf numFmtId="49" fontId="137" fillId="0" borderId="7">
      <alignment horizontal="center" vertical="top" wrapText="1"/>
    </xf>
    <xf numFmtId="49" fontId="137" fillId="0" borderId="7">
      <alignment horizontal="center" vertical="top" wrapText="1"/>
    </xf>
    <xf numFmtId="49" fontId="137" fillId="0" borderId="7">
      <alignment horizontal="center" vertical="top" wrapText="1"/>
    </xf>
    <xf numFmtId="49" fontId="137" fillId="0" borderId="7">
      <alignment horizontal="center" vertical="top" wrapText="1"/>
    </xf>
    <xf numFmtId="49" fontId="137" fillId="0" borderId="7">
      <alignment horizontal="center" vertical="top" wrapText="1"/>
    </xf>
    <xf numFmtId="49" fontId="224" fillId="0" borderId="7">
      <alignment horizontal="center" vertical="top" wrapText="1"/>
    </xf>
    <xf numFmtId="49" fontId="224" fillId="0" borderId="7">
      <alignment horizontal="center" vertical="top" wrapText="1"/>
    </xf>
    <xf numFmtId="49" fontId="224" fillId="0" borderId="7">
      <alignment horizontal="center" vertical="top" wrapText="1"/>
    </xf>
    <xf numFmtId="49" fontId="224" fillId="0" borderId="7">
      <alignment horizontal="center" vertical="top" wrapText="1"/>
    </xf>
    <xf numFmtId="49" fontId="224" fillId="0" borderId="7">
      <alignment horizontal="center" vertical="top" wrapText="1"/>
    </xf>
    <xf numFmtId="49" fontId="224" fillId="0" borderId="7">
      <alignment horizontal="center" vertical="top" wrapText="1"/>
    </xf>
    <xf numFmtId="49" fontId="137" fillId="0" borderId="7">
      <alignment horizontal="center" wrapText="1"/>
    </xf>
    <xf numFmtId="49" fontId="137" fillId="0" borderId="0">
      <alignment horizontal="center" wrapText="1"/>
    </xf>
    <xf numFmtId="49" fontId="224" fillId="0" borderId="0">
      <alignment horizontal="center" wrapText="1"/>
    </xf>
    <xf numFmtId="49" fontId="317" fillId="0" borderId="0">
      <alignment horizontal="center" wrapText="1"/>
    </xf>
    <xf numFmtId="49" fontId="137" fillId="0" borderId="165">
      <alignment horizontal="center" wrapText="1"/>
    </xf>
    <xf numFmtId="49" fontId="137" fillId="0" borderId="165">
      <alignment horizontal="center" wrapText="1"/>
    </xf>
    <xf numFmtId="49" fontId="137" fillId="0" borderId="165">
      <alignment horizontal="center" wrapText="1"/>
    </xf>
    <xf numFmtId="49" fontId="137" fillId="0" borderId="165">
      <alignment horizontal="center" wrapText="1"/>
    </xf>
    <xf numFmtId="49" fontId="137" fillId="0" borderId="165">
      <alignment horizontal="center" wrapText="1"/>
    </xf>
    <xf numFmtId="49" fontId="137" fillId="0" borderId="165">
      <alignment horizontal="center" wrapText="1"/>
    </xf>
    <xf numFmtId="49" fontId="137" fillId="0" borderId="165">
      <alignment horizontal="center" wrapText="1"/>
    </xf>
    <xf numFmtId="49" fontId="137" fillId="0" borderId="165">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137"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224" fillId="0" borderId="50">
      <alignment horizontal="center" wrapText="1"/>
    </xf>
    <xf numFmtId="49" fontId="137" fillId="0" borderId="165">
      <alignment horizontal="center" wrapText="1"/>
    </xf>
    <xf numFmtId="49" fontId="65" fillId="0" borderId="7">
      <alignment horizontal="left" vertical="center"/>
    </xf>
    <xf numFmtId="49" fontId="55" fillId="0" borderId="0">
      <alignment horizontal="left"/>
    </xf>
    <xf numFmtId="49" fontId="157" fillId="0" borderId="0">
      <alignment horizontal="left"/>
    </xf>
    <xf numFmtId="49" fontId="157" fillId="0" borderId="0">
      <alignment horizontal="left" vertical="center" wrapText="1"/>
    </xf>
    <xf numFmtId="49" fontId="28" fillId="0" borderId="0">
      <alignment horizontal="left"/>
    </xf>
    <xf numFmtId="49" fontId="157" fillId="0" borderId="0">
      <alignment horizontal="left" vertical="top"/>
    </xf>
    <xf numFmtId="49" fontId="28" fillId="0" borderId="0">
      <alignment horizontal="left" vertical="top"/>
    </xf>
    <xf numFmtId="49" fontId="157" fillId="0" borderId="0">
      <alignment horizontal="left" vertical="top" wrapText="1"/>
    </xf>
    <xf numFmtId="49" fontId="55" fillId="0" borderId="0">
      <alignment horizontal="left"/>
    </xf>
    <xf numFmtId="49" fontId="37" fillId="0" borderId="165">
      <alignment horizontal="left"/>
    </xf>
    <xf numFmtId="49" fontId="37" fillId="0" borderId="165">
      <alignment horizontal="left"/>
    </xf>
    <xf numFmtId="49" fontId="37" fillId="0" borderId="165">
      <alignment horizontal="left"/>
    </xf>
    <xf numFmtId="49" fontId="37" fillId="0" borderId="165">
      <alignment horizontal="left"/>
    </xf>
    <xf numFmtId="49" fontId="37" fillId="0" borderId="165">
      <alignment horizontal="left"/>
    </xf>
    <xf numFmtId="49" fontId="37" fillId="0" borderId="165">
      <alignment horizontal="left"/>
    </xf>
    <xf numFmtId="49" fontId="37" fillId="0" borderId="165">
      <alignment horizontal="left"/>
    </xf>
    <xf numFmtId="49" fontId="37" fillId="0" borderId="165">
      <alignment horizontal="left"/>
    </xf>
    <xf numFmtId="49" fontId="55" fillId="0" borderId="165">
      <alignment horizontal="left"/>
    </xf>
    <xf numFmtId="49" fontId="55" fillId="0" borderId="165">
      <alignment horizontal="left"/>
    </xf>
    <xf numFmtId="49" fontId="55" fillId="0" borderId="165">
      <alignment horizontal="left"/>
    </xf>
    <xf numFmtId="49" fontId="55" fillId="0" borderId="165">
      <alignment horizontal="left"/>
    </xf>
    <xf numFmtId="49" fontId="55" fillId="0" borderId="165">
      <alignment horizontal="left"/>
    </xf>
    <xf numFmtId="49" fontId="55" fillId="0" borderId="165">
      <alignment horizontal="left"/>
    </xf>
    <xf numFmtId="49" fontId="55" fillId="0" borderId="165">
      <alignment horizontal="left"/>
    </xf>
    <xf numFmtId="49" fontId="55" fillId="0" borderId="165">
      <alignment horizontal="left"/>
    </xf>
    <xf numFmtId="49" fontId="55" fillId="0" borderId="7">
      <alignment horizontal="left"/>
    </xf>
    <xf numFmtId="49" fontId="55" fillId="0" borderId="7">
      <alignment horizontal="left"/>
    </xf>
    <xf numFmtId="49" fontId="55" fillId="0" borderId="7">
      <alignment horizontal="left"/>
    </xf>
    <xf numFmtId="49" fontId="55" fillId="0" borderId="7">
      <alignment horizontal="left"/>
    </xf>
    <xf numFmtId="49" fontId="55" fillId="0" borderId="7">
      <alignment horizontal="left"/>
    </xf>
    <xf numFmtId="49" fontId="55" fillId="0" borderId="7">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55" fillId="0" borderId="50">
      <alignment horizontal="left"/>
    </xf>
    <xf numFmtId="49" fontId="28" fillId="0" borderId="0">
      <alignment horizontal="left"/>
    </xf>
    <xf numFmtId="0" fontId="55" fillId="0" borderId="0" applyFill="0" applyBorder="0" applyProtection="0"/>
    <xf numFmtId="0" fontId="37" fillId="0" borderId="0" applyFill="0" applyBorder="0" applyProtection="0">
      <alignment horizontal="left"/>
    </xf>
    <xf numFmtId="0" fontId="77" fillId="0" borderId="211" applyFill="0" applyBorder="0" applyProtection="0">
      <alignment horizontal="left" vertical="top"/>
    </xf>
    <xf numFmtId="0" fontId="318" fillId="0" borderId="0" applyFill="0" applyBorder="0" applyProtection="0">
      <alignment horizontal="left" vertical="top"/>
    </xf>
    <xf numFmtId="0" fontId="77" fillId="0" borderId="211" applyFill="0" applyBorder="0" applyProtection="0">
      <alignment horizontal="left" vertical="top"/>
    </xf>
    <xf numFmtId="0" fontId="77" fillId="0" borderId="211" applyFill="0" applyBorder="0" applyProtection="0">
      <alignment horizontal="left" vertical="top"/>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35" fillId="0" borderId="0">
      <alignment vertical="top" wrapText="1"/>
    </xf>
    <xf numFmtId="0" fontId="25" fillId="124" borderId="0"/>
    <xf numFmtId="0" fontId="28" fillId="124" borderId="0">
      <alignment horizontal="left"/>
    </xf>
    <xf numFmtId="0" fontId="28" fillId="124" borderId="0">
      <alignment horizontal="left" indent="1"/>
    </xf>
    <xf numFmtId="0" fontId="28" fillId="124" borderId="0">
      <alignment horizontal="left" vertical="center" indent="2"/>
    </xf>
    <xf numFmtId="0" fontId="35" fillId="0" borderId="0" applyFill="0" applyBorder="0">
      <alignment horizontal="right"/>
    </xf>
    <xf numFmtId="0" fontId="319" fillId="0" borderId="0">
      <alignment horizontal="left" vertical="top" wrapText="1" indent="2"/>
    </xf>
    <xf numFmtId="0" fontId="319" fillId="0" borderId="0">
      <alignment horizontal="left" vertical="top" wrapText="1" indent="2"/>
    </xf>
    <xf numFmtId="0" fontId="319" fillId="0" borderId="0">
      <alignment horizontal="left" vertical="top" wrapText="1" indent="2"/>
    </xf>
    <xf numFmtId="0" fontId="319" fillId="0" borderId="0">
      <alignment horizontal="left" vertical="top" wrapText="1" indent="2"/>
    </xf>
    <xf numFmtId="0" fontId="319" fillId="0" borderId="0">
      <alignment horizontal="left" vertical="top" wrapText="1" indent="2"/>
    </xf>
    <xf numFmtId="0" fontId="319" fillId="0" borderId="0">
      <alignment horizontal="left" vertical="top" wrapText="1" indent="2"/>
    </xf>
    <xf numFmtId="0" fontId="319" fillId="0" borderId="0">
      <alignment horizontal="left" vertical="top" wrapText="1" indent="2"/>
    </xf>
    <xf numFmtId="335" fontId="160" fillId="0" borderId="0" applyFont="0" applyFill="0" applyBorder="0" applyAlignment="0" applyProtection="0"/>
    <xf numFmtId="0" fontId="320" fillId="0" borderId="0">
      <alignment horizontal="center"/>
    </xf>
    <xf numFmtId="15" fontId="157" fillId="0" borderId="0">
      <alignment horizontal="center"/>
    </xf>
    <xf numFmtId="40" fontId="321" fillId="0" borderId="0"/>
    <xf numFmtId="217" fontId="98" fillId="160" borderId="0" applyNumberFormat="0">
      <alignment vertical="center"/>
    </xf>
    <xf numFmtId="0" fontId="322" fillId="0" borderId="0" applyNumberFormat="0" applyFill="0" applyBorder="0" applyAlignment="0" applyProtection="0"/>
    <xf numFmtId="180" fontId="118" fillId="0" borderId="0" applyNumberFormat="0" applyFill="0" applyBorder="0" applyAlignment="0" applyProtection="0"/>
    <xf numFmtId="180" fontId="118" fillId="0" borderId="0" applyNumberFormat="0" applyFill="0" applyBorder="0" applyAlignment="0" applyProtection="0"/>
    <xf numFmtId="180" fontId="118" fillId="0" borderId="0" applyNumberFormat="0" applyFill="0" applyBorder="0" applyAlignment="0" applyProtection="0"/>
    <xf numFmtId="180" fontId="118" fillId="0" borderId="0" applyNumberFormat="0" applyFill="0" applyBorder="0" applyAlignment="0" applyProtection="0"/>
    <xf numFmtId="180" fontId="118" fillId="0" borderId="0" applyNumberFormat="0" applyFill="0" applyBorder="0" applyAlignment="0" applyProtection="0"/>
    <xf numFmtId="180" fontId="118" fillId="0" borderId="0" applyNumberFormat="0" applyFill="0" applyBorder="0" applyAlignment="0" applyProtection="0"/>
    <xf numFmtId="180" fontId="118"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0" fontId="73"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0"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224" fontId="322" fillId="0" borderId="0" applyNumberFormat="0" applyFill="0" applyBorder="0" applyAlignment="0" applyProtection="0"/>
    <xf numFmtId="0" fontId="118" fillId="0" borderId="0" applyNumberFormat="0" applyFill="0" applyBorder="0" applyAlignment="0" applyProtection="0"/>
    <xf numFmtId="0" fontId="322" fillId="0" borderId="0" applyNumberFormat="0" applyFill="0" applyBorder="0" applyAlignment="0" applyProtection="0"/>
    <xf numFmtId="0" fontId="73"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3" fillId="108" borderId="0"/>
    <xf numFmtId="0" fontId="324" fillId="0" borderId="0" applyBorder="0">
      <alignment horizontal="centerContinuous"/>
    </xf>
    <xf numFmtId="0" fontId="215" fillId="0" borderId="0" applyBorder="0">
      <alignment horizontal="centerContinuous"/>
    </xf>
    <xf numFmtId="229" fontId="28" fillId="0" borderId="0" applyNumberFormat="0" applyFont="0" applyBorder="0" applyAlignment="0" applyProtection="0"/>
    <xf numFmtId="1" fontId="28" fillId="4" borderId="0" applyFont="0" applyBorder="0" applyAlignment="0" applyProtection="0"/>
    <xf numFmtId="291" fontId="160" fillId="0" borderId="0" applyFont="0" applyFill="0" applyBorder="0" applyAlignment="0" applyProtection="0"/>
    <xf numFmtId="291" fontId="160" fillId="0" borderId="0" applyFont="0" applyFill="0" applyBorder="0" applyAlignment="0" applyProtection="0"/>
    <xf numFmtId="217" fontId="325" fillId="0" borderId="165" applyFill="0"/>
    <xf numFmtId="217" fontId="325" fillId="0" borderId="165" applyFill="0"/>
    <xf numFmtId="217" fontId="325" fillId="0" borderId="165" applyFill="0"/>
    <xf numFmtId="217" fontId="325" fillId="0" borderId="165" applyFill="0"/>
    <xf numFmtId="217" fontId="325" fillId="0" borderId="165" applyFill="0"/>
    <xf numFmtId="217" fontId="325" fillId="0" borderId="165" applyFill="0"/>
    <xf numFmtId="217" fontId="325" fillId="0" borderId="165" applyFill="0"/>
    <xf numFmtId="217" fontId="325" fillId="0" borderId="165" applyFill="0"/>
    <xf numFmtId="180" fontId="326" fillId="0" borderId="49"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91" fillId="0" borderId="49"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217" fontId="325" fillId="0" borderId="8" applyFill="0"/>
    <xf numFmtId="217" fontId="325" fillId="0" borderId="8" applyFill="0"/>
    <xf numFmtId="217" fontId="325" fillId="0" borderId="8" applyFill="0"/>
    <xf numFmtId="217" fontId="325" fillId="0" borderId="8" applyFill="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252" fillId="0" borderId="213" applyNumberFormat="0" applyFill="0" applyAlignment="0" applyProtection="0"/>
    <xf numFmtId="0" fontId="252"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252" fillId="0" borderId="213" applyNumberFormat="0" applyFill="0" applyAlignment="0" applyProtection="0"/>
    <xf numFmtId="0" fontId="252"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0" fontId="49" fillId="0" borderId="21"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224" fontId="49" fillId="0" borderId="213" applyNumberFormat="0" applyFill="0" applyAlignment="0" applyProtection="0"/>
    <xf numFmtId="0" fontId="49" fillId="0" borderId="21" applyNumberFormat="0" applyFill="0" applyAlignment="0" applyProtection="0"/>
    <xf numFmtId="0" fontId="106" fillId="0" borderId="49" applyNumberFormat="0" applyFill="0" applyAlignment="0" applyProtection="0"/>
    <xf numFmtId="217" fontId="185" fillId="0" borderId="165" applyFill="0"/>
    <xf numFmtId="217" fontId="185" fillId="0" borderId="165" applyFill="0"/>
    <xf numFmtId="217" fontId="185" fillId="0" borderId="165" applyFill="0"/>
    <xf numFmtId="217" fontId="185" fillId="0" borderId="165" applyFill="0"/>
    <xf numFmtId="0" fontId="49" fillId="0" borderId="21"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9" fillId="0" borderId="21" applyNumberFormat="0" applyFill="0" applyAlignment="0" applyProtection="0"/>
    <xf numFmtId="217" fontId="185" fillId="0" borderId="8" applyFill="0"/>
    <xf numFmtId="217" fontId="185" fillId="0" borderId="8" applyFill="0"/>
    <xf numFmtId="217" fontId="185" fillId="0" borderId="8" applyFill="0"/>
    <xf numFmtId="217" fontId="185" fillId="0" borderId="8" applyFill="0"/>
    <xf numFmtId="217" fontId="185" fillId="0" borderId="8" applyFill="0"/>
    <xf numFmtId="217" fontId="185" fillId="0" borderId="8" applyFill="0"/>
    <xf numFmtId="217" fontId="185" fillId="0" borderId="8" applyFill="0"/>
    <xf numFmtId="217" fontId="185" fillId="0" borderId="8" applyFill="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9" fillId="0" borderId="213"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9" fillId="0" borderId="213"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9" fillId="0" borderId="213" applyNumberFormat="0" applyFill="0" applyAlignment="0" applyProtection="0"/>
    <xf numFmtId="0" fontId="49" fillId="0" borderId="213" applyNumberFormat="0" applyFill="0" applyAlignment="0" applyProtection="0"/>
    <xf numFmtId="0" fontId="49" fillId="0" borderId="213"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180" fontId="326" fillId="0" borderId="49"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180" fontId="326" fillId="0" borderId="49"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180" fontId="326" fillId="0" borderId="49" applyNumberForma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0" fontId="48" fillId="0" borderId="212" applyNumberFormat="0" applyFont="0" applyFill="0" applyAlignment="0" applyProtection="0"/>
    <xf numFmtId="233" fontId="327" fillId="92" borderId="0"/>
    <xf numFmtId="165" fontId="35" fillId="0" borderId="0" applyFont="0" applyFill="0" applyBorder="0" applyAlignment="0" applyProtection="0"/>
    <xf numFmtId="167" fontId="35" fillId="0" borderId="0" applyFont="0" applyFill="0" applyBorder="0" applyAlignment="0" applyProtection="0"/>
    <xf numFmtId="220" fontId="328" fillId="0" borderId="0">
      <alignment horizontal="left"/>
      <protection locked="0"/>
    </xf>
    <xf numFmtId="38" fontId="196" fillId="0" borderId="7" applyNumberFormat="0" applyFont="0" applyFill="0" applyAlignment="0"/>
    <xf numFmtId="38" fontId="196" fillId="0" borderId="7" applyNumberFormat="0" applyFont="0" applyFill="0" applyAlignment="0"/>
    <xf numFmtId="38" fontId="196" fillId="0" borderId="7" applyNumberFormat="0" applyFont="0" applyFill="0" applyAlignment="0"/>
    <xf numFmtId="38" fontId="196" fillId="0" borderId="7" applyNumberFormat="0" applyFont="0" applyFill="0" applyAlignment="0"/>
    <xf numFmtId="38" fontId="196" fillId="0" borderId="7" applyNumberFormat="0" applyFont="0" applyFill="0" applyAlignment="0"/>
    <xf numFmtId="38" fontId="196" fillId="0" borderId="7" applyNumberFormat="0" applyFont="0" applyFill="0" applyAlignment="0"/>
    <xf numFmtId="333" fontId="162" fillId="6" borderId="6">
      <alignment horizontal="right"/>
    </xf>
    <xf numFmtId="333" fontId="162" fillId="6" borderId="6">
      <alignment horizontal="right"/>
    </xf>
    <xf numFmtId="333" fontId="162" fillId="6" borderId="6">
      <alignment horizontal="right"/>
    </xf>
    <xf numFmtId="333" fontId="162" fillId="6" borderId="6">
      <alignment horizontal="right"/>
    </xf>
    <xf numFmtId="37" fontId="162" fillId="39" borderId="0" applyNumberFormat="0" applyBorder="0" applyAlignment="0">
      <alignment vertical="top"/>
    </xf>
    <xf numFmtId="0" fontId="144" fillId="0" borderId="0"/>
    <xf numFmtId="333" fontId="162" fillId="0" borderId="6">
      <alignment horizontal="right"/>
    </xf>
    <xf numFmtId="333" fontId="162" fillId="0" borderId="6">
      <alignment horizontal="right"/>
    </xf>
    <xf numFmtId="333" fontId="162" fillId="0" borderId="6">
      <alignment horizontal="right"/>
    </xf>
    <xf numFmtId="333" fontId="162" fillId="0" borderId="6">
      <alignment horizontal="right"/>
    </xf>
    <xf numFmtId="0" fontId="35" fillId="0" borderId="0"/>
    <xf numFmtId="0" fontId="35" fillId="0" borderId="0"/>
    <xf numFmtId="0" fontId="35" fillId="0" borderId="0"/>
    <xf numFmtId="164" fontId="35" fillId="0" borderId="0" applyFont="0" applyFill="0" applyBorder="0" applyAlignment="0" applyProtection="0"/>
    <xf numFmtId="166" fontId="35" fillId="0" borderId="0" applyFont="0" applyFill="0" applyBorder="0" applyAlignment="0" applyProtection="0"/>
    <xf numFmtId="209" fontId="40" fillId="0" borderId="0" applyFont="0" applyFill="0" applyBorder="0" applyAlignment="0" applyProtection="0"/>
    <xf numFmtId="37" fontId="40" fillId="0" borderId="0" applyFont="0" applyFill="0" applyBorder="0" applyAlignment="0" applyProtection="0"/>
    <xf numFmtId="0" fontId="329" fillId="0" borderId="0" applyNumberFormat="0" applyFill="0" applyBorder="0"/>
    <xf numFmtId="0" fontId="83" fillId="0" borderId="0" applyNumberFormat="0" applyFill="0" applyBorder="0" applyAlignment="0" applyProtection="0"/>
    <xf numFmtId="180" fontId="330" fillId="0" borderId="0" applyNumberFormat="0" applyFill="0" applyBorder="0" applyAlignment="0" applyProtection="0"/>
    <xf numFmtId="180" fontId="330" fillId="0" borderId="0" applyNumberFormat="0" applyFill="0" applyBorder="0" applyAlignment="0" applyProtection="0"/>
    <xf numFmtId="180" fontId="330" fillId="0" borderId="0" applyNumberFormat="0" applyFill="0" applyBorder="0" applyAlignment="0" applyProtection="0"/>
    <xf numFmtId="180" fontId="330" fillId="0" borderId="0" applyNumberFormat="0" applyFill="0" applyBorder="0" applyAlignment="0" applyProtection="0"/>
    <xf numFmtId="180" fontId="330" fillId="0" borderId="0" applyNumberFormat="0" applyFill="0" applyBorder="0" applyAlignment="0" applyProtection="0"/>
    <xf numFmtId="180" fontId="330" fillId="0" borderId="0" applyNumberFormat="0" applyFill="0" applyBorder="0" applyAlignment="0" applyProtection="0"/>
    <xf numFmtId="180" fontId="330"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0" fontId="331"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0"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06"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224" fontId="83" fillId="0" borderId="0" applyNumberFormat="0" applyFill="0" applyBorder="0" applyAlignment="0" applyProtection="0"/>
    <xf numFmtId="0" fontId="10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350" fontId="35" fillId="0" borderId="0" applyFont="0" applyFill="0" applyBorder="0" applyProtection="0">
      <alignment horizontal="right"/>
    </xf>
    <xf numFmtId="192" fontId="35" fillId="0" borderId="7" applyBorder="0" applyProtection="0">
      <alignment horizontal="right"/>
    </xf>
    <xf numFmtId="192" fontId="35" fillId="0" borderId="7" applyBorder="0" applyProtection="0">
      <alignment horizontal="right"/>
    </xf>
    <xf numFmtId="192" fontId="35" fillId="0" borderId="7" applyBorder="0" applyProtection="0">
      <alignment horizontal="right"/>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0" fontId="35" fillId="9" borderId="165" applyProtection="0">
      <alignment vertical="center"/>
    </xf>
    <xf numFmtId="192" fontId="35" fillId="0" borderId="7" applyBorder="0" applyProtection="0">
      <alignment horizontal="right"/>
    </xf>
    <xf numFmtId="192" fontId="35" fillId="0" borderId="7" applyBorder="0" applyProtection="0">
      <alignment horizontal="right"/>
    </xf>
    <xf numFmtId="351" fontId="160" fillId="0" borderId="0" applyFont="0" applyFill="0" applyBorder="0" applyProtection="0">
      <alignment horizontal="right"/>
    </xf>
    <xf numFmtId="351" fontId="160" fillId="0" borderId="0" applyFont="0" applyFill="0" applyBorder="0" applyProtection="0">
      <alignment horizontal="right"/>
    </xf>
    <xf numFmtId="351" fontId="160" fillId="0" borderId="0" applyFont="0" applyFill="0" applyBorder="0" applyProtection="0">
      <alignment horizontal="right"/>
    </xf>
    <xf numFmtId="351" fontId="160" fillId="0" borderId="0" applyFont="0" applyFill="0" applyBorder="0" applyProtection="0">
      <alignment horizontal="right"/>
    </xf>
    <xf numFmtId="351" fontId="160" fillId="0" borderId="0" applyFont="0" applyFill="0" applyBorder="0" applyProtection="0">
      <alignment horizontal="right"/>
    </xf>
    <xf numFmtId="351" fontId="160" fillId="0" borderId="0" applyFont="0" applyFill="0" applyBorder="0" applyProtection="0">
      <alignment horizontal="right"/>
    </xf>
    <xf numFmtId="1" fontId="332" fillId="0" borderId="0"/>
    <xf numFmtId="352" fontId="35" fillId="0" borderId="0" applyFont="0" applyFill="0" applyBorder="0" applyAlignment="0" applyProtection="0"/>
    <xf numFmtId="352" fontId="35" fillId="0" borderId="0" applyFont="0" applyFill="0" applyBorder="0" applyAlignment="0" applyProtection="0"/>
    <xf numFmtId="352" fontId="35" fillId="0" borderId="0" applyFont="0" applyFill="0" applyBorder="0" applyAlignment="0" applyProtection="0"/>
    <xf numFmtId="352" fontId="35" fillId="0" borderId="0" applyFont="0" applyFill="0" applyBorder="0" applyAlignment="0" applyProtection="0"/>
    <xf numFmtId="352" fontId="35" fillId="0" borderId="0" applyFont="0" applyFill="0" applyBorder="0" applyAlignment="0" applyProtection="0"/>
    <xf numFmtId="0" fontId="12" fillId="0" borderId="0"/>
    <xf numFmtId="43" fontId="12" fillId="0" borderId="0" applyFont="0" applyFill="0" applyBorder="0" applyAlignment="0" applyProtection="0"/>
    <xf numFmtId="9" fontId="319" fillId="5" borderId="0" applyBorder="0">
      <alignment vertical="center"/>
    </xf>
    <xf numFmtId="182" fontId="319" fillId="5" borderId="0" applyBorder="0">
      <alignment vertical="center"/>
    </xf>
    <xf numFmtId="0" fontId="333" fillId="0" borderId="0"/>
    <xf numFmtId="0" fontId="212" fillId="0" borderId="0"/>
    <xf numFmtId="0" fontId="212" fillId="0" borderId="0"/>
    <xf numFmtId="0" fontId="212" fillId="0" borderId="0"/>
    <xf numFmtId="0" fontId="212" fillId="0" borderId="0"/>
    <xf numFmtId="0" fontId="42" fillId="0" borderId="0"/>
    <xf numFmtId="0" fontId="42" fillId="0" borderId="0"/>
    <xf numFmtId="0" fontId="334" fillId="0" borderId="0" applyNumberFormat="0" applyFill="0" applyBorder="0" applyAlignment="0" applyProtection="0"/>
    <xf numFmtId="0" fontId="334" fillId="0" borderId="0" applyNumberFormat="0" applyFill="0" applyBorder="0" applyAlignment="0" applyProtection="0"/>
    <xf numFmtId="354" fontId="335" fillId="0" borderId="0" applyNumberFormat="0" applyFill="0" applyBorder="0" applyAlignment="0" applyProtection="0"/>
    <xf numFmtId="0" fontId="336" fillId="0" borderId="0" applyNumberFormat="0" applyFill="0" applyBorder="0" applyProtection="0">
      <alignment vertical="top"/>
    </xf>
    <xf numFmtId="0" fontId="336" fillId="0" borderId="0" applyNumberFormat="0" applyFill="0" applyBorder="0" applyProtection="0">
      <alignment vertical="top"/>
    </xf>
    <xf numFmtId="354" fontId="337" fillId="0" borderId="0" applyNumberFormat="0" applyFill="0" applyBorder="0" applyProtection="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314" fillId="0" borderId="214" applyNumberFormat="0" applyFill="0" applyAlignment="0" applyProtection="0"/>
    <xf numFmtId="0" fontId="246" fillId="0" borderId="215" applyNumberFormat="0" applyFill="0" applyProtection="0">
      <alignment horizontal="center"/>
    </xf>
    <xf numFmtId="0" fontId="35"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1" fontId="338" fillId="0" borderId="0"/>
    <xf numFmtId="1" fontId="339" fillId="0" borderId="0"/>
    <xf numFmtId="0" fontId="46" fillId="0" borderId="0"/>
    <xf numFmtId="0" fontId="46" fillId="0" borderId="0"/>
    <xf numFmtId="278" fontId="46" fillId="0" borderId="0"/>
    <xf numFmtId="1" fontId="340" fillId="0" borderId="0"/>
    <xf numFmtId="0" fontId="46" fillId="0" borderId="0"/>
    <xf numFmtId="0" fontId="46" fillId="0" borderId="0"/>
    <xf numFmtId="0" fontId="341" fillId="0" borderId="0" applyFont="0" applyFill="0" applyBorder="0" applyAlignment="0" applyProtection="0"/>
    <xf numFmtId="0" fontId="342" fillId="0" borderId="0" applyFont="0" applyFill="0" applyBorder="0" applyAlignment="0" applyProtection="0"/>
    <xf numFmtId="0" fontId="343" fillId="0" borderId="0" applyFont="0" applyFill="0" applyBorder="0" applyAlignment="0" applyProtection="0"/>
    <xf numFmtId="0" fontId="343" fillId="0" borderId="0" applyFont="0" applyFill="0" applyBorder="0" applyAlignment="0" applyProtection="0"/>
    <xf numFmtId="5" fontId="344" fillId="0" borderId="181">
      <alignment horizontal="center" vertical="center"/>
      <protection locked="0"/>
    </xf>
    <xf numFmtId="355" fontId="344" fillId="0" borderId="181">
      <alignment horizontal="center" vertical="center"/>
      <protection locked="0"/>
    </xf>
    <xf numFmtId="356" fontId="344" fillId="0" borderId="181">
      <alignment horizontal="center" vertical="center"/>
      <protection locked="0"/>
    </xf>
    <xf numFmtId="37" fontId="344" fillId="0" borderId="181">
      <alignment horizontal="center" vertical="center"/>
      <protection locked="0"/>
    </xf>
    <xf numFmtId="357" fontId="344" fillId="0" borderId="181">
      <alignment horizontal="center" vertical="center"/>
      <protection locked="0"/>
    </xf>
    <xf numFmtId="0" fontId="344" fillId="0" borderId="181">
      <alignment horizontal="center" vertical="center"/>
      <protection locked="0"/>
    </xf>
    <xf numFmtId="358" fontId="344" fillId="0" borderId="181">
      <alignment horizontal="center" vertical="center"/>
      <protection locked="0"/>
    </xf>
    <xf numFmtId="5" fontId="345" fillId="0" borderId="181">
      <alignment horizontal="center" vertical="center"/>
      <protection locked="0"/>
    </xf>
    <xf numFmtId="14" fontId="345" fillId="0" borderId="181">
      <alignment horizontal="center" vertical="center"/>
      <protection locked="0"/>
    </xf>
    <xf numFmtId="0" fontId="346" fillId="161" borderId="0">
      <alignment vertical="center"/>
      <protection locked="0"/>
    </xf>
    <xf numFmtId="0" fontId="347" fillId="161" borderId="0">
      <alignment vertical="center"/>
      <protection locked="0"/>
    </xf>
    <xf numFmtId="0" fontId="348" fillId="161" borderId="0">
      <alignment vertical="center"/>
      <protection locked="0"/>
    </xf>
    <xf numFmtId="0" fontId="345" fillId="161" borderId="0">
      <alignment vertical="center"/>
      <protection locked="0"/>
    </xf>
    <xf numFmtId="356" fontId="345" fillId="0" borderId="181">
      <alignment horizontal="center" vertical="center"/>
      <protection locked="0"/>
    </xf>
    <xf numFmtId="37" fontId="345" fillId="0" borderId="181">
      <alignment horizontal="center" vertical="center"/>
      <protection locked="0"/>
    </xf>
    <xf numFmtId="357" fontId="345" fillId="0" borderId="181">
      <alignment horizontal="center" vertical="center"/>
      <protection locked="0"/>
    </xf>
    <xf numFmtId="0" fontId="242" fillId="161" borderId="0">
      <alignment vertical="center"/>
      <protection locked="0"/>
    </xf>
    <xf numFmtId="0" fontId="345" fillId="0" borderId="181">
      <alignment horizontal="center" vertical="center"/>
      <protection locked="0"/>
    </xf>
    <xf numFmtId="37" fontId="345" fillId="0" borderId="181">
      <alignment horizontal="center" vertical="center"/>
      <protection locked="0"/>
    </xf>
    <xf numFmtId="0" fontId="349" fillId="161" borderId="0">
      <alignment vertical="center"/>
      <protection locked="0"/>
    </xf>
    <xf numFmtId="5" fontId="19" fillId="161" borderId="0">
      <alignment horizontal="center" vertical="center"/>
      <protection locked="0"/>
    </xf>
    <xf numFmtId="14" fontId="19" fillId="161" borderId="0">
      <alignment horizontal="center" vertical="center"/>
      <protection locked="0"/>
    </xf>
    <xf numFmtId="0" fontId="252" fillId="161" borderId="0">
      <alignment vertical="center"/>
      <protection locked="0"/>
    </xf>
    <xf numFmtId="0" fontId="350" fillId="161" borderId="0">
      <alignment vertical="center"/>
      <protection locked="0"/>
    </xf>
    <xf numFmtId="0" fontId="21" fillId="161" borderId="0">
      <alignment vertical="center"/>
      <protection locked="0"/>
    </xf>
    <xf numFmtId="0" fontId="345" fillId="161" borderId="0">
      <alignment vertical="center"/>
      <protection locked="0"/>
    </xf>
    <xf numFmtId="0" fontId="19" fillId="161" borderId="0">
      <alignment horizontal="left" vertical="center"/>
      <protection locked="0"/>
    </xf>
    <xf numFmtId="356" fontId="19" fillId="161" borderId="0">
      <alignment horizontal="center" vertical="center"/>
      <protection locked="0"/>
    </xf>
    <xf numFmtId="37" fontId="19" fillId="161" borderId="0">
      <alignment horizontal="center" vertical="center"/>
      <protection locked="0"/>
    </xf>
    <xf numFmtId="357" fontId="19" fillId="161" borderId="0">
      <alignment horizontal="center" vertical="center"/>
      <protection locked="0"/>
    </xf>
    <xf numFmtId="0" fontId="19" fillId="161" borderId="0">
      <alignment horizontal="center" vertical="center"/>
      <protection locked="0"/>
    </xf>
    <xf numFmtId="358" fontId="19" fillId="161" borderId="0">
      <alignment horizontal="center" vertical="center"/>
      <protection locked="0"/>
    </xf>
    <xf numFmtId="3" fontId="161" fillId="5" borderId="6">
      <alignment horizontal="center"/>
      <protection locked="0"/>
    </xf>
    <xf numFmtId="3" fontId="161" fillId="5" borderId="6">
      <alignment horizontal="center"/>
      <protection locked="0"/>
    </xf>
    <xf numFmtId="17" fontId="162" fillId="5" borderId="6">
      <alignment horizontal="center"/>
      <protection locked="0"/>
    </xf>
    <xf numFmtId="17" fontId="162" fillId="5" borderId="6">
      <alignment horizontal="center"/>
      <protection locked="0"/>
    </xf>
    <xf numFmtId="0" fontId="157" fillId="162" borderId="6" applyNumberFormat="0" applyAlignment="0"/>
    <xf numFmtId="0" fontId="157" fillId="162" borderId="6" applyNumberFormat="0" applyAlignment="0"/>
    <xf numFmtId="0" fontId="157" fillId="162" borderId="6" applyNumberFormat="0" applyAlignment="0"/>
    <xf numFmtId="0" fontId="157" fillId="162" borderId="6" applyNumberFormat="0" applyAlignment="0"/>
    <xf numFmtId="359" fontId="28" fillId="0" borderId="5">
      <alignment horizontal="center" vertical="center"/>
      <protection locked="0"/>
    </xf>
    <xf numFmtId="360" fontId="28" fillId="0" borderId="5">
      <alignment horizontal="center" vertical="center"/>
      <protection locked="0"/>
    </xf>
    <xf numFmtId="360" fontId="28" fillId="0" borderId="5">
      <alignment horizontal="center" vertical="center"/>
      <protection locked="0"/>
    </xf>
    <xf numFmtId="361" fontId="28" fillId="0" borderId="5">
      <alignment horizontal="center" vertical="center"/>
      <protection locked="0"/>
    </xf>
    <xf numFmtId="174" fontId="28" fillId="0" borderId="5">
      <alignment horizontal="center" vertical="center"/>
      <protection locked="0"/>
    </xf>
    <xf numFmtId="174" fontId="28" fillId="0" borderId="5">
      <alignment horizontal="center" vertical="center"/>
      <protection locked="0"/>
    </xf>
    <xf numFmtId="190" fontId="28" fillId="0" borderId="5">
      <alignment horizontal="center" vertical="center"/>
      <protection locked="0"/>
    </xf>
    <xf numFmtId="172" fontId="28" fillId="0" borderId="5">
      <alignment horizontal="center" vertical="center"/>
      <protection locked="0"/>
    </xf>
    <xf numFmtId="172" fontId="28" fillId="0" borderId="5">
      <alignment horizontal="center" vertical="center"/>
      <protection locked="0"/>
    </xf>
    <xf numFmtId="362" fontId="28" fillId="0" borderId="5">
      <alignment horizontal="center" vertical="center"/>
      <protection locked="0"/>
    </xf>
    <xf numFmtId="191" fontId="28" fillId="0" borderId="5">
      <alignment horizontal="center" vertical="center"/>
      <protection locked="0"/>
    </xf>
    <xf numFmtId="363" fontId="344" fillId="0" borderId="181">
      <alignment vertical="center"/>
      <protection locked="0"/>
    </xf>
    <xf numFmtId="364" fontId="344" fillId="0" borderId="181">
      <alignment horizontal="right" vertical="center"/>
      <protection locked="0"/>
    </xf>
    <xf numFmtId="365" fontId="344" fillId="0" borderId="181">
      <alignment vertical="center"/>
      <protection locked="0"/>
    </xf>
    <xf numFmtId="366" fontId="344" fillId="0" borderId="181">
      <alignment horizontal="center" vertical="center"/>
      <protection locked="0"/>
    </xf>
    <xf numFmtId="367" fontId="344" fillId="0" borderId="181">
      <alignment horizontal="center" vertical="center"/>
      <protection locked="0"/>
    </xf>
    <xf numFmtId="0" fontId="344" fillId="0" borderId="181">
      <alignment vertical="center"/>
      <protection locked="0"/>
    </xf>
    <xf numFmtId="0" fontId="11" fillId="0" borderId="0"/>
    <xf numFmtId="0" fontId="7" fillId="0" borderId="0"/>
    <xf numFmtId="0" fontId="5" fillId="0" borderId="0"/>
    <xf numFmtId="0" fontId="258" fillId="0" borderId="0" applyNumberFormat="0" applyFill="0" applyBorder="0" applyAlignment="0" applyProtection="0"/>
    <xf numFmtId="49" fontId="5" fillId="51" borderId="28" applyFont="0" applyAlignment="0">
      <alignment horizontal="left" vertical="center" wrapText="1"/>
      <protection locked="0"/>
    </xf>
    <xf numFmtId="208" fontId="5" fillId="51" borderId="28">
      <protection locked="0"/>
    </xf>
    <xf numFmtId="208" fontId="5" fillId="51" borderId="28">
      <protection locked="0"/>
    </xf>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64" fillId="0" borderId="0" applyNumberForma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642">
    <xf numFmtId="0" fontId="0" fillId="0" borderId="0" xfId="0"/>
    <xf numFmtId="0" fontId="18" fillId="2" borderId="0" xfId="0" applyFont="1" applyFill="1" applyBorder="1"/>
    <xf numFmtId="0" fontId="18" fillId="2" borderId="0" xfId="0" applyFont="1" applyFill="1" applyBorder="1" applyAlignment="1">
      <alignment horizontal="right"/>
    </xf>
    <xf numFmtId="0" fontId="19" fillId="2" borderId="0" xfId="0" applyFont="1" applyFill="1" applyBorder="1" applyAlignment="1">
      <alignment horizontal="center"/>
    </xf>
    <xf numFmtId="0" fontId="19" fillId="2" borderId="0" xfId="0" applyFont="1" applyFill="1" applyBorder="1"/>
    <xf numFmtId="0" fontId="18" fillId="2" borderId="1" xfId="0" applyFont="1" applyFill="1" applyBorder="1"/>
    <xf numFmtId="168" fontId="19" fillId="3" borderId="0" xfId="0" applyNumberFormat="1" applyFont="1" applyFill="1"/>
    <xf numFmtId="168" fontId="20" fillId="0" borderId="0" xfId="0" applyNumberFormat="1" applyFont="1"/>
    <xf numFmtId="168" fontId="19" fillId="0" borderId="0" xfId="0" applyNumberFormat="1" applyFont="1"/>
    <xf numFmtId="168" fontId="21" fillId="0" borderId="0" xfId="0" applyNumberFormat="1" applyFont="1"/>
    <xf numFmtId="168" fontId="22" fillId="0" borderId="0" xfId="0" applyNumberFormat="1" applyFont="1" applyAlignment="1" applyProtection="1"/>
    <xf numFmtId="0" fontId="19" fillId="5" borderId="0" xfId="0" applyFont="1" applyFill="1" applyBorder="1"/>
    <xf numFmtId="0" fontId="19" fillId="6" borderId="0" xfId="0" applyFont="1" applyFill="1" applyBorder="1"/>
    <xf numFmtId="168" fontId="25" fillId="0" borderId="0" xfId="0" applyNumberFormat="1" applyFont="1"/>
    <xf numFmtId="168" fontId="21" fillId="0" borderId="0" xfId="0" applyNumberFormat="1" applyFont="1" applyAlignment="1">
      <alignment horizontal="center"/>
    </xf>
    <xf numFmtId="168" fontId="19" fillId="0" borderId="0" xfId="0" applyNumberFormat="1" applyFont="1" applyAlignment="1">
      <alignment horizontal="left" indent="1"/>
    </xf>
    <xf numFmtId="168" fontId="20" fillId="0" borderId="0" xfId="0" applyNumberFormat="1" applyFont="1" applyAlignment="1">
      <alignment horizontal="center"/>
    </xf>
    <xf numFmtId="168" fontId="0" fillId="0" borderId="0" xfId="0" applyNumberFormat="1"/>
    <xf numFmtId="43" fontId="25" fillId="0" borderId="6" xfId="0" applyNumberFormat="1" applyFont="1" applyBorder="1" applyAlignment="1">
      <alignment horizontal="center"/>
    </xf>
    <xf numFmtId="168" fontId="30" fillId="0" borderId="0" xfId="3" applyNumberFormat="1" applyFont="1" applyAlignment="1" applyProtection="1"/>
    <xf numFmtId="168" fontId="20" fillId="3" borderId="0" xfId="0" applyNumberFormat="1" applyFont="1" applyFill="1"/>
    <xf numFmtId="168" fontId="31" fillId="0" borderId="0" xfId="0" applyNumberFormat="1" applyFont="1" applyAlignment="1">
      <alignment horizontal="center"/>
    </xf>
    <xf numFmtId="173" fontId="28" fillId="0" borderId="0" xfId="5" applyNumberFormat="1" applyFont="1" applyFill="1" applyBorder="1" applyAlignment="1" applyProtection="1">
      <alignment horizontal="center" vertical="center"/>
    </xf>
    <xf numFmtId="174" fontId="25" fillId="0" borderId="0" xfId="5" applyNumberFormat="1" applyFont="1" applyFill="1" applyBorder="1" applyAlignment="1" applyProtection="1">
      <alignment horizontal="center" vertical="center"/>
    </xf>
    <xf numFmtId="174" fontId="33" fillId="0" borderId="0" xfId="5" applyNumberFormat="1" applyFont="1" applyFill="1" applyBorder="1" applyAlignment="1" applyProtection="1">
      <alignment horizontal="center" vertical="center"/>
    </xf>
    <xf numFmtId="175" fontId="19" fillId="0" borderId="0" xfId="0" applyNumberFormat="1" applyFont="1"/>
    <xf numFmtId="177" fontId="28" fillId="0" borderId="0" xfId="5" applyNumberFormat="1" applyFont="1" applyFill="1" applyBorder="1" applyAlignment="1" applyProtection="1">
      <alignment horizontal="center" vertical="center"/>
    </xf>
    <xf numFmtId="168" fontId="19" fillId="3" borderId="0" xfId="0" applyNumberFormat="1" applyFont="1" applyFill="1" applyProtection="1"/>
    <xf numFmtId="168" fontId="20" fillId="3" borderId="0" xfId="0" applyNumberFormat="1" applyFont="1" applyFill="1" applyAlignment="1" applyProtection="1">
      <alignment horizontal="center"/>
    </xf>
    <xf numFmtId="168" fontId="19" fillId="0" borderId="0" xfId="0" applyNumberFormat="1" applyFont="1" applyProtection="1"/>
    <xf numFmtId="168" fontId="20" fillId="0" borderId="0" xfId="0" applyNumberFormat="1" applyFont="1" applyAlignment="1" applyProtection="1">
      <alignment horizontal="center"/>
    </xf>
    <xf numFmtId="168" fontId="25" fillId="0" borderId="0" xfId="0" applyNumberFormat="1" applyFont="1" applyProtection="1"/>
    <xf numFmtId="168" fontId="31" fillId="0" borderId="0" xfId="0" applyNumberFormat="1" applyFont="1" applyAlignment="1" applyProtection="1">
      <alignment horizontal="center"/>
    </xf>
    <xf numFmtId="168" fontId="21" fillId="0" borderId="0" xfId="0" applyNumberFormat="1" applyFont="1" applyAlignment="1" applyProtection="1">
      <alignment horizontal="center"/>
    </xf>
    <xf numFmtId="168" fontId="30" fillId="0" borderId="0" xfId="3" applyNumberFormat="1" applyFont="1" applyAlignment="1" applyProtection="1">
      <alignment horizontal="center"/>
    </xf>
    <xf numFmtId="0" fontId="84" fillId="38" borderId="0" xfId="0" applyFont="1" applyFill="1" applyBorder="1" applyAlignment="1">
      <alignment horizontal="left" vertical="center"/>
    </xf>
    <xf numFmtId="0" fontId="84" fillId="38" borderId="0" xfId="0" applyFont="1" applyFill="1" applyBorder="1" applyAlignment="1">
      <alignment horizontal="left" indent="9"/>
    </xf>
    <xf numFmtId="0" fontId="85" fillId="38" borderId="0" xfId="0" applyFont="1" applyFill="1" applyBorder="1" applyAlignment="1" applyProtection="1"/>
    <xf numFmtId="0" fontId="0" fillId="38" borderId="0" xfId="0" applyFont="1" applyFill="1" applyBorder="1"/>
    <xf numFmtId="0" fontId="0" fillId="38" borderId="0" xfId="0" applyFont="1" applyFill="1" applyBorder="1" applyAlignment="1">
      <alignment horizontal="right"/>
    </xf>
    <xf numFmtId="43" fontId="36" fillId="38" borderId="0" xfId="0" applyNumberFormat="1" applyFont="1" applyFill="1" applyBorder="1" applyAlignment="1">
      <alignment horizontal="center"/>
    </xf>
    <xf numFmtId="0" fontId="86" fillId="38" borderId="1" xfId="0" applyFont="1" applyFill="1" applyBorder="1" applyAlignment="1">
      <alignment horizontal="left"/>
    </xf>
    <xf numFmtId="0" fontId="0" fillId="38" borderId="1" xfId="0" applyFont="1" applyFill="1" applyBorder="1"/>
    <xf numFmtId="0" fontId="0" fillId="39" borderId="4" xfId="0" applyFill="1" applyBorder="1"/>
    <xf numFmtId="0" fontId="37" fillId="39" borderId="4" xfId="0" applyFont="1" applyFill="1" applyBorder="1" applyAlignment="1">
      <alignment vertical="center"/>
    </xf>
    <xf numFmtId="0" fontId="0" fillId="39" borderId="4" xfId="0" applyFill="1" applyBorder="1" applyAlignment="1">
      <alignment wrapText="1"/>
    </xf>
    <xf numFmtId="44" fontId="37" fillId="39" borderId="4" xfId="0" applyNumberFormat="1" applyFont="1" applyFill="1" applyBorder="1" applyAlignment="1">
      <alignment horizontal="center" wrapText="1"/>
    </xf>
    <xf numFmtId="0" fontId="0" fillId="3" borderId="0" xfId="0" applyFill="1" applyBorder="1" applyAlignment="1">
      <alignment wrapText="1"/>
    </xf>
    <xf numFmtId="0" fontId="0" fillId="3" borderId="0" xfId="0" applyFill="1" applyAlignment="1">
      <alignment wrapText="1"/>
    </xf>
    <xf numFmtId="0" fontId="0" fillId="3" borderId="0" xfId="0" applyFill="1"/>
    <xf numFmtId="0" fontId="0" fillId="0" borderId="0" xfId="0" applyFill="1"/>
    <xf numFmtId="0" fontId="36" fillId="39" borderId="4" xfId="0" applyFont="1" applyFill="1" applyBorder="1"/>
    <xf numFmtId="169" fontId="19" fillId="41" borderId="3" xfId="0" applyNumberFormat="1" applyFont="1" applyFill="1" applyBorder="1" applyAlignment="1" applyProtection="1">
      <alignment horizontal="center"/>
      <protection locked="0"/>
    </xf>
    <xf numFmtId="0" fontId="86" fillId="38" borderId="0" xfId="0" applyFont="1" applyFill="1" applyBorder="1" applyAlignment="1">
      <alignment horizontal="left"/>
    </xf>
    <xf numFmtId="0" fontId="86" fillId="38" borderId="0" xfId="0" applyFont="1" applyFill="1" applyBorder="1" applyAlignment="1">
      <alignment horizontal="left" indent="9"/>
    </xf>
    <xf numFmtId="0" fontId="0" fillId="3" borderId="8" xfId="0" applyFill="1" applyBorder="1" applyAlignment="1">
      <alignment wrapText="1"/>
    </xf>
    <xf numFmtId="0" fontId="0" fillId="3" borderId="8" xfId="0" applyFill="1" applyBorder="1"/>
    <xf numFmtId="0" fontId="0" fillId="0" borderId="8" xfId="0" applyFill="1" applyBorder="1"/>
    <xf numFmtId="0" fontId="0" fillId="0" borderId="8" xfId="0" applyBorder="1"/>
    <xf numFmtId="0" fontId="19" fillId="40" borderId="0" xfId="0" applyFont="1" applyFill="1" applyBorder="1" applyAlignment="1">
      <alignment horizontal="center"/>
    </xf>
    <xf numFmtId="10" fontId="19" fillId="41" borderId="3" xfId="2" applyNumberFormat="1" applyFont="1" applyFill="1" applyBorder="1" applyAlignment="1" applyProtection="1">
      <alignment horizontal="center"/>
      <protection locked="0"/>
    </xf>
    <xf numFmtId="49" fontId="19" fillId="41" borderId="3" xfId="0" applyNumberFormat="1" applyFont="1" applyFill="1" applyBorder="1" applyAlignment="1" applyProtection="1">
      <alignment horizontal="left" indent="1"/>
      <protection locked="0"/>
    </xf>
    <xf numFmtId="168" fontId="31" fillId="0" borderId="0" xfId="0" applyNumberFormat="1" applyFont="1" applyAlignment="1" applyProtection="1">
      <alignment horizontal="center" wrapText="1"/>
    </xf>
    <xf numFmtId="193" fontId="19" fillId="41" borderId="3" xfId="0" applyNumberFormat="1" applyFont="1" applyFill="1" applyBorder="1" applyAlignment="1" applyProtection="1">
      <alignment horizontal="center"/>
      <protection locked="0"/>
    </xf>
    <xf numFmtId="197" fontId="19" fillId="0" borderId="0" xfId="0" applyNumberFormat="1" applyFont="1" applyAlignment="1" applyProtection="1">
      <alignment horizontal="left"/>
    </xf>
    <xf numFmtId="195" fontId="19" fillId="0" borderId="0" xfId="0" applyNumberFormat="1" applyFont="1" applyProtection="1"/>
    <xf numFmtId="168" fontId="20" fillId="0" borderId="0" xfId="0" applyNumberFormat="1" applyFont="1" applyAlignment="1" applyProtection="1">
      <alignment horizontal="center" wrapText="1"/>
    </xf>
    <xf numFmtId="168" fontId="21" fillId="0" borderId="0" xfId="0" applyNumberFormat="1" applyFont="1" applyProtection="1"/>
    <xf numFmtId="168" fontId="32" fillId="40" borderId="9" xfId="0" applyNumberFormat="1" applyFont="1" applyFill="1" applyBorder="1" applyAlignment="1" applyProtection="1">
      <alignment horizontal="center"/>
      <protection locked="0"/>
    </xf>
    <xf numFmtId="0" fontId="0" fillId="38" borderId="0" xfId="0" applyFont="1" applyFill="1" applyBorder="1" applyProtection="1"/>
    <xf numFmtId="0" fontId="84" fillId="38" borderId="0" xfId="0" applyFont="1" applyFill="1" applyBorder="1" applyAlignment="1" applyProtection="1">
      <alignment horizontal="left" vertical="center"/>
    </xf>
    <xf numFmtId="0" fontId="84" fillId="38" borderId="0" xfId="0" applyFont="1" applyFill="1" applyBorder="1" applyAlignment="1" applyProtection="1">
      <alignment horizontal="left" indent="9"/>
    </xf>
    <xf numFmtId="0" fontId="0" fillId="38" borderId="0" xfId="0" applyFont="1" applyFill="1" applyBorder="1" applyAlignment="1" applyProtection="1">
      <alignment horizontal="right"/>
    </xf>
    <xf numFmtId="0" fontId="19" fillId="40" borderId="0" xfId="0" applyFont="1" applyFill="1" applyBorder="1" applyAlignment="1" applyProtection="1">
      <alignment horizontal="center"/>
    </xf>
    <xf numFmtId="0" fontId="19" fillId="5" borderId="0" xfId="0" applyFont="1" applyFill="1" applyBorder="1" applyProtection="1"/>
    <xf numFmtId="0" fontId="19" fillId="6" borderId="0" xfId="0" applyFont="1" applyFill="1" applyBorder="1" applyProtection="1"/>
    <xf numFmtId="43" fontId="36" fillId="38" borderId="0" xfId="0" applyNumberFormat="1" applyFont="1" applyFill="1" applyBorder="1" applyAlignment="1" applyProtection="1">
      <alignment horizontal="center"/>
    </xf>
    <xf numFmtId="0" fontId="0" fillId="38" borderId="1" xfId="0" applyFont="1" applyFill="1" applyBorder="1" applyProtection="1"/>
    <xf numFmtId="0" fontId="86" fillId="38" borderId="1" xfId="0" applyFont="1" applyFill="1" applyBorder="1" applyAlignment="1" applyProtection="1">
      <alignment horizontal="left"/>
    </xf>
    <xf numFmtId="0" fontId="86" fillId="38" borderId="1" xfId="0" applyFont="1" applyFill="1" applyBorder="1" applyAlignment="1" applyProtection="1">
      <alignment horizontal="left" indent="9"/>
    </xf>
    <xf numFmtId="0" fontId="36" fillId="38" borderId="2" xfId="0" applyNumberFormat="1" applyFont="1" applyFill="1" applyBorder="1" applyProtection="1"/>
    <xf numFmtId="0" fontId="36" fillId="38" borderId="2" xfId="0" applyFont="1" applyFill="1" applyBorder="1" applyProtection="1"/>
    <xf numFmtId="0" fontId="87" fillId="38" borderId="2" xfId="0" applyNumberFormat="1" applyFont="1" applyFill="1" applyBorder="1" applyProtection="1"/>
    <xf numFmtId="0" fontId="87" fillId="39" borderId="4" xfId="0" applyFont="1" applyFill="1" applyBorder="1" applyProtection="1"/>
    <xf numFmtId="0" fontId="87" fillId="39" borderId="4" xfId="0" applyFont="1" applyFill="1" applyBorder="1" applyAlignment="1" applyProtection="1">
      <alignment horizontal="center"/>
    </xf>
    <xf numFmtId="0" fontId="32" fillId="39" borderId="4" xfId="0" applyFont="1" applyFill="1" applyBorder="1" applyAlignment="1" applyProtection="1">
      <alignment horizontal="center" vertical="center"/>
    </xf>
    <xf numFmtId="0" fontId="32" fillId="39" borderId="4" xfId="0" applyFont="1" applyFill="1" applyBorder="1" applyAlignment="1" applyProtection="1">
      <alignment vertical="center"/>
    </xf>
    <xf numFmtId="0" fontId="87" fillId="39" borderId="4" xfId="0" applyFont="1" applyFill="1" applyBorder="1" applyAlignment="1" applyProtection="1">
      <alignment wrapText="1"/>
    </xf>
    <xf numFmtId="44" fontId="32" fillId="39" borderId="4" xfId="0" applyNumberFormat="1" applyFont="1" applyFill="1" applyBorder="1" applyAlignment="1" applyProtection="1">
      <alignment horizontal="center" wrapText="1"/>
    </xf>
    <xf numFmtId="0" fontId="87" fillId="3" borderId="0" xfId="0" applyFont="1" applyFill="1" applyBorder="1" applyAlignment="1" applyProtection="1">
      <alignment wrapText="1"/>
    </xf>
    <xf numFmtId="0" fontId="87" fillId="3" borderId="0" xfId="0" applyFont="1" applyFill="1" applyAlignment="1" applyProtection="1">
      <alignment wrapText="1"/>
    </xf>
    <xf numFmtId="0" fontId="87" fillId="3" borderId="0" xfId="0" applyFont="1" applyFill="1" applyProtection="1"/>
    <xf numFmtId="0" fontId="87" fillId="0" borderId="0" xfId="0" applyFont="1" applyFill="1" applyProtection="1"/>
    <xf numFmtId="0" fontId="87" fillId="0" borderId="0" xfId="0" applyFont="1" applyProtection="1"/>
    <xf numFmtId="0" fontId="0" fillId="39" borderId="4" xfId="0" applyFill="1" applyBorder="1" applyProtection="1"/>
    <xf numFmtId="0" fontId="36" fillId="39" borderId="4" xfId="0" applyFont="1" applyFill="1" applyBorder="1" applyProtection="1"/>
    <xf numFmtId="0" fontId="37" fillId="39" borderId="4" xfId="0" applyFont="1" applyFill="1" applyBorder="1" applyAlignment="1" applyProtection="1">
      <alignment vertical="center"/>
    </xf>
    <xf numFmtId="0" fontId="0" fillId="39" borderId="4" xfId="0" applyFill="1" applyBorder="1" applyAlignment="1" applyProtection="1">
      <alignment wrapText="1"/>
    </xf>
    <xf numFmtId="44" fontId="37" fillId="39" borderId="4" xfId="0" applyNumberFormat="1" applyFont="1" applyFill="1" applyBorder="1" applyAlignment="1" applyProtection="1">
      <alignment horizontal="center" wrapText="1"/>
    </xf>
    <xf numFmtId="0" fontId="0" fillId="3" borderId="0" xfId="0" applyFill="1" applyBorder="1" applyAlignment="1" applyProtection="1">
      <alignment wrapText="1"/>
    </xf>
    <xf numFmtId="0" fontId="0" fillId="3" borderId="0" xfId="0" applyFill="1" applyAlignment="1" applyProtection="1">
      <alignment wrapText="1"/>
    </xf>
    <xf numFmtId="0" fontId="0" fillId="3" borderId="0" xfId="0" applyFill="1" applyProtection="1"/>
    <xf numFmtId="0" fontId="0" fillId="0" borderId="0" xfId="0" applyFill="1" applyProtection="1"/>
    <xf numFmtId="0" fontId="0" fillId="0" borderId="0" xfId="0" applyProtection="1"/>
    <xf numFmtId="168" fontId="21" fillId="0" borderId="0" xfId="0" applyNumberFormat="1" applyFont="1" applyFill="1" applyBorder="1" applyProtection="1"/>
    <xf numFmtId="168" fontId="20" fillId="0" borderId="0" xfId="0" applyNumberFormat="1" applyFont="1" applyFill="1" applyAlignment="1" applyProtection="1">
      <alignment horizontal="center"/>
    </xf>
    <xf numFmtId="168" fontId="19" fillId="0" borderId="0" xfId="0" applyNumberFormat="1" applyFont="1" applyBorder="1" applyAlignment="1" applyProtection="1">
      <alignment horizontal="left" indent="1"/>
    </xf>
    <xf numFmtId="168" fontId="19" fillId="0" borderId="0" xfId="0" applyNumberFormat="1" applyFont="1" applyAlignment="1" applyProtection="1">
      <alignment horizontal="center"/>
    </xf>
    <xf numFmtId="168" fontId="30" fillId="0" borderId="0" xfId="3" applyNumberFormat="1" applyFont="1" applyFill="1" applyAlignment="1" applyProtection="1">
      <alignment horizontal="center"/>
    </xf>
    <xf numFmtId="198" fontId="19" fillId="0" borderId="0" xfId="0" applyNumberFormat="1" applyFont="1" applyAlignment="1" applyProtection="1">
      <alignment horizontal="center"/>
    </xf>
    <xf numFmtId="168" fontId="20" fillId="0" borderId="0" xfId="0" applyNumberFormat="1" applyFont="1" applyBorder="1" applyAlignment="1" applyProtection="1">
      <alignment horizontal="center"/>
    </xf>
    <xf numFmtId="168" fontId="19" fillId="0" borderId="0" xfId="0" applyNumberFormat="1" applyFont="1" applyAlignment="1" applyProtection="1">
      <alignment horizontal="left" indent="1"/>
    </xf>
    <xf numFmtId="168" fontId="20" fillId="0" borderId="7" xfId="0" applyNumberFormat="1" applyFont="1" applyBorder="1" applyAlignment="1" applyProtection="1">
      <alignment horizontal="center"/>
    </xf>
    <xf numFmtId="168" fontId="21" fillId="0" borderId="8" xfId="0" applyNumberFormat="1" applyFont="1" applyBorder="1" applyAlignment="1" applyProtection="1">
      <alignment horizontal="left" indent="1"/>
    </xf>
    <xf numFmtId="168" fontId="20" fillId="0" borderId="8" xfId="0" applyNumberFormat="1" applyFont="1" applyBorder="1" applyAlignment="1" applyProtection="1">
      <alignment horizontal="center"/>
    </xf>
    <xf numFmtId="198" fontId="21" fillId="0" borderId="0" xfId="0" applyNumberFormat="1" applyFont="1" applyAlignment="1" applyProtection="1">
      <alignment horizontal="center"/>
    </xf>
    <xf numFmtId="168" fontId="20" fillId="0" borderId="0" xfId="0" applyNumberFormat="1" applyFont="1" applyAlignment="1" applyProtection="1">
      <alignment horizontal="left"/>
    </xf>
    <xf numFmtId="10" fontId="19" fillId="0" borderId="0" xfId="2" applyNumberFormat="1" applyFont="1" applyAlignment="1" applyProtection="1">
      <alignment horizontal="center"/>
    </xf>
    <xf numFmtId="168" fontId="21" fillId="0" borderId="8" xfId="0" applyNumberFormat="1" applyFont="1" applyBorder="1" applyProtection="1"/>
    <xf numFmtId="176" fontId="19" fillId="0" borderId="0" xfId="0" applyNumberFormat="1" applyFont="1" applyAlignment="1" applyProtection="1">
      <alignment horizontal="center"/>
    </xf>
    <xf numFmtId="168" fontId="21" fillId="0" borderId="0" xfId="0" applyNumberFormat="1" applyFont="1" applyBorder="1" applyAlignment="1" applyProtection="1">
      <alignment horizontal="center"/>
    </xf>
    <xf numFmtId="168" fontId="19" fillId="0" borderId="0" xfId="0" applyNumberFormat="1" applyFont="1" applyFill="1" applyAlignment="1" applyProtection="1">
      <alignment horizontal="left" indent="2"/>
    </xf>
    <xf numFmtId="168" fontId="31" fillId="0" borderId="8" xfId="0" applyNumberFormat="1" applyFont="1" applyBorder="1" applyAlignment="1" applyProtection="1">
      <alignment horizontal="center"/>
    </xf>
    <xf numFmtId="168" fontId="21" fillId="0" borderId="0" xfId="0" applyNumberFormat="1" applyFont="1" applyBorder="1" applyAlignment="1" applyProtection="1">
      <alignment horizontal="left" indent="1"/>
    </xf>
    <xf numFmtId="168" fontId="21" fillId="0" borderId="0" xfId="0" applyNumberFormat="1" applyFont="1" applyBorder="1" applyProtection="1"/>
    <xf numFmtId="195" fontId="21" fillId="0" borderId="0" xfId="0" applyNumberFormat="1" applyFont="1" applyBorder="1" applyAlignment="1" applyProtection="1">
      <alignment horizontal="center"/>
    </xf>
    <xf numFmtId="168" fontId="31" fillId="0" borderId="0" xfId="0" applyNumberFormat="1" applyFont="1" applyBorder="1" applyAlignment="1" applyProtection="1">
      <alignment horizontal="center"/>
    </xf>
    <xf numFmtId="201" fontId="19" fillId="0" borderId="0" xfId="0" applyNumberFormat="1" applyFont="1" applyAlignment="1" applyProtection="1">
      <alignment horizontal="center"/>
    </xf>
    <xf numFmtId="201" fontId="21" fillId="0" borderId="0" xfId="0" applyNumberFormat="1" applyFont="1" applyAlignment="1" applyProtection="1">
      <alignment horizontal="center"/>
    </xf>
    <xf numFmtId="199" fontId="25" fillId="0" borderId="4" xfId="5" applyNumberFormat="1" applyFont="1" applyFill="1" applyBorder="1" applyAlignment="1" applyProtection="1">
      <alignment horizontal="center" vertical="center"/>
    </xf>
    <xf numFmtId="49" fontId="20" fillId="41" borderId="22" xfId="0" applyNumberFormat="1" applyFont="1" applyFill="1" applyBorder="1" applyAlignment="1" applyProtection="1">
      <alignment horizontal="center"/>
      <protection locked="0"/>
    </xf>
    <xf numFmtId="43" fontId="25" fillId="0" borderId="3" xfId="0" applyNumberFormat="1" applyFont="1" applyBorder="1" applyAlignment="1" applyProtection="1">
      <alignment horizontal="center"/>
    </xf>
    <xf numFmtId="43" fontId="25" fillId="0" borderId="0" xfId="0" applyNumberFormat="1" applyFont="1" applyBorder="1" applyAlignment="1" applyProtection="1">
      <alignment horizontal="center"/>
    </xf>
    <xf numFmtId="0" fontId="23" fillId="38" borderId="2" xfId="0" applyNumberFormat="1" applyFont="1" applyFill="1" applyBorder="1" applyProtection="1"/>
    <xf numFmtId="0" fontId="23" fillId="38" borderId="2" xfId="0" applyFont="1" applyFill="1" applyBorder="1" applyProtection="1"/>
    <xf numFmtId="0" fontId="24" fillId="38" borderId="2" xfId="0" applyNumberFormat="1" applyFont="1" applyFill="1" applyBorder="1" applyAlignment="1" applyProtection="1">
      <alignment horizontal="center"/>
    </xf>
    <xf numFmtId="0" fontId="24" fillId="38" borderId="2" xfId="0" applyNumberFormat="1" applyFont="1" applyFill="1" applyBorder="1" applyProtection="1"/>
    <xf numFmtId="168" fontId="21" fillId="0" borderId="7" xfId="0" applyNumberFormat="1" applyFont="1" applyBorder="1" applyProtection="1"/>
    <xf numFmtId="168" fontId="19" fillId="0" borderId="7" xfId="0" applyNumberFormat="1" applyFont="1" applyBorder="1" applyProtection="1"/>
    <xf numFmtId="168" fontId="21" fillId="0" borderId="4" xfId="0" applyNumberFormat="1" applyFont="1" applyBorder="1" applyAlignment="1" applyProtection="1">
      <alignment horizontal="left"/>
    </xf>
    <xf numFmtId="168" fontId="20" fillId="0" borderId="4" xfId="0" applyNumberFormat="1" applyFont="1" applyBorder="1" applyAlignment="1" applyProtection="1">
      <alignment horizontal="center"/>
    </xf>
    <xf numFmtId="43" fontId="19" fillId="0" borderId="0" xfId="0" applyNumberFormat="1" applyFont="1" applyProtection="1"/>
    <xf numFmtId="168" fontId="19" fillId="0" borderId="0" xfId="0" applyNumberFormat="1" applyFont="1" applyBorder="1" applyProtection="1"/>
    <xf numFmtId="10" fontId="19" fillId="0" borderId="0" xfId="2" applyNumberFormat="1" applyFont="1" applyBorder="1" applyAlignment="1" applyProtection="1">
      <alignment horizontal="center"/>
    </xf>
    <xf numFmtId="168" fontId="20" fillId="0" borderId="0" xfId="6" applyNumberFormat="1" applyFont="1" applyAlignment="1" applyProtection="1">
      <alignment horizontal="center"/>
    </xf>
    <xf numFmtId="172" fontId="28" fillId="0" borderId="0" xfId="2" applyNumberFormat="1" applyFont="1" applyFill="1" applyBorder="1" applyAlignment="1" applyProtection="1">
      <alignment horizontal="center" vertical="center"/>
    </xf>
    <xf numFmtId="176" fontId="19" fillId="0" borderId="0" xfId="0" applyNumberFormat="1" applyFont="1" applyProtection="1"/>
    <xf numFmtId="168" fontId="19" fillId="0" borderId="0" xfId="0" applyNumberFormat="1" applyFont="1" applyAlignment="1" applyProtection="1">
      <alignment horizontal="left"/>
    </xf>
    <xf numFmtId="194" fontId="19" fillId="8" borderId="3" xfId="0" applyNumberFormat="1" applyFont="1" applyFill="1" applyBorder="1" applyAlignment="1" applyProtection="1">
      <alignment horizontal="left" indent="1"/>
    </xf>
    <xf numFmtId="0" fontId="88" fillId="39" borderId="4" xfId="0" applyFont="1" applyFill="1" applyBorder="1" applyAlignment="1" applyProtection="1"/>
    <xf numFmtId="196" fontId="20" fillId="41" borderId="3" xfId="2" applyNumberFormat="1" applyFont="1" applyFill="1" applyBorder="1" applyAlignment="1" applyProtection="1">
      <alignment horizontal="center"/>
      <protection locked="0"/>
    </xf>
    <xf numFmtId="200" fontId="21" fillId="0" borderId="0" xfId="0" applyNumberFormat="1" applyFont="1" applyBorder="1" applyAlignment="1" applyProtection="1">
      <alignment horizontal="center"/>
    </xf>
    <xf numFmtId="168" fontId="19" fillId="0" borderId="0" xfId="0" applyNumberFormat="1" applyFont="1" applyProtection="1">
      <protection locked="0"/>
    </xf>
    <xf numFmtId="203" fontId="21" fillId="0" borderId="0" xfId="0" applyNumberFormat="1" applyFont="1" applyAlignment="1" applyProtection="1">
      <alignment horizontal="center"/>
    </xf>
    <xf numFmtId="204" fontId="19" fillId="41" borderId="3" xfId="0" applyNumberFormat="1" applyFont="1" applyFill="1" applyBorder="1" applyAlignment="1" applyProtection="1">
      <alignment horizontal="center"/>
      <protection locked="0"/>
    </xf>
    <xf numFmtId="1" fontId="19" fillId="41" borderId="3" xfId="0" applyNumberFormat="1" applyFont="1" applyFill="1" applyBorder="1" applyAlignment="1" applyProtection="1">
      <alignment horizontal="center"/>
      <protection locked="0"/>
    </xf>
    <xf numFmtId="205" fontId="87" fillId="39" borderId="4" xfId="0" applyNumberFormat="1" applyFont="1" applyFill="1" applyBorder="1" applyAlignment="1" applyProtection="1">
      <alignment horizontal="center" wrapText="1"/>
    </xf>
    <xf numFmtId="205" fontId="103" fillId="38" borderId="2" xfId="0" applyNumberFormat="1" applyFont="1" applyFill="1" applyBorder="1" applyAlignment="1" applyProtection="1">
      <alignment horizontal="center"/>
    </xf>
    <xf numFmtId="205" fontId="87" fillId="38" borderId="2" xfId="0" applyNumberFormat="1" applyFont="1" applyFill="1" applyBorder="1" applyAlignment="1" applyProtection="1">
      <alignment horizontal="left"/>
    </xf>
    <xf numFmtId="205" fontId="21" fillId="0" borderId="7" xfId="0" applyNumberFormat="1" applyFont="1" applyBorder="1" applyAlignment="1" applyProtection="1">
      <alignment horizontal="center"/>
    </xf>
    <xf numFmtId="205" fontId="19" fillId="0" borderId="0" xfId="0" applyNumberFormat="1" applyFont="1" applyAlignment="1">
      <alignment horizontal="left" indent="1"/>
    </xf>
    <xf numFmtId="205" fontId="20" fillId="0" borderId="0" xfId="0" applyNumberFormat="1" applyFont="1" applyAlignment="1" applyProtection="1">
      <alignment horizontal="center"/>
    </xf>
    <xf numFmtId="205" fontId="20" fillId="41" borderId="22" xfId="0" applyNumberFormat="1" applyFont="1" applyFill="1" applyBorder="1" applyAlignment="1" applyProtection="1">
      <alignment horizontal="center"/>
      <protection locked="0"/>
    </xf>
    <xf numFmtId="205" fontId="21" fillId="0" borderId="0" xfId="0" applyNumberFormat="1" applyFont="1" applyBorder="1" applyAlignment="1" applyProtection="1">
      <alignment horizontal="center"/>
    </xf>
    <xf numFmtId="2" fontId="19" fillId="0" borderId="0" xfId="0" applyNumberFormat="1" applyFont="1" applyFill="1" applyBorder="1" applyAlignment="1" applyProtection="1">
      <alignment horizontal="center"/>
      <protection locked="0"/>
    </xf>
    <xf numFmtId="168" fontId="19" fillId="0" borderId="0" xfId="0" applyNumberFormat="1" applyFont="1" applyFill="1" applyBorder="1" applyProtection="1"/>
    <xf numFmtId="205" fontId="19" fillId="0" borderId="0" xfId="0" applyNumberFormat="1" applyFont="1" applyAlignment="1" applyProtection="1">
      <alignment horizontal="left" indent="1"/>
    </xf>
    <xf numFmtId="168" fontId="27" fillId="0" borderId="0" xfId="3" applyNumberFormat="1" applyAlignment="1" applyProtection="1">
      <alignment horizontal="center"/>
    </xf>
    <xf numFmtId="10" fontId="19" fillId="41" borderId="26" xfId="2" applyNumberFormat="1" applyFont="1" applyFill="1" applyBorder="1" applyAlignment="1" applyProtection="1">
      <alignment horizontal="center"/>
      <protection locked="0"/>
    </xf>
    <xf numFmtId="168" fontId="20" fillId="0" borderId="0" xfId="0" applyNumberFormat="1" applyFont="1" applyFill="1" applyBorder="1" applyAlignment="1" applyProtection="1">
      <alignment horizontal="center"/>
    </xf>
    <xf numFmtId="10" fontId="19" fillId="0" borderId="0" xfId="2" applyNumberFormat="1" applyFont="1" applyFill="1" applyBorder="1" applyAlignment="1" applyProtection="1">
      <alignment horizontal="center"/>
      <protection locked="0"/>
    </xf>
    <xf numFmtId="182" fontId="19" fillId="0" borderId="0" xfId="2" applyNumberFormat="1" applyFont="1" applyAlignment="1" applyProtection="1">
      <alignment horizontal="center"/>
    </xf>
    <xf numFmtId="196" fontId="19" fillId="0" borderId="0" xfId="2" applyNumberFormat="1" applyFont="1" applyFill="1" applyBorder="1" applyAlignment="1" applyProtection="1">
      <alignment horizontal="center"/>
      <protection locked="0"/>
    </xf>
    <xf numFmtId="205" fontId="19" fillId="41" borderId="3" xfId="2" applyNumberFormat="1" applyFont="1" applyFill="1" applyBorder="1" applyAlignment="1" applyProtection="1">
      <alignment horizontal="center"/>
      <protection locked="0"/>
    </xf>
    <xf numFmtId="0" fontId="87" fillId="38" borderId="27" xfId="0" applyNumberFormat="1" applyFont="1" applyFill="1" applyBorder="1" applyAlignment="1" applyProtection="1"/>
    <xf numFmtId="205" fontId="32" fillId="40" borderId="9" xfId="0" applyNumberFormat="1" applyFont="1" applyFill="1" applyBorder="1" applyAlignment="1" applyProtection="1">
      <alignment horizontal="center"/>
      <protection locked="0"/>
    </xf>
    <xf numFmtId="168" fontId="19" fillId="0" borderId="0" xfId="0" applyNumberFormat="1" applyFont="1" applyBorder="1" applyAlignment="1" applyProtection="1">
      <alignment horizontal="center"/>
    </xf>
    <xf numFmtId="205" fontId="31" fillId="0" borderId="0" xfId="0" applyNumberFormat="1" applyFont="1" applyAlignment="1" applyProtection="1">
      <alignment horizontal="center"/>
    </xf>
    <xf numFmtId="201" fontId="19" fillId="0" borderId="0" xfId="0" applyNumberFormat="1" applyFont="1" applyBorder="1" applyAlignment="1" applyProtection="1">
      <alignment horizontal="center"/>
    </xf>
    <xf numFmtId="201" fontId="21" fillId="0" borderId="0" xfId="0" applyNumberFormat="1" applyFont="1" applyBorder="1" applyAlignment="1" applyProtection="1">
      <alignment horizontal="center"/>
    </xf>
    <xf numFmtId="198" fontId="21" fillId="0" borderId="0" xfId="0" applyNumberFormat="1" applyFont="1" applyBorder="1" applyAlignment="1" applyProtection="1">
      <alignment horizontal="center"/>
    </xf>
    <xf numFmtId="168" fontId="21" fillId="0" borderId="7" xfId="0" applyNumberFormat="1" applyFont="1" applyBorder="1" applyAlignment="1" applyProtection="1">
      <alignment horizontal="left" indent="1"/>
    </xf>
    <xf numFmtId="205" fontId="20" fillId="0" borderId="7" xfId="0" applyNumberFormat="1" applyFont="1" applyBorder="1" applyAlignment="1" applyProtection="1">
      <alignment horizontal="center"/>
    </xf>
    <xf numFmtId="206" fontId="19" fillId="0" borderId="0" xfId="2" applyNumberFormat="1" applyFont="1" applyFill="1" applyBorder="1" applyAlignment="1" applyProtection="1">
      <alignment horizontal="center"/>
    </xf>
    <xf numFmtId="0" fontId="27" fillId="38" borderId="0" xfId="3" applyFill="1" applyBorder="1" applyAlignment="1">
      <alignment horizontal="right"/>
    </xf>
    <xf numFmtId="168" fontId="19" fillId="41" borderId="3" xfId="2" applyNumberFormat="1" applyFont="1" applyFill="1" applyBorder="1" applyAlignment="1" applyProtection="1">
      <alignment horizontal="center"/>
      <protection locked="0"/>
    </xf>
    <xf numFmtId="0" fontId="87" fillId="38" borderId="2" xfId="0" applyNumberFormat="1" applyFont="1" applyFill="1" applyBorder="1" applyAlignment="1" applyProtection="1">
      <alignment horizontal="center"/>
    </xf>
    <xf numFmtId="0" fontId="19" fillId="0" borderId="3" xfId="0" applyNumberFormat="1" applyFont="1" applyFill="1" applyBorder="1" applyAlignment="1" applyProtection="1">
      <alignment horizontal="center"/>
      <protection locked="0"/>
    </xf>
    <xf numFmtId="1" fontId="19" fillId="0" borderId="3" xfId="0" applyNumberFormat="1" applyFont="1" applyFill="1" applyBorder="1" applyAlignment="1" applyProtection="1">
      <alignment horizontal="center"/>
      <protection locked="0"/>
    </xf>
    <xf numFmtId="205" fontId="19" fillId="0" borderId="3" xfId="0" applyNumberFormat="1" applyFont="1" applyFill="1" applyBorder="1" applyAlignment="1" applyProtection="1">
      <alignment horizontal="center"/>
      <protection locked="0"/>
    </xf>
    <xf numFmtId="2" fontId="25" fillId="0" borderId="4" xfId="5" applyNumberFormat="1" applyFont="1" applyFill="1" applyBorder="1" applyAlignment="1" applyProtection="1">
      <alignment horizontal="center" vertical="center"/>
    </xf>
    <xf numFmtId="0" fontId="27" fillId="38" borderId="0" xfId="3" applyFill="1" applyBorder="1" applyAlignment="1" applyProtection="1">
      <alignment horizontal="right"/>
    </xf>
    <xf numFmtId="195" fontId="19" fillId="0" borderId="0" xfId="0" applyNumberFormat="1" applyFont="1" applyProtection="1">
      <protection locked="0"/>
    </xf>
    <xf numFmtId="49" fontId="20" fillId="0" borderId="22" xfId="0" applyNumberFormat="1" applyFont="1" applyFill="1" applyBorder="1" applyAlignment="1" applyProtection="1">
      <alignment horizontal="center"/>
    </xf>
    <xf numFmtId="205" fontId="20" fillId="0" borderId="22" xfId="0" applyNumberFormat="1" applyFont="1" applyFill="1" applyBorder="1" applyAlignment="1" applyProtection="1">
      <alignment horizontal="center"/>
    </xf>
    <xf numFmtId="10" fontId="19" fillId="0" borderId="0" xfId="2" applyNumberFormat="1" applyFont="1" applyFill="1" applyBorder="1" applyAlignment="1" applyProtection="1">
      <alignment horizontal="center"/>
    </xf>
    <xf numFmtId="182" fontId="19" fillId="0" borderId="0" xfId="2" applyNumberFormat="1" applyFont="1" applyAlignment="1" applyProtection="1">
      <alignment horizontal="center"/>
      <protection locked="0"/>
    </xf>
    <xf numFmtId="174" fontId="25" fillId="0" borderId="0" xfId="5" applyNumberFormat="1" applyFont="1" applyFill="1" applyBorder="1" applyAlignment="1" applyProtection="1">
      <alignment horizontal="center" vertical="center"/>
      <protection locked="0"/>
    </xf>
    <xf numFmtId="168" fontId="28" fillId="0" borderId="0" xfId="5" applyNumberFormat="1" applyFont="1" applyFill="1" applyBorder="1" applyAlignment="1" applyProtection="1">
      <alignment horizontal="center" vertical="center"/>
      <protection locked="0"/>
    </xf>
    <xf numFmtId="168" fontId="19" fillId="0" borderId="0" xfId="0" applyNumberFormat="1" applyFont="1" applyAlignment="1" applyProtection="1">
      <alignment horizontal="center"/>
      <protection locked="0"/>
    </xf>
    <xf numFmtId="196" fontId="19" fillId="0" borderId="0" xfId="2" applyNumberFormat="1" applyFont="1" applyFill="1" applyBorder="1" applyAlignment="1" applyProtection="1">
      <alignment horizontal="center"/>
    </xf>
    <xf numFmtId="168" fontId="19" fillId="0" borderId="0" xfId="0" applyNumberFormat="1" applyFont="1" applyFill="1" applyProtection="1"/>
    <xf numFmtId="49" fontId="19" fillId="0" borderId="3" xfId="0" applyNumberFormat="1" applyFont="1" applyFill="1" applyBorder="1" applyAlignment="1" applyProtection="1">
      <alignment horizontal="left" indent="1"/>
      <protection locked="0"/>
    </xf>
    <xf numFmtId="205" fontId="19" fillId="0" borderId="0" xfId="2" applyNumberFormat="1" applyFont="1" applyFill="1" applyBorder="1" applyAlignment="1" applyProtection="1">
      <alignment horizontal="center"/>
      <protection locked="0"/>
    </xf>
    <xf numFmtId="168" fontId="31" fillId="0" borderId="0" xfId="0" applyNumberFormat="1" applyFont="1" applyFill="1" applyAlignment="1" applyProtection="1">
      <alignment horizontal="center"/>
    </xf>
    <xf numFmtId="168" fontId="19" fillId="0" borderId="0" xfId="0" applyNumberFormat="1" applyFont="1" applyFill="1" applyBorder="1" applyAlignment="1" applyProtection="1">
      <alignment horizontal="center"/>
      <protection locked="0"/>
    </xf>
    <xf numFmtId="182" fontId="19" fillId="0" borderId="0" xfId="2" applyNumberFormat="1" applyFont="1" applyFill="1" applyBorder="1" applyAlignment="1" applyProtection="1">
      <alignment horizontal="center"/>
      <protection locked="0"/>
    </xf>
    <xf numFmtId="195" fontId="19" fillId="0" borderId="0" xfId="0" applyNumberFormat="1" applyFont="1" applyFill="1" applyProtection="1">
      <protection locked="0"/>
    </xf>
    <xf numFmtId="168" fontId="21" fillId="0" borderId="0" xfId="0" applyNumberFormat="1" applyFont="1" applyBorder="1" applyProtection="1">
      <protection locked="0"/>
    </xf>
    <xf numFmtId="168" fontId="21" fillId="0" borderId="0" xfId="0" applyNumberFormat="1" applyFont="1" applyFill="1" applyBorder="1" applyProtection="1">
      <protection locked="0"/>
    </xf>
    <xf numFmtId="205" fontId="32" fillId="8" borderId="9" xfId="0" applyNumberFormat="1" applyFont="1" applyFill="1" applyBorder="1" applyAlignment="1" applyProtection="1">
      <alignment horizontal="center"/>
    </xf>
    <xf numFmtId="207" fontId="19" fillId="0" borderId="0" xfId="0" applyNumberFormat="1" applyFont="1" applyProtection="1">
      <protection locked="0"/>
    </xf>
    <xf numFmtId="173" fontId="28" fillId="52" borderId="0" xfId="5" applyNumberFormat="1" applyFont="1" applyFill="1" applyBorder="1" applyAlignment="1" applyProtection="1">
      <alignment horizontal="center" vertical="center"/>
    </xf>
    <xf numFmtId="210" fontId="19" fillId="0" borderId="0" xfId="2" applyNumberFormat="1" applyFont="1" applyProtection="1"/>
    <xf numFmtId="0" fontId="14" fillId="38" borderId="0" xfId="264" applyFill="1"/>
    <xf numFmtId="0" fontId="14" fillId="0" borderId="0" xfId="264"/>
    <xf numFmtId="0" fontId="108" fillId="38" borderId="0" xfId="264" applyFont="1" applyFill="1"/>
    <xf numFmtId="0" fontId="107" fillId="53" borderId="0" xfId="264" applyFont="1" applyFill="1"/>
    <xf numFmtId="0" fontId="109" fillId="54" borderId="0" xfId="264" applyFont="1" applyFill="1"/>
    <xf numFmtId="0" fontId="110" fillId="54" borderId="32" xfId="264" applyFont="1" applyFill="1" applyBorder="1"/>
    <xf numFmtId="0" fontId="110" fillId="54" borderId="0" xfId="264" applyFont="1" applyFill="1" applyBorder="1"/>
    <xf numFmtId="0" fontId="14" fillId="54" borderId="0" xfId="264" applyFill="1"/>
    <xf numFmtId="0" fontId="14" fillId="55" borderId="0" xfId="264" applyFill="1"/>
    <xf numFmtId="193" fontId="14" fillId="49" borderId="32" xfId="264" applyNumberFormat="1" applyFill="1" applyBorder="1"/>
    <xf numFmtId="193" fontId="14" fillId="55" borderId="0" xfId="264" applyNumberFormat="1" applyFill="1" applyBorder="1"/>
    <xf numFmtId="193" fontId="14" fillId="49" borderId="32" xfId="264" applyNumberFormat="1" applyFill="1" applyBorder="1" applyAlignment="1">
      <alignment horizontal="right"/>
    </xf>
    <xf numFmtId="193" fontId="14" fillId="55" borderId="0" xfId="264" applyNumberFormat="1" applyFill="1" applyBorder="1" applyAlignment="1">
      <alignment horizontal="right"/>
    </xf>
    <xf numFmtId="0" fontId="14" fillId="38" borderId="0" xfId="264" applyFill="1" applyBorder="1"/>
    <xf numFmtId="193" fontId="14" fillId="38" borderId="0" xfId="264" applyNumberFormat="1" applyFill="1"/>
    <xf numFmtId="0" fontId="106" fillId="54" borderId="34" xfId="264" applyFont="1" applyFill="1" applyBorder="1"/>
    <xf numFmtId="193" fontId="106" fillId="54" borderId="34" xfId="264" applyNumberFormat="1" applyFont="1" applyFill="1" applyBorder="1"/>
    <xf numFmtId="0" fontId="106" fillId="55" borderId="0" xfId="264" applyFont="1" applyFill="1"/>
    <xf numFmtId="2" fontId="106" fillId="55" borderId="35" xfId="264" applyNumberFormat="1" applyFont="1" applyFill="1" applyBorder="1"/>
    <xf numFmtId="0" fontId="106" fillId="54" borderId="0" xfId="264" applyFont="1" applyFill="1"/>
    <xf numFmtId="10" fontId="14" fillId="49" borderId="0" xfId="264" applyNumberFormat="1" applyFill="1"/>
    <xf numFmtId="10" fontId="14" fillId="38" borderId="0" xfId="264" applyNumberFormat="1" applyFill="1"/>
    <xf numFmtId="0" fontId="111" fillId="49" borderId="36" xfId="264" applyFont="1" applyFill="1" applyBorder="1"/>
    <xf numFmtId="0" fontId="106" fillId="38" borderId="0" xfId="264" applyFont="1" applyFill="1"/>
    <xf numFmtId="0" fontId="106" fillId="0" borderId="0" xfId="264" applyFont="1"/>
    <xf numFmtId="0" fontId="107" fillId="53" borderId="0" xfId="264" applyFont="1" applyFill="1" applyBorder="1"/>
    <xf numFmtId="17" fontId="107" fillId="57" borderId="32" xfId="264" applyNumberFormat="1" applyFont="1" applyFill="1" applyBorder="1"/>
    <xf numFmtId="17" fontId="107" fillId="57" borderId="0" xfId="264" applyNumberFormat="1" applyFont="1" applyFill="1" applyBorder="1"/>
    <xf numFmtId="17" fontId="107" fillId="53" borderId="32" xfId="264" applyNumberFormat="1" applyFont="1" applyFill="1" applyBorder="1"/>
    <xf numFmtId="17" fontId="107" fillId="53" borderId="0" xfId="264" applyNumberFormat="1" applyFont="1" applyFill="1" applyBorder="1"/>
    <xf numFmtId="0" fontId="106" fillId="54" borderId="0" xfId="264" applyFont="1" applyFill="1" applyBorder="1" applyAlignment="1"/>
    <xf numFmtId="10" fontId="14" fillId="55" borderId="32" xfId="264" applyNumberFormat="1" applyFill="1" applyBorder="1"/>
    <xf numFmtId="0" fontId="14" fillId="38" borderId="32" xfId="264" applyFill="1" applyBorder="1"/>
    <xf numFmtId="0" fontId="106" fillId="54" borderId="0" xfId="264" applyFont="1" applyFill="1" applyAlignment="1"/>
    <xf numFmtId="182" fontId="14" fillId="55" borderId="32" xfId="264" applyNumberFormat="1" applyFill="1" applyBorder="1"/>
    <xf numFmtId="182" fontId="14" fillId="55" borderId="0" xfId="264" applyNumberFormat="1" applyFill="1" applyBorder="1"/>
    <xf numFmtId="0" fontId="116" fillId="38" borderId="0" xfId="264" applyFont="1" applyFill="1"/>
    <xf numFmtId="0" fontId="116" fillId="38" borderId="0" xfId="264" applyFont="1" applyFill="1" applyBorder="1"/>
    <xf numFmtId="211" fontId="116" fillId="38" borderId="0" xfId="264" applyNumberFormat="1" applyFont="1" applyFill="1" applyBorder="1"/>
    <xf numFmtId="9" fontId="14" fillId="49" borderId="32" xfId="264" applyNumberFormat="1" applyFill="1" applyBorder="1"/>
    <xf numFmtId="9" fontId="14" fillId="49" borderId="0" xfId="264" applyNumberFormat="1" applyFill="1"/>
    <xf numFmtId="182" fontId="14" fillId="49" borderId="32" xfId="264" applyNumberFormat="1" applyFill="1" applyBorder="1"/>
    <xf numFmtId="182" fontId="14" fillId="49" borderId="0" xfId="264" applyNumberFormat="1" applyFill="1"/>
    <xf numFmtId="0" fontId="14" fillId="49" borderId="0" xfId="264" applyFill="1"/>
    <xf numFmtId="0" fontId="14" fillId="49" borderId="32" xfId="264" applyFill="1" applyBorder="1" applyAlignment="1">
      <alignment horizontal="right"/>
    </xf>
    <xf numFmtId="0" fontId="14" fillId="49" borderId="0" xfId="264" applyFont="1" applyFill="1"/>
    <xf numFmtId="0" fontId="113" fillId="49" borderId="32" xfId="264" applyFont="1" applyFill="1" applyBorder="1" applyAlignment="1">
      <alignment horizontal="right"/>
    </xf>
    <xf numFmtId="17" fontId="104" fillId="53" borderId="30" xfId="264" applyNumberFormat="1" applyFont="1" applyFill="1" applyBorder="1" applyAlignment="1">
      <alignment horizontal="center"/>
    </xf>
    <xf numFmtId="0" fontId="111" fillId="54" borderId="32" xfId="264" applyFont="1" applyFill="1" applyBorder="1" applyAlignment="1"/>
    <xf numFmtId="0" fontId="111" fillId="54" borderId="0" xfId="264" applyFont="1" applyFill="1" applyBorder="1" applyAlignment="1"/>
    <xf numFmtId="212" fontId="14" fillId="55" borderId="32" xfId="264" applyNumberFormat="1" applyFill="1" applyBorder="1" applyAlignment="1">
      <alignment horizontal="right"/>
    </xf>
    <xf numFmtId="214" fontId="14" fillId="49" borderId="32" xfId="264" applyNumberFormat="1" applyFill="1" applyBorder="1"/>
    <xf numFmtId="214" fontId="14" fillId="38" borderId="32" xfId="264" applyNumberFormat="1" applyFill="1" applyBorder="1"/>
    <xf numFmtId="214" fontId="111" fillId="54" borderId="39" xfId="264" applyNumberFormat="1" applyFont="1" applyFill="1" applyBorder="1" applyAlignment="1"/>
    <xf numFmtId="0" fontId="111" fillId="54" borderId="34" xfId="264" applyFont="1" applyFill="1" applyBorder="1"/>
    <xf numFmtId="0" fontId="14" fillId="54" borderId="34" xfId="264" applyFill="1" applyBorder="1"/>
    <xf numFmtId="214" fontId="14" fillId="55" borderId="32" xfId="264" applyNumberFormat="1" applyFill="1" applyBorder="1"/>
    <xf numFmtId="0" fontId="111" fillId="38" borderId="0" xfId="264" applyFont="1" applyFill="1" applyBorder="1" applyAlignment="1">
      <alignment vertical="center"/>
    </xf>
    <xf numFmtId="215" fontId="14" fillId="38" borderId="0" xfId="264" applyNumberFormat="1" applyFill="1"/>
    <xf numFmtId="212" fontId="14" fillId="38" borderId="0" xfId="264" applyNumberFormat="1" applyFill="1"/>
    <xf numFmtId="2" fontId="117" fillId="38" borderId="0" xfId="264" applyNumberFormat="1" applyFont="1" applyFill="1"/>
    <xf numFmtId="0" fontId="117" fillId="38" borderId="0" xfId="264" applyFont="1" applyFill="1"/>
    <xf numFmtId="214" fontId="14" fillId="38" borderId="0" xfId="264" applyNumberFormat="1" applyFill="1" applyBorder="1"/>
    <xf numFmtId="214" fontId="106" fillId="55" borderId="0" xfId="264" applyNumberFormat="1" applyFont="1" applyFill="1" applyBorder="1"/>
    <xf numFmtId="214" fontId="117" fillId="38" borderId="0" xfId="264" applyNumberFormat="1" applyFont="1" applyFill="1"/>
    <xf numFmtId="216" fontId="19" fillId="0" borderId="0" xfId="2" applyNumberFormat="1" applyFont="1" applyProtection="1"/>
    <xf numFmtId="10" fontId="19" fillId="38" borderId="0" xfId="2" applyNumberFormat="1" applyFont="1" applyFill="1" applyAlignment="1" applyProtection="1">
      <alignment horizontal="center"/>
    </xf>
    <xf numFmtId="214" fontId="106" fillId="38" borderId="0" xfId="264" applyNumberFormat="1" applyFont="1" applyFill="1" applyBorder="1"/>
    <xf numFmtId="0" fontId="113" fillId="38" borderId="0" xfId="276" applyFont="1" applyFill="1" applyProtection="1"/>
    <xf numFmtId="0" fontId="13" fillId="38" borderId="0" xfId="276" applyFill="1" applyAlignment="1" applyProtection="1">
      <alignment horizontal="left" vertical="top" wrapText="1"/>
    </xf>
    <xf numFmtId="0" fontId="13" fillId="38" borderId="0" xfId="276" applyFill="1" applyProtection="1"/>
    <xf numFmtId="0" fontId="65" fillId="93" borderId="51" xfId="276" applyFont="1" applyFill="1" applyBorder="1" applyAlignment="1" applyProtection="1">
      <alignment horizontal="left" vertical="center"/>
    </xf>
    <xf numFmtId="0" fontId="130" fillId="93" borderId="55" xfId="276" applyFont="1" applyFill="1" applyBorder="1" applyAlignment="1" applyProtection="1">
      <alignment horizontal="center" vertical="center"/>
    </xf>
    <xf numFmtId="0" fontId="113" fillId="38" borderId="0" xfId="276" applyFont="1" applyFill="1" applyAlignment="1" applyProtection="1">
      <alignment vertical="center"/>
    </xf>
    <xf numFmtId="0" fontId="106" fillId="93" borderId="56" xfId="276" applyFont="1" applyFill="1" applyBorder="1" applyAlignment="1" applyProtection="1">
      <alignment vertical="center"/>
    </xf>
    <xf numFmtId="205" fontId="37" fillId="90" borderId="57" xfId="276" applyNumberFormat="1" applyFont="1" applyFill="1" applyBorder="1" applyAlignment="1" applyProtection="1">
      <alignment horizontal="center" vertical="center" wrapText="1"/>
      <protection locked="0"/>
    </xf>
    <xf numFmtId="205" fontId="37" fillId="90" borderId="58" xfId="276" applyNumberFormat="1" applyFont="1" applyFill="1" applyBorder="1" applyAlignment="1" applyProtection="1">
      <alignment horizontal="center" vertical="center" wrapText="1"/>
      <protection locked="0"/>
    </xf>
    <xf numFmtId="205" fontId="37" fillId="90" borderId="59" xfId="276" applyNumberFormat="1" applyFont="1" applyFill="1" applyBorder="1" applyAlignment="1" applyProtection="1">
      <alignment horizontal="center" vertical="center" wrapText="1"/>
      <protection locked="0"/>
    </xf>
    <xf numFmtId="205" fontId="37" fillId="90" borderId="60" xfId="276" applyNumberFormat="1" applyFont="1" applyFill="1" applyBorder="1" applyAlignment="1" applyProtection="1">
      <alignment horizontal="center" vertical="center" wrapText="1"/>
      <protection locked="0"/>
    </xf>
    <xf numFmtId="205" fontId="37" fillId="0" borderId="0" xfId="276" applyNumberFormat="1" applyFont="1" applyAlignment="1" applyProtection="1">
      <alignment horizontal="right" vertical="center" wrapText="1"/>
    </xf>
    <xf numFmtId="0" fontId="13" fillId="38" borderId="0" xfId="276" applyFill="1" applyAlignment="1" applyProtection="1">
      <alignment vertical="center"/>
    </xf>
    <xf numFmtId="0" fontId="13" fillId="0" borderId="61" xfId="276" applyFill="1" applyBorder="1" applyAlignment="1" applyProtection="1">
      <alignment horizontal="left" vertical="top" wrapText="1"/>
    </xf>
    <xf numFmtId="193" fontId="131" fillId="41" borderId="62" xfId="276" applyNumberFormat="1" applyFont="1" applyFill="1" applyBorder="1" applyAlignment="1" applyProtection="1">
      <alignment horizontal="right"/>
      <protection locked="0"/>
    </xf>
    <xf numFmtId="193" fontId="131" fillId="41" borderId="26" xfId="276" applyNumberFormat="1" applyFont="1" applyFill="1" applyBorder="1" applyAlignment="1" applyProtection="1">
      <alignment horizontal="right"/>
      <protection locked="0"/>
    </xf>
    <xf numFmtId="193" fontId="35" fillId="38" borderId="63" xfId="276" applyNumberFormat="1" applyFont="1" applyFill="1" applyBorder="1" applyAlignment="1" applyProtection="1">
      <alignment horizontal="right" vertical="center" wrapText="1"/>
      <protection locked="0"/>
    </xf>
    <xf numFmtId="193" fontId="35" fillId="38" borderId="64" xfId="276" applyNumberFormat="1" applyFont="1" applyFill="1" applyBorder="1" applyAlignment="1" applyProtection="1">
      <alignment horizontal="right" vertical="center" wrapText="1"/>
      <protection locked="0"/>
    </xf>
    <xf numFmtId="0" fontId="13" fillId="38" borderId="56" xfId="276" applyFill="1" applyBorder="1" applyAlignment="1" applyProtection="1">
      <alignment horizontal="left" vertical="top" wrapText="1"/>
    </xf>
    <xf numFmtId="193" fontId="35" fillId="93" borderId="65" xfId="276" applyNumberFormat="1" applyFont="1" applyFill="1" applyBorder="1" applyAlignment="1" applyProtection="1">
      <alignment horizontal="right" vertical="center" wrapText="1"/>
      <protection locked="0"/>
    </xf>
    <xf numFmtId="193" fontId="35" fillId="93" borderId="66" xfId="276" applyNumberFormat="1" applyFont="1" applyFill="1" applyBorder="1" applyAlignment="1" applyProtection="1">
      <alignment horizontal="right" vertical="center" wrapText="1"/>
      <protection locked="0"/>
    </xf>
    <xf numFmtId="193" fontId="131" fillId="41" borderId="3" xfId="276" applyNumberFormat="1" applyFont="1" applyFill="1" applyBorder="1" applyAlignment="1" applyProtection="1">
      <alignment horizontal="right"/>
      <protection locked="0"/>
    </xf>
    <xf numFmtId="193" fontId="131" fillId="41" borderId="67" xfId="276" applyNumberFormat="1" applyFont="1" applyFill="1" applyBorder="1" applyAlignment="1" applyProtection="1">
      <alignment horizontal="right"/>
      <protection locked="0"/>
    </xf>
    <xf numFmtId="0" fontId="13" fillId="38" borderId="51" xfId="276" applyFill="1" applyBorder="1" applyAlignment="1" applyProtection="1">
      <alignment horizontal="left" vertical="top" wrapText="1"/>
    </xf>
    <xf numFmtId="10" fontId="102" fillId="0" borderId="68" xfId="277" applyNumberFormat="1" applyFont="1" applyFill="1" applyBorder="1" applyAlignment="1" applyProtection="1">
      <alignment horizontal="right" vertical="center" wrapText="1"/>
    </xf>
    <xf numFmtId="10" fontId="102" fillId="0" borderId="69" xfId="277" applyNumberFormat="1" applyFont="1" applyFill="1" applyBorder="1" applyAlignment="1" applyProtection="1">
      <alignment horizontal="right" vertical="center" wrapText="1"/>
    </xf>
    <xf numFmtId="10" fontId="102" fillId="0" borderId="55" xfId="277" applyNumberFormat="1" applyFont="1" applyFill="1" applyBorder="1" applyAlignment="1" applyProtection="1">
      <alignment horizontal="right" vertical="center" wrapText="1"/>
    </xf>
    <xf numFmtId="0" fontId="13" fillId="38" borderId="0" xfId="276" applyFill="1" applyBorder="1" applyAlignment="1" applyProtection="1">
      <alignment horizontal="left" vertical="top" wrapText="1"/>
    </xf>
    <xf numFmtId="0" fontId="13" fillId="0" borderId="70" xfId="276" applyBorder="1"/>
    <xf numFmtId="209" fontId="102" fillId="0" borderId="71" xfId="276" applyNumberFormat="1" applyFont="1" applyFill="1" applyBorder="1" applyAlignment="1">
      <alignment horizontal="right" vertical="center"/>
    </xf>
    <xf numFmtId="209" fontId="37" fillId="0" borderId="20" xfId="276" applyNumberFormat="1" applyFont="1" applyFill="1" applyBorder="1" applyAlignment="1">
      <alignment horizontal="right" vertical="center"/>
    </xf>
    <xf numFmtId="209" fontId="102" fillId="0" borderId="20" xfId="276" applyNumberFormat="1" applyFont="1" applyFill="1" applyBorder="1" applyAlignment="1">
      <alignment horizontal="right" vertical="center"/>
    </xf>
    <xf numFmtId="209" fontId="37" fillId="0" borderId="20" xfId="275" applyNumberFormat="1" applyFont="1" applyFill="1" applyBorder="1" applyAlignment="1">
      <alignment horizontal="right" vertical="center"/>
    </xf>
    <xf numFmtId="0" fontId="102" fillId="0" borderId="72" xfId="275" applyFont="1" applyFill="1" applyBorder="1" applyAlignment="1">
      <alignment horizontal="right" vertical="center"/>
    </xf>
    <xf numFmtId="0" fontId="102" fillId="38" borderId="0" xfId="276" applyFont="1" applyFill="1" applyBorder="1" applyAlignment="1" applyProtection="1">
      <alignment horizontal="left" vertical="center" wrapText="1" indent="1"/>
    </xf>
    <xf numFmtId="0" fontId="13" fillId="0" borderId="0" xfId="276"/>
    <xf numFmtId="193" fontId="35" fillId="38" borderId="0" xfId="277" applyNumberFormat="1" applyFont="1" applyFill="1" applyBorder="1" applyAlignment="1" applyProtection="1">
      <alignment horizontal="right" vertical="center" wrapText="1"/>
    </xf>
    <xf numFmtId="0" fontId="132" fillId="38" borderId="0" xfId="276" applyFont="1" applyFill="1" applyProtection="1"/>
    <xf numFmtId="0" fontId="133" fillId="50" borderId="0" xfId="273" applyFont="1">
      <alignment vertical="center"/>
      <protection locked="0"/>
    </xf>
    <xf numFmtId="0" fontId="134" fillId="38" borderId="0" xfId="276" applyFont="1" applyFill="1" applyBorder="1" applyProtection="1"/>
    <xf numFmtId="0" fontId="65" fillId="93" borderId="52" xfId="276" applyFont="1" applyFill="1" applyBorder="1" applyAlignment="1" applyProtection="1">
      <alignment horizontal="left" vertical="center"/>
    </xf>
    <xf numFmtId="0" fontId="135" fillId="93" borderId="53" xfId="276" applyFont="1" applyFill="1" applyBorder="1" applyAlignment="1" applyProtection="1">
      <alignment horizontal="left" vertical="center"/>
      <protection locked="0"/>
    </xf>
    <xf numFmtId="0" fontId="135" fillId="93" borderId="54" xfId="276" applyFont="1" applyFill="1" applyBorder="1" applyAlignment="1" applyProtection="1">
      <alignment horizontal="left" vertical="center"/>
      <protection locked="0"/>
    </xf>
    <xf numFmtId="0" fontId="65" fillId="93" borderId="73" xfId="276" applyFont="1" applyFill="1" applyBorder="1" applyAlignment="1" applyProtection="1">
      <alignment horizontal="left" vertical="center"/>
    </xf>
    <xf numFmtId="0" fontId="65" fillId="93" borderId="71" xfId="276" applyFont="1" applyFill="1" applyBorder="1" applyAlignment="1" applyProtection="1">
      <alignment horizontal="left" vertical="center"/>
    </xf>
    <xf numFmtId="0" fontId="37" fillId="93" borderId="83" xfId="276" applyFont="1" applyFill="1" applyBorder="1" applyAlignment="1" applyProtection="1">
      <alignment horizontal="center" vertical="center"/>
    </xf>
    <xf numFmtId="0" fontId="37" fillId="93" borderId="84" xfId="276" applyFont="1" applyFill="1" applyBorder="1" applyAlignment="1" applyProtection="1">
      <alignment horizontal="center" vertical="center"/>
    </xf>
    <xf numFmtId="0" fontId="37" fillId="93" borderId="85" xfId="276" applyFont="1" applyFill="1" applyBorder="1" applyAlignment="1" applyProtection="1">
      <alignment horizontal="center" vertical="center"/>
    </xf>
    <xf numFmtId="0" fontId="37" fillId="94" borderId="86" xfId="276" applyFont="1" applyFill="1" applyBorder="1" applyAlignment="1" applyProtection="1">
      <alignment horizontal="center" vertical="center"/>
    </xf>
    <xf numFmtId="0" fontId="37" fillId="94" borderId="87" xfId="276" applyFont="1" applyFill="1" applyBorder="1" applyAlignment="1" applyProtection="1">
      <alignment horizontal="center" vertical="center"/>
    </xf>
    <xf numFmtId="0" fontId="37" fillId="94" borderId="88" xfId="276" applyFont="1" applyFill="1" applyBorder="1" applyAlignment="1" applyProtection="1">
      <alignment horizontal="center" vertical="center"/>
    </xf>
    <xf numFmtId="0" fontId="37" fillId="93" borderId="89" xfId="276" applyFont="1" applyFill="1" applyBorder="1" applyAlignment="1" applyProtection="1">
      <alignment horizontal="center" vertical="center"/>
    </xf>
    <xf numFmtId="0" fontId="35" fillId="0" borderId="90" xfId="276" applyFont="1" applyBorder="1" applyAlignment="1" applyProtection="1">
      <alignment horizontal="left" vertical="center" wrapText="1" indent="1"/>
    </xf>
    <xf numFmtId="193" fontId="35" fillId="95" borderId="91" xfId="276" applyNumberFormat="1" applyFont="1" applyFill="1" applyBorder="1" applyAlignment="1" applyProtection="1">
      <alignment vertical="center" wrapText="1"/>
      <protection locked="0"/>
    </xf>
    <xf numFmtId="193" fontId="35" fillId="95" borderId="92" xfId="276" applyNumberFormat="1" applyFont="1" applyFill="1" applyBorder="1" applyAlignment="1" applyProtection="1">
      <alignment vertical="center" wrapText="1"/>
      <protection locked="0"/>
    </xf>
    <xf numFmtId="193" fontId="35" fillId="51" borderId="93" xfId="276" applyNumberFormat="1" applyFont="1" applyFill="1" applyBorder="1" applyAlignment="1" applyProtection="1">
      <alignment vertical="center" wrapText="1"/>
      <protection locked="0"/>
    </xf>
    <xf numFmtId="193" fontId="35" fillId="51" borderId="94" xfId="276" applyNumberFormat="1" applyFont="1" applyFill="1" applyBorder="1" applyAlignment="1" applyProtection="1">
      <alignment vertical="center" wrapText="1"/>
      <protection locked="0"/>
    </xf>
    <xf numFmtId="193" fontId="35" fillId="51" borderId="91" xfId="276" applyNumberFormat="1" applyFont="1" applyFill="1" applyBorder="1" applyAlignment="1" applyProtection="1">
      <alignment vertical="center" wrapText="1"/>
      <protection locked="0"/>
    </xf>
    <xf numFmtId="193" fontId="35" fillId="95" borderId="96" xfId="277" applyNumberFormat="1" applyFont="1" applyFill="1" applyBorder="1" applyAlignment="1" applyProtection="1">
      <alignment horizontal="right" vertical="center" wrapText="1"/>
    </xf>
    <xf numFmtId="193" fontId="35" fillId="95" borderId="97" xfId="277" applyNumberFormat="1" applyFont="1" applyFill="1" applyBorder="1" applyAlignment="1" applyProtection="1">
      <alignment horizontal="right" vertical="center" wrapText="1"/>
    </xf>
    <xf numFmtId="193" fontId="35" fillId="0" borderId="98" xfId="277" applyNumberFormat="1" applyFont="1" applyFill="1" applyBorder="1" applyAlignment="1" applyProtection="1">
      <alignment horizontal="right" vertical="center" wrapText="1"/>
    </xf>
    <xf numFmtId="193" fontId="35" fillId="0" borderId="96" xfId="277" applyNumberFormat="1" applyFont="1" applyFill="1" applyBorder="1" applyAlignment="1" applyProtection="1">
      <alignment horizontal="right" vertical="center" wrapText="1"/>
    </xf>
    <xf numFmtId="193" fontId="35" fillId="0" borderId="97" xfId="277" applyNumberFormat="1" applyFont="1" applyFill="1" applyBorder="1" applyAlignment="1" applyProtection="1">
      <alignment horizontal="right" vertical="center" wrapText="1"/>
    </xf>
    <xf numFmtId="193" fontId="35" fillId="0" borderId="99" xfId="277" applyNumberFormat="1" applyFont="1" applyFill="1" applyBorder="1" applyAlignment="1" applyProtection="1">
      <alignment horizontal="right" vertical="center" wrapText="1"/>
    </xf>
    <xf numFmtId="193" fontId="35" fillId="0" borderId="100" xfId="277" applyNumberFormat="1" applyFont="1" applyFill="1" applyBorder="1" applyAlignment="1" applyProtection="1">
      <alignment horizontal="right" vertical="center" wrapText="1"/>
    </xf>
    <xf numFmtId="0" fontId="35" fillId="93" borderId="101" xfId="276" applyFont="1" applyFill="1" applyBorder="1" applyAlignment="1" applyProtection="1">
      <alignment vertical="center"/>
    </xf>
    <xf numFmtId="0" fontId="35" fillId="93" borderId="102" xfId="276" applyFont="1" applyFill="1" applyBorder="1" applyAlignment="1" applyProtection="1">
      <alignment vertical="center"/>
    </xf>
    <xf numFmtId="167" fontId="37" fillId="93" borderId="104" xfId="276" applyNumberFormat="1" applyFont="1" applyFill="1" applyBorder="1" applyAlignment="1" applyProtection="1">
      <alignment horizontal="left"/>
    </xf>
    <xf numFmtId="167" fontId="37" fillId="93" borderId="105" xfId="276" applyNumberFormat="1" applyFont="1" applyFill="1" applyBorder="1" applyAlignment="1" applyProtection="1">
      <alignment horizontal="left"/>
    </xf>
    <xf numFmtId="167" fontId="37" fillId="93" borderId="106" xfId="276" applyNumberFormat="1" applyFont="1" applyFill="1" applyBorder="1" applyAlignment="1" applyProtection="1">
      <alignment horizontal="left"/>
    </xf>
    <xf numFmtId="167" fontId="37" fillId="93" borderId="107" xfId="276" applyNumberFormat="1" applyFont="1" applyFill="1" applyBorder="1" applyAlignment="1" applyProtection="1">
      <alignment horizontal="left"/>
    </xf>
    <xf numFmtId="167" fontId="37" fillId="93" borderId="108" xfId="276" applyNumberFormat="1" applyFont="1" applyFill="1" applyBorder="1" applyAlignment="1" applyProtection="1">
      <alignment horizontal="left"/>
    </xf>
    <xf numFmtId="0" fontId="35" fillId="0" borderId="109" xfId="276" applyFont="1" applyBorder="1" applyAlignment="1" applyProtection="1">
      <alignment horizontal="left" vertical="center" wrapText="1" indent="3"/>
    </xf>
    <xf numFmtId="193" fontId="35" fillId="95" borderId="103" xfId="276" applyNumberFormat="1" applyFont="1" applyFill="1" applyBorder="1" applyAlignment="1" applyProtection="1">
      <alignment vertical="center" wrapText="1"/>
      <protection locked="0"/>
    </xf>
    <xf numFmtId="193" fontId="35" fillId="95" borderId="110" xfId="276" applyNumberFormat="1" applyFont="1" applyFill="1" applyBorder="1" applyAlignment="1" applyProtection="1">
      <alignment vertical="center" wrapText="1"/>
      <protection locked="0"/>
    </xf>
    <xf numFmtId="193" fontId="35" fillId="51" borderId="110" xfId="276" applyNumberFormat="1" applyFont="1" applyFill="1" applyBorder="1" applyAlignment="1" applyProtection="1">
      <alignment vertical="center" wrapText="1"/>
      <protection locked="0"/>
    </xf>
    <xf numFmtId="193" fontId="35" fillId="51" borderId="102" xfId="276" applyNumberFormat="1" applyFont="1" applyFill="1" applyBorder="1" applyAlignment="1" applyProtection="1">
      <alignment vertical="center" wrapText="1"/>
      <protection locked="0"/>
    </xf>
    <xf numFmtId="193" fontId="35" fillId="51" borderId="103" xfId="276" applyNumberFormat="1" applyFont="1" applyFill="1" applyBorder="1" applyAlignment="1" applyProtection="1">
      <alignment vertical="center" wrapText="1"/>
      <protection locked="0"/>
    </xf>
    <xf numFmtId="193" fontId="35" fillId="51" borderId="111" xfId="276" applyNumberFormat="1" applyFont="1" applyFill="1" applyBorder="1" applyAlignment="1" applyProtection="1">
      <alignment vertical="center" wrapText="1"/>
      <protection locked="0"/>
    </xf>
    <xf numFmtId="193" fontId="35" fillId="95" borderId="112" xfId="277" applyNumberFormat="1" applyFont="1" applyFill="1" applyBorder="1" applyAlignment="1" applyProtection="1">
      <alignment horizontal="right" vertical="center" wrapText="1"/>
    </xf>
    <xf numFmtId="193" fontId="35" fillId="95" borderId="98" xfId="277" applyNumberFormat="1" applyFont="1" applyFill="1" applyBorder="1" applyAlignment="1" applyProtection="1">
      <alignment horizontal="right" vertical="center" wrapText="1"/>
    </xf>
    <xf numFmtId="193" fontId="35" fillId="0" borderId="112" xfId="277" applyNumberFormat="1" applyFont="1" applyFill="1" applyBorder="1" applyAlignment="1" applyProtection="1">
      <alignment horizontal="right" vertical="center" wrapText="1"/>
    </xf>
    <xf numFmtId="193" fontId="35" fillId="0" borderId="113" xfId="277" applyNumberFormat="1" applyFont="1" applyFill="1" applyBorder="1" applyAlignment="1" applyProtection="1">
      <alignment horizontal="right" vertical="center" wrapText="1"/>
    </xf>
    <xf numFmtId="193" fontId="35" fillId="0" borderId="114" xfId="277" applyNumberFormat="1" applyFont="1" applyFill="1" applyBorder="1" applyAlignment="1" applyProtection="1">
      <alignment horizontal="right" vertical="center" wrapText="1"/>
    </xf>
    <xf numFmtId="193" fontId="35" fillId="95" borderId="93" xfId="276" applyNumberFormat="1" applyFont="1" applyFill="1" applyBorder="1" applyAlignment="1" applyProtection="1">
      <alignment vertical="center" wrapText="1"/>
      <protection locked="0"/>
    </xf>
    <xf numFmtId="0" fontId="35" fillId="0" borderId="109" xfId="276" applyFont="1" applyBorder="1" applyAlignment="1" applyProtection="1">
      <alignment horizontal="left" vertical="center" wrapText="1" indent="1"/>
    </xf>
    <xf numFmtId="0" fontId="35" fillId="0" borderId="61" xfId="276" applyFont="1" applyBorder="1" applyAlignment="1" applyProtection="1">
      <alignment horizontal="left" vertical="center" wrapText="1" indent="1"/>
    </xf>
    <xf numFmtId="0" fontId="35" fillId="0" borderId="115" xfId="276" applyFont="1" applyBorder="1" applyAlignment="1" applyProtection="1">
      <alignment horizontal="left" vertical="center" wrapText="1" indent="1"/>
    </xf>
    <xf numFmtId="193" fontId="35" fillId="95" borderId="116" xfId="276" applyNumberFormat="1" applyFont="1" applyFill="1" applyBorder="1" applyAlignment="1" applyProtection="1">
      <alignment vertical="center" wrapText="1"/>
      <protection locked="0"/>
    </xf>
    <xf numFmtId="193" fontId="35" fillId="95" borderId="117" xfId="276" applyNumberFormat="1" applyFont="1" applyFill="1" applyBorder="1" applyAlignment="1" applyProtection="1">
      <alignment vertical="center" wrapText="1"/>
      <protection locked="0"/>
    </xf>
    <xf numFmtId="193" fontId="35" fillId="51" borderId="117" xfId="276" applyNumberFormat="1" applyFont="1" applyFill="1" applyBorder="1" applyAlignment="1" applyProtection="1">
      <alignment vertical="center" wrapText="1"/>
      <protection locked="0"/>
    </xf>
    <xf numFmtId="193" fontId="35" fillId="51" borderId="118" xfId="276" applyNumberFormat="1" applyFont="1" applyFill="1" applyBorder="1" applyAlignment="1" applyProtection="1">
      <alignment vertical="center" wrapText="1"/>
      <protection locked="0"/>
    </xf>
    <xf numFmtId="193" fontId="35" fillId="51" borderId="116" xfId="276" applyNumberFormat="1" applyFont="1" applyFill="1" applyBorder="1" applyAlignment="1" applyProtection="1">
      <alignment vertical="center" wrapText="1"/>
      <protection locked="0"/>
    </xf>
    <xf numFmtId="193" fontId="35" fillId="51" borderId="119" xfId="276" applyNumberFormat="1" applyFont="1" applyFill="1" applyBorder="1" applyAlignment="1" applyProtection="1">
      <alignment vertical="center" wrapText="1"/>
      <protection locked="0"/>
    </xf>
    <xf numFmtId="193" fontId="35" fillId="95" borderId="120" xfId="277" applyNumberFormat="1" applyFont="1" applyFill="1" applyBorder="1" applyAlignment="1" applyProtection="1">
      <alignment horizontal="right" vertical="center" wrapText="1"/>
    </xf>
    <xf numFmtId="193" fontId="35" fillId="95" borderId="121" xfId="277" applyNumberFormat="1" applyFont="1" applyFill="1" applyBorder="1" applyAlignment="1" applyProtection="1">
      <alignment horizontal="right" vertical="center" wrapText="1"/>
    </xf>
    <xf numFmtId="193" fontId="35" fillId="0" borderId="120" xfId="277" applyNumberFormat="1" applyFont="1" applyFill="1" applyBorder="1" applyAlignment="1" applyProtection="1">
      <alignment horizontal="right" vertical="center" wrapText="1"/>
    </xf>
    <xf numFmtId="193" fontId="35" fillId="0" borderId="121" xfId="277" applyNumberFormat="1" applyFont="1" applyFill="1" applyBorder="1" applyAlignment="1" applyProtection="1">
      <alignment horizontal="right" vertical="center" wrapText="1"/>
    </xf>
    <xf numFmtId="193" fontId="35" fillId="0" borderId="122" xfId="277" applyNumberFormat="1" applyFont="1" applyFill="1" applyBorder="1" applyAlignment="1" applyProtection="1">
      <alignment horizontal="right" vertical="center" wrapText="1"/>
    </xf>
    <xf numFmtId="193" fontId="35" fillId="0" borderId="123" xfId="277" applyNumberFormat="1" applyFont="1" applyFill="1" applyBorder="1" applyAlignment="1" applyProtection="1">
      <alignment horizontal="right" vertical="center" wrapText="1"/>
    </xf>
    <xf numFmtId="0" fontId="37" fillId="95" borderId="71" xfId="276" applyFont="1" applyFill="1" applyBorder="1" applyAlignment="1" applyProtection="1">
      <alignment horizontal="left" vertical="center" wrapText="1" indent="1"/>
    </xf>
    <xf numFmtId="193" fontId="37" fillId="95" borderId="71" xfId="277" applyNumberFormat="1" applyFont="1" applyFill="1" applyBorder="1" applyAlignment="1" applyProtection="1">
      <alignment horizontal="right" wrapText="1"/>
    </xf>
    <xf numFmtId="193" fontId="37" fillId="95" borderId="53" xfId="277" applyNumberFormat="1" applyFont="1" applyFill="1" applyBorder="1" applyAlignment="1" applyProtection="1">
      <alignment horizontal="right" wrapText="1"/>
    </xf>
    <xf numFmtId="193" fontId="37" fillId="95" borderId="54" xfId="277" applyNumberFormat="1" applyFont="1" applyFill="1" applyBorder="1" applyAlignment="1" applyProtection="1">
      <alignment horizontal="right" wrapText="1"/>
    </xf>
    <xf numFmtId="193" fontId="37" fillId="95" borderId="124" xfId="277" applyNumberFormat="1" applyFont="1" applyFill="1" applyBorder="1" applyAlignment="1" applyProtection="1">
      <alignment horizontal="right" wrapText="1"/>
    </xf>
    <xf numFmtId="193" fontId="37" fillId="95" borderId="125" xfId="277" applyNumberFormat="1" applyFont="1" applyFill="1" applyBorder="1" applyAlignment="1" applyProtection="1">
      <alignment horizontal="right" wrapText="1"/>
    </xf>
    <xf numFmtId="209" fontId="135" fillId="93" borderId="53" xfId="276" applyNumberFormat="1" applyFont="1" applyFill="1" applyBorder="1" applyAlignment="1" applyProtection="1">
      <alignment horizontal="left" vertical="center"/>
      <protection locked="0"/>
    </xf>
    <xf numFmtId="0" fontId="130" fillId="93" borderId="73" xfId="276" applyFont="1" applyFill="1" applyBorder="1" applyAlignment="1" applyProtection="1">
      <alignment vertical="center" wrapText="1"/>
    </xf>
    <xf numFmtId="0" fontId="35" fillId="93" borderId="71" xfId="276" applyFont="1" applyFill="1" applyBorder="1" applyAlignment="1" applyProtection="1">
      <alignment horizontal="left" vertical="center" wrapText="1" indent="1"/>
    </xf>
    <xf numFmtId="0" fontId="35" fillId="0" borderId="126" xfId="276" applyFont="1" applyBorder="1" applyAlignment="1" applyProtection="1">
      <alignment horizontal="left" vertical="center" wrapText="1" indent="1"/>
    </xf>
    <xf numFmtId="193" fontId="35" fillId="95" borderId="127" xfId="276" applyNumberFormat="1" applyFont="1" applyFill="1" applyBorder="1" applyAlignment="1" applyProtection="1">
      <alignment vertical="center" wrapText="1"/>
      <protection locked="0"/>
    </xf>
    <xf numFmtId="2" fontId="35" fillId="51" borderId="93" xfId="276" applyNumberFormat="1" applyFont="1" applyFill="1" applyBorder="1" applyAlignment="1" applyProtection="1">
      <alignment vertical="center" wrapText="1"/>
      <protection locked="0"/>
    </xf>
    <xf numFmtId="193" fontId="37" fillId="93" borderId="64" xfId="276" applyNumberFormat="1" applyFont="1" applyFill="1" applyBorder="1" applyAlignment="1" applyProtection="1"/>
    <xf numFmtId="195" fontId="35" fillId="95" borderId="128" xfId="276" applyNumberFormat="1" applyFont="1" applyFill="1" applyBorder="1" applyAlignment="1" applyProtection="1">
      <alignment horizontal="right" vertical="center"/>
    </xf>
    <xf numFmtId="195" fontId="35" fillId="95" borderId="129" xfId="276" applyNumberFormat="1" applyFont="1" applyFill="1" applyBorder="1" applyAlignment="1" applyProtection="1">
      <alignment horizontal="right" vertical="center"/>
    </xf>
    <xf numFmtId="193" fontId="35" fillId="93" borderId="130" xfId="276" applyNumberFormat="1" applyFont="1" applyFill="1" applyBorder="1" applyAlignment="1" applyProtection="1">
      <alignment horizontal="right" vertical="center"/>
    </xf>
    <xf numFmtId="0" fontId="137" fillId="96" borderId="109" xfId="276" applyFont="1" applyFill="1" applyBorder="1" applyAlignment="1" applyProtection="1">
      <alignment horizontal="left" vertical="center" wrapText="1" indent="1"/>
    </xf>
    <xf numFmtId="0" fontId="35" fillId="93" borderId="110" xfId="276" applyFont="1" applyFill="1" applyBorder="1" applyAlignment="1" applyProtection="1">
      <alignment vertical="center"/>
    </xf>
    <xf numFmtId="2" fontId="35" fillId="93" borderId="101" xfId="276" applyNumberFormat="1" applyFont="1" applyFill="1" applyBorder="1" applyAlignment="1" applyProtection="1">
      <alignment vertical="center"/>
    </xf>
    <xf numFmtId="193" fontId="37" fillId="93" borderId="131" xfId="276" applyNumberFormat="1" applyFont="1" applyFill="1" applyBorder="1" applyAlignment="1" applyProtection="1"/>
    <xf numFmtId="167" fontId="37" fillId="95" borderId="132" xfId="276" applyNumberFormat="1" applyFont="1" applyFill="1" applyBorder="1" applyAlignment="1" applyProtection="1">
      <alignment horizontal="left"/>
    </xf>
    <xf numFmtId="167" fontId="37" fillId="95" borderId="28" xfId="276" applyNumberFormat="1" applyFont="1" applyFill="1" applyBorder="1" applyAlignment="1" applyProtection="1">
      <alignment horizontal="left"/>
    </xf>
    <xf numFmtId="193" fontId="37" fillId="93" borderId="131" xfId="276" applyNumberFormat="1" applyFont="1" applyFill="1" applyBorder="1" applyAlignment="1" applyProtection="1">
      <alignment horizontal="left"/>
    </xf>
    <xf numFmtId="2" fontId="35" fillId="51" borderId="110" xfId="276" applyNumberFormat="1" applyFont="1" applyFill="1" applyBorder="1" applyAlignment="1" applyProtection="1">
      <alignment vertical="center" wrapText="1"/>
      <protection locked="0"/>
    </xf>
    <xf numFmtId="195" fontId="35" fillId="95" borderId="132" xfId="276" applyNumberFormat="1" applyFont="1" applyFill="1" applyBorder="1" applyAlignment="1" applyProtection="1">
      <alignment horizontal="right" vertical="center"/>
    </xf>
    <xf numFmtId="195" fontId="35" fillId="95" borderId="28" xfId="276" applyNumberFormat="1" applyFont="1" applyFill="1" applyBorder="1" applyAlignment="1" applyProtection="1">
      <alignment horizontal="right" vertical="center"/>
    </xf>
    <xf numFmtId="193" fontId="35" fillId="93" borderId="131" xfId="276" applyNumberFormat="1" applyFont="1" applyFill="1" applyBorder="1" applyAlignment="1" applyProtection="1">
      <alignment horizontal="right" vertical="center"/>
    </xf>
    <xf numFmtId="193" fontId="35" fillId="95" borderId="105" xfId="276" applyNumberFormat="1" applyFont="1" applyFill="1" applyBorder="1" applyAlignment="1" applyProtection="1">
      <alignment vertical="center" wrapText="1"/>
      <protection locked="0"/>
    </xf>
    <xf numFmtId="2" fontId="35" fillId="51" borderId="117" xfId="276" applyNumberFormat="1" applyFont="1" applyFill="1" applyBorder="1" applyAlignment="1" applyProtection="1">
      <alignment vertical="center" wrapText="1"/>
      <protection locked="0"/>
    </xf>
    <xf numFmtId="195" fontId="35" fillId="95" borderId="83" xfId="276" applyNumberFormat="1" applyFont="1" applyFill="1" applyBorder="1" applyAlignment="1" applyProtection="1">
      <alignment horizontal="right" vertical="center"/>
    </xf>
    <xf numFmtId="195" fontId="35" fillId="95" borderId="84" xfId="276" applyNumberFormat="1" applyFont="1" applyFill="1" applyBorder="1" applyAlignment="1" applyProtection="1">
      <alignment horizontal="right" vertical="center"/>
    </xf>
    <xf numFmtId="193" fontId="35" fillId="93" borderId="85" xfId="276" applyNumberFormat="1" applyFont="1" applyFill="1" applyBorder="1" applyAlignment="1" applyProtection="1">
      <alignment horizontal="right" vertical="center"/>
    </xf>
    <xf numFmtId="0" fontId="13" fillId="38" borderId="0" xfId="276" applyFill="1" applyAlignment="1" applyProtection="1"/>
    <xf numFmtId="193" fontId="37" fillId="95" borderId="52" xfId="277" applyNumberFormat="1" applyFont="1" applyFill="1" applyBorder="1" applyAlignment="1" applyProtection="1">
      <alignment horizontal="right" wrapText="1"/>
    </xf>
    <xf numFmtId="193" fontId="37" fillId="56" borderId="53" xfId="277" applyNumberFormat="1" applyFont="1" applyFill="1" applyBorder="1" applyAlignment="1" applyProtection="1">
      <alignment horizontal="right" wrapText="1"/>
    </xf>
    <xf numFmtId="2" fontId="37" fillId="95" borderId="53" xfId="277" applyNumberFormat="1" applyFont="1" applyFill="1" applyBorder="1" applyAlignment="1" applyProtection="1">
      <alignment horizontal="right" wrapText="1"/>
    </xf>
    <xf numFmtId="193" fontId="37" fillId="95" borderId="20" xfId="277" applyNumberFormat="1" applyFont="1" applyFill="1" applyBorder="1" applyAlignment="1" applyProtection="1">
      <alignment horizontal="right" wrapText="1"/>
    </xf>
    <xf numFmtId="217" fontId="138" fillId="51" borderId="53" xfId="276" applyNumberFormat="1" applyFont="1" applyFill="1" applyBorder="1" applyAlignment="1" applyProtection="1">
      <alignment horizontal="center"/>
    </xf>
    <xf numFmtId="218" fontId="13" fillId="38" borderId="0" xfId="276" applyNumberFormat="1" applyFill="1"/>
    <xf numFmtId="218" fontId="13" fillId="38" borderId="0" xfId="276" applyNumberFormat="1" applyFill="1" applyAlignment="1" applyProtection="1"/>
    <xf numFmtId="0" fontId="13" fillId="38" borderId="0" xfId="276" applyFill="1" applyAlignment="1" applyProtection="1">
      <alignment horizontal="right" vertical="center"/>
    </xf>
    <xf numFmtId="218" fontId="13" fillId="0" borderId="0" xfId="276" quotePrefix="1" applyNumberFormat="1"/>
    <xf numFmtId="0" fontId="13" fillId="0" borderId="0" xfId="276" applyAlignment="1">
      <alignment vertical="center"/>
    </xf>
    <xf numFmtId="0" fontId="13" fillId="93" borderId="71" xfId="276" applyFill="1" applyBorder="1"/>
    <xf numFmtId="0" fontId="13" fillId="93" borderId="20" xfId="276" applyFill="1" applyBorder="1"/>
    <xf numFmtId="219" fontId="35" fillId="96" borderId="135" xfId="276" applyNumberFormat="1" applyFont="1" applyFill="1" applyBorder="1" applyAlignment="1" applyProtection="1">
      <alignment horizontal="right" vertical="center"/>
    </xf>
    <xf numFmtId="219" fontId="35" fillId="96" borderId="136" xfId="276" applyNumberFormat="1" applyFont="1" applyFill="1" applyBorder="1" applyAlignment="1" applyProtection="1">
      <alignment horizontal="right" vertical="center"/>
    </xf>
    <xf numFmtId="0" fontId="138" fillId="38" borderId="0" xfId="276" applyFont="1" applyFill="1" applyBorder="1" applyProtection="1"/>
    <xf numFmtId="218" fontId="74" fillId="93" borderId="68" xfId="276" applyNumberFormat="1" applyFont="1" applyFill="1" applyBorder="1" applyAlignment="1" applyProtection="1">
      <alignment horizontal="left" vertical="center"/>
    </xf>
    <xf numFmtId="218" fontId="37" fillId="93" borderId="69" xfId="276" applyNumberFormat="1" applyFont="1" applyFill="1" applyBorder="1" applyAlignment="1" applyProtection="1">
      <alignment horizontal="left" vertical="center"/>
    </xf>
    <xf numFmtId="218" fontId="74" fillId="93" borderId="137" xfId="276" applyNumberFormat="1" applyFont="1" applyFill="1" applyBorder="1" applyAlignment="1" applyProtection="1">
      <alignment horizontal="left" vertical="center"/>
    </xf>
    <xf numFmtId="218" fontId="37" fillId="93" borderId="138" xfId="276" applyNumberFormat="1" applyFont="1" applyFill="1" applyBorder="1" applyAlignment="1" applyProtection="1">
      <alignment horizontal="right" vertical="center"/>
    </xf>
    <xf numFmtId="218" fontId="37" fillId="93" borderId="8" xfId="276" applyNumberFormat="1" applyFont="1" applyFill="1" applyBorder="1" applyAlignment="1" applyProtection="1">
      <alignment horizontal="right" vertical="center"/>
    </xf>
    <xf numFmtId="218" fontId="37" fillId="93" borderId="139" xfId="276" applyNumberFormat="1" applyFont="1" applyFill="1" applyBorder="1" applyAlignment="1" applyProtection="1">
      <alignment horizontal="right" vertical="center"/>
    </xf>
    <xf numFmtId="218" fontId="37" fillId="93" borderId="73" xfId="276" applyNumberFormat="1" applyFont="1" applyFill="1" applyBorder="1" applyAlignment="1" applyProtection="1">
      <alignment horizontal="right" vertical="center"/>
    </xf>
    <xf numFmtId="218" fontId="37" fillId="93" borderId="0" xfId="276" applyNumberFormat="1" applyFont="1" applyFill="1" applyBorder="1" applyAlignment="1" applyProtection="1">
      <alignment horizontal="right" vertical="center"/>
    </xf>
    <xf numFmtId="218" fontId="37" fillId="93" borderId="133" xfId="276" applyNumberFormat="1" applyFont="1" applyFill="1" applyBorder="1" applyAlignment="1" applyProtection="1">
      <alignment horizontal="right" vertical="center"/>
    </xf>
    <xf numFmtId="0" fontId="37" fillId="94" borderId="144" xfId="276" applyFont="1" applyFill="1" applyBorder="1" applyAlignment="1" applyProtection="1">
      <alignment horizontal="center" vertical="center"/>
    </xf>
    <xf numFmtId="0" fontId="37" fillId="91" borderId="145" xfId="276" applyFont="1" applyFill="1" applyBorder="1" applyAlignment="1" applyProtection="1">
      <alignment horizontal="center" vertical="center"/>
    </xf>
    <xf numFmtId="0" fontId="37" fillId="91" borderId="87" xfId="276" applyFont="1" applyFill="1" applyBorder="1" applyAlignment="1" applyProtection="1">
      <alignment horizontal="center" vertical="center"/>
    </xf>
    <xf numFmtId="0" fontId="37" fillId="91" borderId="146" xfId="276" applyFont="1" applyFill="1" applyBorder="1" applyAlignment="1" applyProtection="1">
      <alignment horizontal="center" vertical="center"/>
    </xf>
    <xf numFmtId="218" fontId="37" fillId="91" borderId="147" xfId="265" applyNumberFormat="1" applyFont="1" applyFill="1" applyBorder="1" applyAlignment="1" applyProtection="1">
      <alignment horizontal="center"/>
      <protection locked="0"/>
    </xf>
    <xf numFmtId="218" fontId="35" fillId="4" borderId="149" xfId="276" applyNumberFormat="1" applyFont="1" applyFill="1" applyBorder="1" applyAlignment="1" applyProtection="1">
      <alignment horizontal="left" vertical="center"/>
    </xf>
    <xf numFmtId="218" fontId="35" fillId="38" borderId="78" xfId="276" applyNumberFormat="1" applyFont="1" applyFill="1" applyBorder="1" applyAlignment="1" applyProtection="1">
      <alignment horizontal="right" vertical="center"/>
    </xf>
    <xf numFmtId="218" fontId="35" fillId="38" borderId="79" xfId="276" applyNumberFormat="1" applyFont="1" applyFill="1" applyBorder="1" applyAlignment="1" applyProtection="1">
      <alignment horizontal="right" vertical="center"/>
    </xf>
    <xf numFmtId="218" fontId="35" fillId="38" borderId="77" xfId="276" applyNumberFormat="1" applyFont="1" applyFill="1" applyBorder="1" applyAlignment="1" applyProtection="1">
      <alignment horizontal="right" vertical="center"/>
    </xf>
    <xf numFmtId="218" fontId="35" fillId="4" borderId="78" xfId="276" applyNumberFormat="1" applyFont="1" applyFill="1" applyBorder="1" applyAlignment="1" applyProtection="1">
      <alignment horizontal="right" vertical="center"/>
    </xf>
    <xf numFmtId="218" fontId="35" fillId="4" borderId="150" xfId="276" applyNumberFormat="1" applyFont="1" applyFill="1" applyBorder="1" applyAlignment="1" applyProtection="1">
      <alignment horizontal="right" vertical="center"/>
    </xf>
    <xf numFmtId="218" fontId="35" fillId="4" borderId="130" xfId="265" applyNumberFormat="1" applyFont="1" applyFill="1" applyBorder="1" applyAlignment="1" applyProtection="1">
      <alignment horizontal="right"/>
      <protection locked="0"/>
    </xf>
    <xf numFmtId="218" fontId="35" fillId="4" borderId="152" xfId="276" applyNumberFormat="1" applyFont="1" applyFill="1" applyBorder="1" applyAlignment="1" applyProtection="1">
      <alignment horizontal="right" vertical="center"/>
    </xf>
    <xf numFmtId="218" fontId="35" fillId="4" borderId="28" xfId="276" applyNumberFormat="1" applyFont="1" applyFill="1" applyBorder="1" applyAlignment="1" applyProtection="1">
      <alignment horizontal="left" vertical="center"/>
    </xf>
    <xf numFmtId="218" fontId="35" fillId="38" borderId="28" xfId="276" applyNumberFormat="1" applyFont="1" applyFill="1" applyBorder="1" applyAlignment="1" applyProtection="1">
      <alignment horizontal="right" vertical="center"/>
    </xf>
    <xf numFmtId="218" fontId="35" fillId="38" borderId="153" xfId="276" applyNumberFormat="1" applyFont="1" applyFill="1" applyBorder="1" applyAlignment="1" applyProtection="1">
      <alignment horizontal="right" vertical="center"/>
    </xf>
    <xf numFmtId="218" fontId="35" fillId="38" borderId="132" xfId="276" applyNumberFormat="1" applyFont="1" applyFill="1" applyBorder="1" applyAlignment="1" applyProtection="1">
      <alignment horizontal="right" vertical="center"/>
    </xf>
    <xf numFmtId="218" fontId="35" fillId="4" borderId="28" xfId="276" applyNumberFormat="1" applyFont="1" applyFill="1" applyBorder="1" applyAlignment="1" applyProtection="1">
      <alignment horizontal="right" vertical="center"/>
    </xf>
    <xf numFmtId="218" fontId="35" fillId="4" borderId="131" xfId="276" applyNumberFormat="1" applyFont="1" applyFill="1" applyBorder="1" applyAlignment="1" applyProtection="1">
      <alignment horizontal="right" vertical="center"/>
    </xf>
    <xf numFmtId="218" fontId="35" fillId="4" borderId="154" xfId="265" applyNumberFormat="1" applyFont="1" applyFill="1" applyBorder="1" applyAlignment="1" applyProtection="1">
      <alignment horizontal="right"/>
      <protection locked="0"/>
    </xf>
    <xf numFmtId="218" fontId="35" fillId="93" borderId="131" xfId="276" applyNumberFormat="1" applyFont="1" applyFill="1" applyBorder="1" applyAlignment="1" applyProtection="1">
      <alignment horizontal="right" vertical="center"/>
    </xf>
    <xf numFmtId="218" fontId="35" fillId="38" borderId="152" xfId="276" applyNumberFormat="1" applyFont="1" applyFill="1" applyBorder="1" applyAlignment="1" applyProtection="1">
      <alignment horizontal="right" vertical="center"/>
    </xf>
    <xf numFmtId="218" fontId="35" fillId="38" borderId="154" xfId="276" applyNumberFormat="1" applyFont="1" applyFill="1" applyBorder="1" applyAlignment="1" applyProtection="1">
      <alignment horizontal="right" vertical="center"/>
    </xf>
    <xf numFmtId="218" fontId="139" fillId="89" borderId="52" xfId="276" applyNumberFormat="1" applyFont="1" applyFill="1" applyBorder="1" applyAlignment="1" applyProtection="1"/>
    <xf numFmtId="218" fontId="139" fillId="89" borderId="53" xfId="276" applyNumberFormat="1" applyFont="1" applyFill="1" applyBorder="1" applyAlignment="1" applyProtection="1">
      <alignment wrapText="1"/>
    </xf>
    <xf numFmtId="218" fontId="139" fillId="89" borderId="53" xfId="276" applyNumberFormat="1" applyFont="1" applyFill="1" applyBorder="1" applyAlignment="1" applyProtection="1">
      <alignment horizontal="right"/>
    </xf>
    <xf numFmtId="218" fontId="139" fillId="89" borderId="54" xfId="276" applyNumberFormat="1" applyFont="1" applyFill="1" applyBorder="1" applyAlignment="1" applyProtection="1">
      <alignment horizontal="right"/>
    </xf>
    <xf numFmtId="218" fontId="139" fillId="89" borderId="54" xfId="265" applyNumberFormat="1" applyFont="1" applyFill="1" applyBorder="1" applyAlignment="1" applyProtection="1">
      <alignment horizontal="right"/>
    </xf>
    <xf numFmtId="218" fontId="139" fillId="89" borderId="69" xfId="276" applyNumberFormat="1" applyFont="1" applyFill="1" applyBorder="1" applyAlignment="1" applyProtection="1">
      <alignment horizontal="right"/>
    </xf>
    <xf numFmtId="218" fontId="139" fillId="89" borderId="55" xfId="276" applyNumberFormat="1" applyFont="1" applyFill="1" applyBorder="1" applyAlignment="1" applyProtection="1">
      <alignment horizontal="right"/>
    </xf>
    <xf numFmtId="218" fontId="139" fillId="89" borderId="55" xfId="265" applyNumberFormat="1" applyFont="1" applyFill="1" applyBorder="1" applyAlignment="1" applyProtection="1">
      <alignment horizontal="right"/>
    </xf>
    <xf numFmtId="218" fontId="139" fillId="89" borderId="155" xfId="276" applyNumberFormat="1" applyFont="1" applyFill="1" applyBorder="1" applyAlignment="1" applyProtection="1">
      <alignment horizontal="right"/>
    </xf>
    <xf numFmtId="218" fontId="139" fillId="89" borderId="156" xfId="276" applyNumberFormat="1" applyFont="1" applyFill="1" applyBorder="1" applyAlignment="1" applyProtection="1">
      <alignment horizontal="right"/>
    </xf>
    <xf numFmtId="218" fontId="139" fillId="89" borderId="157" xfId="276" applyNumberFormat="1" applyFont="1" applyFill="1" applyBorder="1" applyAlignment="1" applyProtection="1">
      <alignment horizontal="right"/>
    </xf>
    <xf numFmtId="218" fontId="139" fillId="89" borderId="158" xfId="265" applyNumberFormat="1" applyFont="1" applyFill="1" applyBorder="1" applyAlignment="1" applyProtection="1">
      <alignment horizontal="right"/>
    </xf>
    <xf numFmtId="218" fontId="37" fillId="38" borderId="52" xfId="276" applyNumberFormat="1" applyFont="1" applyFill="1" applyBorder="1" applyAlignment="1" applyProtection="1">
      <alignment horizontal="left" wrapText="1"/>
    </xf>
    <xf numFmtId="218" fontId="37" fillId="38" borderId="53" xfId="276" applyNumberFormat="1" applyFont="1" applyFill="1" applyBorder="1" applyAlignment="1" applyProtection="1">
      <alignment horizontal="left" wrapText="1"/>
    </xf>
    <xf numFmtId="218" fontId="37" fillId="38" borderId="20" xfId="276" applyNumberFormat="1" applyFont="1" applyFill="1" applyBorder="1" applyAlignment="1" applyProtection="1">
      <alignment horizontal="right" vertical="center"/>
    </xf>
    <xf numFmtId="218" fontId="13" fillId="0" borderId="72" xfId="276" applyNumberFormat="1" applyFill="1" applyBorder="1" applyProtection="1">
      <protection locked="0"/>
    </xf>
    <xf numFmtId="218" fontId="139" fillId="89" borderId="52" xfId="276" applyNumberFormat="1" applyFont="1" applyFill="1" applyBorder="1" applyAlignment="1" applyProtection="1">
      <alignment vertical="center"/>
    </xf>
    <xf numFmtId="218" fontId="139" fillId="89" borderId="53" xfId="276" applyNumberFormat="1" applyFont="1" applyFill="1" applyBorder="1" applyAlignment="1" applyProtection="1">
      <alignment vertical="center"/>
    </xf>
    <xf numFmtId="218" fontId="37" fillId="89" borderId="53" xfId="276" applyNumberFormat="1" applyFont="1" applyFill="1" applyBorder="1" applyAlignment="1" applyProtection="1">
      <alignment horizontal="right"/>
    </xf>
    <xf numFmtId="219" fontId="37" fillId="51" borderId="134" xfId="276" applyNumberFormat="1" applyFont="1" applyFill="1" applyBorder="1" applyAlignment="1" applyProtection="1">
      <alignment horizontal="right" vertical="center"/>
    </xf>
    <xf numFmtId="353" fontId="138" fillId="51" borderId="60" xfId="276" applyNumberFormat="1" applyFont="1" applyFill="1" applyBorder="1" applyAlignment="1" applyProtection="1">
      <alignment horizontal="center"/>
    </xf>
    <xf numFmtId="168" fontId="106" fillId="54" borderId="34" xfId="38958" applyNumberFormat="1" applyFont="1" applyFill="1" applyBorder="1"/>
    <xf numFmtId="0" fontId="108" fillId="38" borderId="0" xfId="0" applyFont="1" applyFill="1"/>
    <xf numFmtId="0" fontId="107" fillId="53" borderId="31" xfId="0" applyFont="1" applyFill="1" applyBorder="1" applyAlignment="1">
      <alignment horizontal="center"/>
    </xf>
    <xf numFmtId="0" fontId="109" fillId="54" borderId="33" xfId="0" applyFont="1" applyFill="1" applyBorder="1"/>
    <xf numFmtId="0" fontId="109" fillId="54" borderId="0" xfId="0" applyFont="1" applyFill="1" applyAlignment="1">
      <alignment horizontal="center"/>
    </xf>
    <xf numFmtId="0" fontId="106" fillId="54" borderId="34" xfId="0" applyFont="1" applyFill="1" applyBorder="1"/>
    <xf numFmtId="0" fontId="351" fillId="38" borderId="0" xfId="0" applyFont="1" applyFill="1"/>
    <xf numFmtId="0" fontId="351" fillId="0" borderId="0" xfId="0" applyFont="1"/>
    <xf numFmtId="168" fontId="12" fillId="49" borderId="0" xfId="38958" applyNumberFormat="1" applyFont="1" applyFill="1" applyBorder="1"/>
    <xf numFmtId="0" fontId="14" fillId="55" borderId="40" xfId="264" applyFill="1" applyBorder="1" applyAlignment="1">
      <alignment vertical="top"/>
    </xf>
    <xf numFmtId="10" fontId="19" fillId="41" borderId="216" xfId="2" applyNumberFormat="1" applyFont="1" applyFill="1" applyBorder="1" applyAlignment="1" applyProtection="1">
      <alignment horizontal="center"/>
      <protection locked="0"/>
    </xf>
    <xf numFmtId="0" fontId="10" fillId="38" borderId="0" xfId="264" applyFont="1" applyFill="1"/>
    <xf numFmtId="0" fontId="9" fillId="38" borderId="0" xfId="276" applyFont="1" applyFill="1" applyProtection="1"/>
    <xf numFmtId="49" fontId="352" fillId="41" borderId="3" xfId="0" applyNumberFormat="1" applyFont="1" applyFill="1" applyBorder="1" applyAlignment="1" applyProtection="1">
      <alignment horizontal="left" indent="1"/>
      <protection locked="0"/>
    </xf>
    <xf numFmtId="168" fontId="353" fillId="0" borderId="0" xfId="0" applyNumberFormat="1" applyFont="1" applyAlignment="1" applyProtection="1">
      <alignment horizontal="center"/>
    </xf>
    <xf numFmtId="205" fontId="352" fillId="41" borderId="3" xfId="2" applyNumberFormat="1" applyFont="1" applyFill="1" applyBorder="1" applyAlignment="1" applyProtection="1">
      <alignment horizontal="center"/>
      <protection locked="0"/>
    </xf>
    <xf numFmtId="168" fontId="354" fillId="0" borderId="0" xfId="0" applyNumberFormat="1" applyFont="1" applyAlignment="1" applyProtection="1">
      <alignment horizontal="center"/>
    </xf>
    <xf numFmtId="2" fontId="352" fillId="0" borderId="0" xfId="0" applyNumberFormat="1" applyFont="1" applyFill="1" applyBorder="1" applyAlignment="1" applyProtection="1">
      <alignment horizontal="center"/>
      <protection locked="0"/>
    </xf>
    <xf numFmtId="209" fontId="352" fillId="0" borderId="0" xfId="0" applyNumberFormat="1" applyFont="1" applyFill="1" applyBorder="1" applyAlignment="1" applyProtection="1">
      <alignment horizontal="center"/>
      <protection locked="0"/>
    </xf>
    <xf numFmtId="2" fontId="35" fillId="51" borderId="91" xfId="276" applyNumberFormat="1" applyFont="1" applyFill="1" applyBorder="1" applyAlignment="1" applyProtection="1">
      <alignment vertical="center" wrapText="1"/>
      <protection locked="0"/>
    </xf>
    <xf numFmtId="2" fontId="35" fillId="51" borderId="95" xfId="276" applyNumberFormat="1" applyFont="1" applyFill="1" applyBorder="1" applyAlignment="1" applyProtection="1">
      <alignment vertical="center" wrapText="1"/>
      <protection locked="0"/>
    </xf>
    <xf numFmtId="0" fontId="8" fillId="55" borderId="0" xfId="264" applyFont="1" applyFill="1" applyAlignment="1">
      <alignment horizontal="left"/>
    </xf>
    <xf numFmtId="193" fontId="8" fillId="49" borderId="32" xfId="264" applyNumberFormat="1" applyFont="1" applyFill="1" applyBorder="1"/>
    <xf numFmtId="193" fontId="8" fillId="49" borderId="0" xfId="264" applyNumberFormat="1" applyFont="1" applyFill="1" applyBorder="1"/>
    <xf numFmtId="2" fontId="8" fillId="55" borderId="32" xfId="264" applyNumberFormat="1" applyFont="1" applyFill="1" applyBorder="1" applyAlignment="1">
      <alignment horizontal="right"/>
    </xf>
    <xf numFmtId="2" fontId="8" fillId="55" borderId="0" xfId="264" applyNumberFormat="1" applyFont="1" applyFill="1" applyBorder="1"/>
    <xf numFmtId="0" fontId="8" fillId="55" borderId="0" xfId="264" applyFont="1" applyFill="1"/>
    <xf numFmtId="182" fontId="8" fillId="49" borderId="32" xfId="264" applyNumberFormat="1" applyFont="1" applyFill="1" applyBorder="1" applyAlignment="1">
      <alignment horizontal="right"/>
    </xf>
    <xf numFmtId="10" fontId="8" fillId="55" borderId="0" xfId="264" applyNumberFormat="1" applyFont="1" applyFill="1" applyBorder="1"/>
    <xf numFmtId="0" fontId="111" fillId="49" borderId="36" xfId="0" applyFont="1" applyFill="1" applyBorder="1"/>
    <xf numFmtId="0" fontId="0" fillId="38" borderId="0" xfId="0" applyFill="1"/>
    <xf numFmtId="0" fontId="108" fillId="38" borderId="0" xfId="39224" applyFont="1" applyFill="1"/>
    <xf numFmtId="0" fontId="7" fillId="38" borderId="0" xfId="39224" applyFill="1"/>
    <xf numFmtId="0" fontId="104" fillId="53" borderId="0" xfId="39224" applyFont="1" applyFill="1"/>
    <xf numFmtId="0" fontId="104" fillId="53" borderId="32" xfId="39224" applyFont="1" applyFill="1" applyBorder="1" applyAlignment="1"/>
    <xf numFmtId="0" fontId="109" fillId="94" borderId="0" xfId="39224" applyFont="1" applyFill="1"/>
    <xf numFmtId="0" fontId="7" fillId="94" borderId="0" xfId="39224" applyFill="1"/>
    <xf numFmtId="15" fontId="7" fillId="96" borderId="33" xfId="39224" applyNumberFormat="1" applyFill="1" applyBorder="1" applyAlignment="1">
      <alignment horizontal="right" vertical="top"/>
    </xf>
    <xf numFmtId="0" fontId="7" fillId="96" borderId="32" xfId="39224" applyFill="1" applyBorder="1" applyAlignment="1">
      <alignment horizontal="right"/>
    </xf>
    <xf numFmtId="0" fontId="7" fillId="55" borderId="0" xfId="264" applyFont="1" applyFill="1"/>
    <xf numFmtId="17" fontId="107" fillId="53" borderId="32" xfId="0" applyNumberFormat="1" applyFont="1" applyFill="1" applyBorder="1"/>
    <xf numFmtId="17" fontId="107" fillId="53" borderId="0" xfId="0" applyNumberFormat="1" applyFont="1" applyFill="1" applyBorder="1"/>
    <xf numFmtId="0" fontId="14" fillId="96" borderId="0" xfId="264" applyFill="1"/>
    <xf numFmtId="173" fontId="355" fillId="52" borderId="0" xfId="5" applyNumberFormat="1" applyFont="1" applyFill="1" applyBorder="1" applyAlignment="1" applyProtection="1">
      <alignment horizontal="left" vertical="center"/>
    </xf>
    <xf numFmtId="2" fontId="14" fillId="49" borderId="32" xfId="264" applyNumberFormat="1" applyFill="1" applyBorder="1"/>
    <xf numFmtId="2" fontId="14" fillId="55" borderId="0" xfId="264" applyNumberFormat="1" applyFill="1" applyBorder="1"/>
    <xf numFmtId="2" fontId="0" fillId="0" borderId="0" xfId="0" applyNumberFormat="1"/>
    <xf numFmtId="10" fontId="356" fillId="90" borderId="0" xfId="2" applyNumberFormat="1" applyFont="1" applyFill="1" applyAlignment="1" applyProtection="1">
      <alignment horizontal="center"/>
    </xf>
    <xf numFmtId="0" fontId="7" fillId="96" borderId="0" xfId="39224" applyFill="1" applyAlignment="1">
      <alignment horizontal="center" vertical="top"/>
    </xf>
    <xf numFmtId="0" fontId="6" fillId="55" borderId="0" xfId="264" applyFont="1" applyFill="1"/>
    <xf numFmtId="1" fontId="113" fillId="49" borderId="32" xfId="264" applyNumberFormat="1" applyFont="1" applyFill="1" applyBorder="1" applyAlignment="1">
      <alignment horizontal="right"/>
    </xf>
    <xf numFmtId="0" fontId="6" fillId="49" borderId="0" xfId="264" applyFont="1" applyFill="1" applyAlignment="1">
      <alignment wrapText="1"/>
    </xf>
    <xf numFmtId="212" fontId="14" fillId="96" borderId="0" xfId="264" applyNumberFormat="1" applyFill="1" applyBorder="1"/>
    <xf numFmtId="212" fontId="106" fillId="96" borderId="32" xfId="264" applyNumberFormat="1" applyFont="1" applyFill="1" applyBorder="1"/>
    <xf numFmtId="0" fontId="5" fillId="38" borderId="0" xfId="39224" applyFont="1" applyFill="1" applyAlignment="1">
      <alignment horizontal="left" wrapText="1"/>
    </xf>
    <xf numFmtId="0" fontId="5" fillId="38" borderId="0" xfId="39224" applyFont="1" applyFill="1"/>
    <xf numFmtId="0" fontId="358" fillId="38" borderId="0" xfId="39224" applyFont="1" applyFill="1"/>
    <xf numFmtId="0" fontId="359" fillId="38" borderId="0" xfId="39224" applyFont="1" applyFill="1"/>
    <xf numFmtId="214" fontId="14" fillId="55" borderId="0" xfId="264" applyNumberFormat="1" applyFill="1" applyBorder="1"/>
    <xf numFmtId="214" fontId="14" fillId="55" borderId="38" xfId="264" applyNumberFormat="1" applyFill="1" applyBorder="1"/>
    <xf numFmtId="214" fontId="14" fillId="54" borderId="34" xfId="264" applyNumberFormat="1" applyFill="1" applyBorder="1"/>
    <xf numFmtId="0" fontId="5" fillId="55" borderId="0" xfId="264" applyFont="1" applyFill="1"/>
    <xf numFmtId="10" fontId="14" fillId="55" borderId="38" xfId="2" applyNumberFormat="1" applyFont="1" applyFill="1" applyBorder="1"/>
    <xf numFmtId="17" fontId="109" fillId="54" borderId="0" xfId="264" applyNumberFormat="1" applyFont="1" applyFill="1" applyBorder="1"/>
    <xf numFmtId="1" fontId="113" fillId="49" borderId="0" xfId="0" applyNumberFormat="1" applyFont="1" applyFill="1" applyBorder="1" applyAlignment="1">
      <alignment horizontal="right"/>
    </xf>
    <xf numFmtId="1" fontId="113" fillId="49" borderId="32" xfId="0" applyNumberFormat="1" applyFont="1" applyFill="1" applyBorder="1" applyAlignment="1">
      <alignment horizontal="right"/>
    </xf>
    <xf numFmtId="2" fontId="113" fillId="49" borderId="0" xfId="0" applyNumberFormat="1" applyFont="1" applyFill="1" applyBorder="1" applyAlignment="1">
      <alignment horizontal="right"/>
    </xf>
    <xf numFmtId="0" fontId="360" fillId="38" borderId="0" xfId="39224" applyFont="1" applyFill="1"/>
    <xf numFmtId="0" fontId="111" fillId="38" borderId="0" xfId="39224" applyFont="1" applyFill="1"/>
    <xf numFmtId="0" fontId="361" fillId="38" borderId="0" xfId="39224" applyFont="1" applyFill="1"/>
    <xf numFmtId="0" fontId="363" fillId="38" borderId="0" xfId="39224" applyFont="1" applyFill="1"/>
    <xf numFmtId="1" fontId="113" fillId="49" borderId="0" xfId="264" applyNumberFormat="1" applyFont="1" applyFill="1" applyBorder="1" applyAlignment="1">
      <alignment horizontal="right"/>
    </xf>
    <xf numFmtId="2" fontId="113" fillId="49" borderId="32" xfId="0" applyNumberFormat="1" applyFont="1" applyFill="1" applyBorder="1" applyAlignment="1">
      <alignment horizontal="right"/>
    </xf>
    <xf numFmtId="0" fontId="5" fillId="38" borderId="0" xfId="264" applyFont="1" applyFill="1"/>
    <xf numFmtId="0" fontId="111" fillId="38" borderId="0" xfId="39224" applyFont="1" applyFill="1" applyAlignment="1">
      <alignment wrapText="1"/>
    </xf>
    <xf numFmtId="0" fontId="12" fillId="49" borderId="33" xfId="0" applyFont="1" applyFill="1" applyBorder="1"/>
    <xf numFmtId="0" fontId="4" fillId="38" borderId="0" xfId="264" applyFont="1" applyFill="1"/>
    <xf numFmtId="198" fontId="365" fillId="0" borderId="0" xfId="0" applyNumberFormat="1" applyFont="1" applyAlignment="1" applyProtection="1">
      <alignment horizontal="center"/>
    </xf>
    <xf numFmtId="198" fontId="365" fillId="0" borderId="0" xfId="0" applyNumberFormat="1" applyFont="1" applyBorder="1" applyAlignment="1" applyProtection="1">
      <alignment horizontal="center"/>
    </xf>
    <xf numFmtId="43" fontId="14" fillId="38" borderId="0" xfId="264" applyNumberFormat="1" applyFill="1"/>
    <xf numFmtId="212" fontId="106" fillId="55" borderId="32" xfId="264" applyNumberFormat="1" applyFont="1" applyFill="1" applyBorder="1"/>
    <xf numFmtId="212" fontId="106" fillId="55" borderId="0" xfId="264" applyNumberFormat="1" applyFont="1" applyFill="1" applyBorder="1"/>
    <xf numFmtId="0" fontId="3" fillId="38" borderId="0" xfId="264" applyFont="1" applyFill="1"/>
    <xf numFmtId="176" fontId="3" fillId="0" borderId="0" xfId="39237" applyNumberFormat="1"/>
    <xf numFmtId="368" fontId="0" fillId="0" borderId="0" xfId="0" applyNumberFormat="1"/>
    <xf numFmtId="368" fontId="14" fillId="38" borderId="0" xfId="264" applyNumberFormat="1" applyFill="1"/>
    <xf numFmtId="0" fontId="2" fillId="38" borderId="0" xfId="39224" applyFont="1" applyFill="1" applyAlignment="1">
      <alignment horizontal="left" wrapText="1"/>
    </xf>
    <xf numFmtId="0" fontId="5" fillId="38" borderId="0" xfId="39224" applyFont="1" applyFill="1" applyAlignment="1">
      <alignment horizontal="left" wrapText="1"/>
    </xf>
    <xf numFmtId="0" fontId="2" fillId="163" borderId="0" xfId="39224" applyFont="1" applyFill="1" applyAlignment="1">
      <alignment horizontal="left" wrapText="1"/>
    </xf>
    <xf numFmtId="0" fontId="5" fillId="163" borderId="0" xfId="39224" applyFont="1" applyFill="1" applyAlignment="1">
      <alignment horizontal="left" wrapText="1"/>
    </xf>
    <xf numFmtId="0" fontId="106" fillId="54" borderId="32" xfId="264" applyFont="1" applyFill="1" applyBorder="1" applyAlignment="1">
      <alignment horizontal="center"/>
    </xf>
    <xf numFmtId="0" fontId="106" fillId="54" borderId="0" xfId="264" applyFont="1" applyFill="1" applyBorder="1" applyAlignment="1">
      <alignment horizontal="center"/>
    </xf>
    <xf numFmtId="17" fontId="107" fillId="53" borderId="37" xfId="0" applyNumberFormat="1" applyFont="1" applyFill="1" applyBorder="1" applyAlignment="1">
      <alignment horizontal="center"/>
    </xf>
    <xf numFmtId="17" fontId="107" fillId="53" borderId="29" xfId="0" applyNumberFormat="1" applyFont="1" applyFill="1" applyBorder="1" applyAlignment="1">
      <alignment horizontal="center"/>
    </xf>
    <xf numFmtId="17" fontId="104" fillId="57" borderId="37" xfId="264" applyNumberFormat="1" applyFont="1" applyFill="1" applyBorder="1" applyAlignment="1">
      <alignment horizontal="center"/>
    </xf>
    <xf numFmtId="17" fontId="104" fillId="57" borderId="29" xfId="264" applyNumberFormat="1" applyFont="1" applyFill="1" applyBorder="1" applyAlignment="1">
      <alignment horizontal="center"/>
    </xf>
    <xf numFmtId="0" fontId="106" fillId="54" borderId="32" xfId="264" applyFont="1" applyFill="1" applyBorder="1" applyAlignment="1">
      <alignment horizontal="left"/>
    </xf>
    <xf numFmtId="0" fontId="106" fillId="54" borderId="0" xfId="264" applyFont="1" applyFill="1" applyBorder="1" applyAlignment="1">
      <alignment horizontal="left"/>
    </xf>
    <xf numFmtId="0" fontId="111" fillId="54" borderId="32" xfId="264" applyFont="1" applyFill="1" applyBorder="1" applyAlignment="1">
      <alignment horizontal="left"/>
    </xf>
    <xf numFmtId="0" fontId="111" fillId="54" borderId="0" xfId="264" applyFont="1" applyFill="1" applyBorder="1" applyAlignment="1">
      <alignment horizontal="left"/>
    </xf>
    <xf numFmtId="0" fontId="111" fillId="38" borderId="0" xfId="39224" applyFont="1" applyFill="1" applyAlignment="1">
      <alignment horizontal="left" wrapText="1"/>
    </xf>
    <xf numFmtId="0" fontId="106" fillId="54" borderId="0" xfId="264" applyFont="1" applyFill="1" applyAlignment="1">
      <alignment horizontal="left"/>
    </xf>
    <xf numFmtId="0" fontId="107" fillId="53" borderId="30" xfId="264" applyFont="1" applyFill="1" applyBorder="1" applyAlignment="1">
      <alignment horizontal="center"/>
    </xf>
    <xf numFmtId="0" fontId="107" fillId="53" borderId="31" xfId="264" applyFont="1" applyFill="1" applyBorder="1" applyAlignment="1">
      <alignment horizontal="center"/>
    </xf>
    <xf numFmtId="0" fontId="107" fillId="53" borderId="32" xfId="264" applyFont="1" applyFill="1" applyBorder="1" applyAlignment="1">
      <alignment horizontal="center"/>
    </xf>
    <xf numFmtId="0" fontId="107" fillId="53" borderId="0" xfId="264" applyFont="1" applyFill="1" applyBorder="1" applyAlignment="1">
      <alignment horizontal="center"/>
    </xf>
    <xf numFmtId="0" fontId="104" fillId="53" borderId="29" xfId="264" applyFont="1" applyFill="1" applyBorder="1" applyAlignment="1">
      <alignment horizontal="center"/>
    </xf>
    <xf numFmtId="17" fontId="104" fillId="53" borderId="37" xfId="264" applyNumberFormat="1" applyFont="1" applyFill="1" applyBorder="1" applyAlignment="1">
      <alignment horizontal="center"/>
    </xf>
    <xf numFmtId="17" fontId="104" fillId="53" borderId="29" xfId="264" applyNumberFormat="1" applyFont="1" applyFill="1" applyBorder="1" applyAlignment="1">
      <alignment horizontal="center"/>
    </xf>
    <xf numFmtId="218" fontId="35" fillId="0" borderId="132" xfId="276" applyNumberFormat="1" applyFont="1" applyFill="1" applyBorder="1" applyAlignment="1" applyProtection="1">
      <alignment horizontal="right" indent="4"/>
    </xf>
    <xf numFmtId="218" fontId="35" fillId="0" borderId="28" xfId="276" applyNumberFormat="1" applyFont="1" applyFill="1" applyBorder="1" applyAlignment="1" applyProtection="1">
      <alignment horizontal="right" indent="4"/>
    </xf>
    <xf numFmtId="218" fontId="35" fillId="0" borderId="151" xfId="276" applyNumberFormat="1" applyFont="1" applyFill="1" applyBorder="1" applyAlignment="1" applyProtection="1">
      <alignment horizontal="right" indent="4"/>
    </xf>
    <xf numFmtId="0" fontId="104" fillId="52" borderId="68" xfId="276" applyFont="1" applyFill="1" applyBorder="1" applyAlignment="1">
      <alignment horizontal="center" vertical="center" wrapText="1"/>
    </xf>
    <xf numFmtId="0" fontId="104" fillId="52" borderId="55" xfId="276" applyFont="1" applyFill="1" applyBorder="1" applyAlignment="1">
      <alignment horizontal="center" vertical="center" wrapText="1"/>
    </xf>
    <xf numFmtId="0" fontId="104" fillId="52" borderId="73" xfId="276" applyFont="1" applyFill="1" applyBorder="1" applyAlignment="1">
      <alignment horizontal="center" vertical="center" wrapText="1"/>
    </xf>
    <xf numFmtId="0" fontId="104" fillId="52" borderId="133" xfId="276" applyFont="1" applyFill="1" applyBorder="1" applyAlignment="1">
      <alignment horizontal="center" vertical="center" wrapText="1"/>
    </xf>
    <xf numFmtId="0" fontId="104" fillId="52" borderId="71" xfId="276" applyFont="1" applyFill="1" applyBorder="1" applyAlignment="1">
      <alignment horizontal="center" vertical="center" wrapText="1"/>
    </xf>
    <xf numFmtId="0" fontId="104" fillId="52" borderId="72" xfId="276" applyFont="1" applyFill="1" applyBorder="1" applyAlignment="1">
      <alignment horizontal="center" vertical="center" wrapText="1"/>
    </xf>
    <xf numFmtId="0" fontId="65" fillId="93" borderId="68" xfId="276" applyFont="1" applyFill="1" applyBorder="1" applyAlignment="1" applyProtection="1">
      <alignment horizontal="left" vertical="center"/>
    </xf>
    <xf numFmtId="0" fontId="65" fillId="93" borderId="69" xfId="276" applyFont="1" applyFill="1" applyBorder="1" applyAlignment="1" applyProtection="1">
      <alignment horizontal="left" vertical="center"/>
    </xf>
    <xf numFmtId="0" fontId="65" fillId="93" borderId="55" xfId="276" applyFont="1" applyFill="1" applyBorder="1" applyAlignment="1" applyProtection="1">
      <alignment horizontal="left" vertical="center"/>
    </xf>
    <xf numFmtId="218" fontId="136" fillId="94" borderId="140" xfId="276" applyNumberFormat="1" applyFont="1" applyFill="1" applyBorder="1" applyAlignment="1" applyProtection="1">
      <alignment horizontal="center"/>
    </xf>
    <xf numFmtId="218" fontId="136" fillId="94" borderId="4" xfId="276" applyNumberFormat="1" applyFont="1" applyFill="1" applyBorder="1" applyAlignment="1" applyProtection="1">
      <alignment horizontal="center"/>
    </xf>
    <xf numFmtId="218" fontId="136" fillId="97" borderId="140" xfId="276" applyNumberFormat="1" applyFont="1" applyFill="1" applyBorder="1" applyAlignment="1" applyProtection="1">
      <alignment horizontal="center"/>
    </xf>
    <xf numFmtId="218" fontId="136" fillId="97" borderId="4" xfId="276" applyNumberFormat="1" applyFont="1" applyFill="1" applyBorder="1" applyAlignment="1" applyProtection="1">
      <alignment horizontal="center"/>
    </xf>
    <xf numFmtId="218" fontId="136" fillId="97" borderId="141" xfId="276" applyNumberFormat="1" applyFont="1" applyFill="1" applyBorder="1" applyAlignment="1" applyProtection="1">
      <alignment horizontal="center"/>
    </xf>
    <xf numFmtId="218" fontId="37" fillId="94" borderId="142" xfId="276" applyNumberFormat="1" applyFont="1" applyFill="1" applyBorder="1" applyAlignment="1" applyProtection="1">
      <alignment horizontal="center" vertical="center"/>
    </xf>
    <xf numFmtId="218" fontId="37" fillId="94" borderId="7" xfId="276" applyNumberFormat="1" applyFont="1" applyFill="1" applyBorder="1" applyAlignment="1" applyProtection="1">
      <alignment horizontal="center" vertical="center"/>
    </xf>
    <xf numFmtId="218" fontId="37" fillId="94" borderId="143" xfId="276" applyNumberFormat="1" applyFont="1" applyFill="1" applyBorder="1" applyAlignment="1" applyProtection="1">
      <alignment horizontal="center" vertical="center"/>
    </xf>
    <xf numFmtId="218" fontId="35" fillId="0" borderId="77" xfId="276" applyNumberFormat="1" applyFont="1" applyFill="1" applyBorder="1" applyAlignment="1" applyProtection="1">
      <alignment horizontal="right" indent="4"/>
    </xf>
    <xf numFmtId="218" fontId="35" fillId="0" borderId="78" xfId="276" applyNumberFormat="1" applyFont="1" applyFill="1" applyBorder="1" applyAlignment="1" applyProtection="1">
      <alignment horizontal="right" indent="4"/>
    </xf>
    <xf numFmtId="218" fontId="35" fillId="0" borderId="148" xfId="276" applyNumberFormat="1" applyFont="1" applyFill="1" applyBorder="1" applyAlignment="1" applyProtection="1">
      <alignment horizontal="right" indent="4"/>
    </xf>
    <xf numFmtId="0" fontId="37" fillId="94" borderId="71" xfId="276" applyFont="1" applyFill="1" applyBorder="1" applyAlignment="1" applyProtection="1">
      <alignment horizontal="center" vertical="center"/>
    </xf>
    <xf numFmtId="0" fontId="37" fillId="94" borderId="20" xfId="276" applyFont="1" applyFill="1" applyBorder="1" applyAlignment="1" applyProtection="1">
      <alignment horizontal="center" vertical="center"/>
    </xf>
    <xf numFmtId="0" fontId="37" fillId="94" borderId="72" xfId="276" applyFont="1" applyFill="1" applyBorder="1" applyAlignment="1" applyProtection="1">
      <alignment horizontal="center" vertical="center"/>
    </xf>
    <xf numFmtId="0" fontId="37" fillId="94" borderId="52" xfId="276" applyFont="1" applyFill="1" applyBorder="1" applyAlignment="1" applyProtection="1">
      <alignment horizontal="center" vertical="center"/>
    </xf>
    <xf numFmtId="0" fontId="37" fillId="94" borderId="53" xfId="276" applyFont="1" applyFill="1" applyBorder="1" applyAlignment="1" applyProtection="1">
      <alignment horizontal="center" vertical="center"/>
    </xf>
    <xf numFmtId="0" fontId="37" fillId="94" borderId="54" xfId="276" applyFont="1" applyFill="1" applyBorder="1" applyAlignment="1" applyProtection="1">
      <alignment horizontal="center" vertical="center"/>
    </xf>
    <xf numFmtId="0" fontId="136" fillId="93" borderId="68" xfId="276" applyFont="1" applyFill="1" applyBorder="1" applyAlignment="1" applyProtection="1">
      <alignment horizontal="center"/>
    </xf>
    <xf numFmtId="0" fontId="136" fillId="93" borderId="69" xfId="276" applyFont="1" applyFill="1" applyBorder="1" applyAlignment="1" applyProtection="1">
      <alignment horizontal="center"/>
    </xf>
    <xf numFmtId="0" fontId="136" fillId="94" borderId="80" xfId="276" applyFont="1" applyFill="1" applyBorder="1" applyAlignment="1" applyProtection="1">
      <alignment horizontal="center"/>
    </xf>
    <xf numFmtId="0" fontId="136" fillId="94" borderId="81" xfId="276" applyFont="1" applyFill="1" applyBorder="1" applyAlignment="1" applyProtection="1">
      <alignment horizontal="center"/>
    </xf>
    <xf numFmtId="0" fontId="136" fillId="94" borderId="82" xfId="276" applyFont="1" applyFill="1" applyBorder="1" applyAlignment="1" applyProtection="1">
      <alignment horizontal="center"/>
    </xf>
    <xf numFmtId="0" fontId="136" fillId="93" borderId="55" xfId="276" applyFont="1" applyFill="1" applyBorder="1" applyAlignment="1" applyProtection="1">
      <alignment horizontal="center"/>
    </xf>
    <xf numFmtId="0" fontId="130" fillId="93" borderId="52" xfId="276" applyFont="1" applyFill="1" applyBorder="1" applyAlignment="1" applyProtection="1">
      <alignment horizontal="center" vertical="center"/>
    </xf>
    <xf numFmtId="0" fontId="130" fillId="93" borderId="53" xfId="276" applyFont="1" applyFill="1" applyBorder="1" applyAlignment="1" applyProtection="1">
      <alignment horizontal="center" vertical="center"/>
    </xf>
    <xf numFmtId="0" fontId="130" fillId="93" borderId="54" xfId="276" applyFont="1" applyFill="1" applyBorder="1" applyAlignment="1" applyProtection="1">
      <alignment horizontal="center" vertical="center"/>
    </xf>
    <xf numFmtId="0" fontId="37" fillId="93" borderId="74" xfId="276" applyFont="1" applyFill="1" applyBorder="1" applyAlignment="1" applyProtection="1">
      <alignment horizontal="center" vertical="center"/>
    </xf>
    <xf numFmtId="0" fontId="37" fillId="93" borderId="75" xfId="276" applyFont="1" applyFill="1" applyBorder="1" applyAlignment="1" applyProtection="1">
      <alignment horizontal="center" vertical="center"/>
    </xf>
    <xf numFmtId="0" fontId="37" fillId="93" borderId="76" xfId="276" applyFont="1" applyFill="1" applyBorder="1" applyAlignment="1" applyProtection="1">
      <alignment horizontal="center" vertical="center"/>
    </xf>
    <xf numFmtId="0" fontId="136" fillId="93" borderId="77" xfId="276" applyFont="1" applyFill="1" applyBorder="1" applyAlignment="1" applyProtection="1">
      <alignment horizontal="center"/>
    </xf>
    <xf numFmtId="0" fontId="136" fillId="93" borderId="78" xfId="276" applyFont="1" applyFill="1" applyBorder="1" applyAlignment="1" applyProtection="1">
      <alignment horizontal="center"/>
    </xf>
    <xf numFmtId="0" fontId="136" fillId="93" borderId="79" xfId="276" applyFont="1" applyFill="1" applyBorder="1" applyAlignment="1" applyProtection="1">
      <alignment horizontal="center"/>
    </xf>
    <xf numFmtId="0" fontId="87" fillId="38" borderId="2" xfId="0" applyNumberFormat="1" applyFont="1" applyFill="1" applyBorder="1" applyAlignment="1" applyProtection="1">
      <alignment horizontal="center"/>
    </xf>
    <xf numFmtId="168" fontId="19" fillId="0" borderId="0" xfId="0" applyNumberFormat="1" applyFont="1" applyAlignment="1" applyProtection="1">
      <alignment horizontal="left" wrapText="1"/>
      <protection locked="0"/>
    </xf>
    <xf numFmtId="201" fontId="366" fillId="0" borderId="0" xfId="0" applyNumberFormat="1" applyFont="1" applyAlignment="1" applyProtection="1">
      <alignment horizontal="center"/>
    </xf>
    <xf numFmtId="2" fontId="113" fillId="164" borderId="32" xfId="0" applyNumberFormat="1" applyFont="1" applyFill="1" applyBorder="1" applyAlignment="1">
      <alignment horizontal="right"/>
    </xf>
    <xf numFmtId="2" fontId="113" fillId="164" borderId="0" xfId="0" applyNumberFormat="1" applyFont="1" applyFill="1" applyBorder="1" applyAlignment="1">
      <alignment horizontal="right"/>
    </xf>
    <xf numFmtId="43" fontId="28" fillId="164" borderId="0" xfId="0" applyNumberFormat="1" applyFont="1" applyFill="1" applyProtection="1">
      <protection locked="0"/>
    </xf>
  </cellXfs>
  <cellStyles count="39240">
    <cellStyle name="_x0013_" xfId="278"/>
    <cellStyle name="          _x000d__x000a_shell=progman.exe_x000d__x000a_m" xfId="279"/>
    <cellStyle name=" 1" xfId="10"/>
    <cellStyle name=" 1 2" xfId="11"/>
    <cellStyle name=" 1 2 2" xfId="280"/>
    <cellStyle name=" 1 2 3" xfId="281"/>
    <cellStyle name=" 1 3" xfId="282"/>
    <cellStyle name=" 1 3 2" xfId="283"/>
    <cellStyle name=" 1 4" xfId="284"/>
    <cellStyle name=" 1_29(d) - Gas extensions -tariffs" xfId="12"/>
    <cellStyle name="_x000a_shell=progma" xfId="285"/>
    <cellStyle name="_x000d__x000a_CCAPI200.DLL=W:\WINDOWS3\, Can't find CCAPI200.DLL_x000d__x000a_XLHELP.DLL=W:\MSOFFICE_x000d__x000a_MAINXL.HLP=W:\M" xfId="286"/>
    <cellStyle name="%" xfId="287"/>
    <cellStyle name="% 2" xfId="288"/>
    <cellStyle name="%_Inputs" xfId="38959"/>
    <cellStyle name="%1_Inputs" xfId="38960"/>
    <cellStyle name="]_x000d__x000a_DataDir=C:\MIMSVU\DATA_x000d__x000a_TmpDir=C:\MIMSVU\TABLES_x000d__x000a_PasswdFile=C:\CORVU\PASSWD.DAT_x000d__x000a_CorVuDir=C:\CORVU_x000d__x000a_" xfId="289"/>
    <cellStyle name="_2009 BED Valuation v2009.07.08" xfId="290"/>
    <cellStyle name="_3GIS model v2.77" xfId="291"/>
    <cellStyle name="_3GIS model v2.77_Distribution Business_Retail Fin Perform " xfId="292"/>
    <cellStyle name="_3GIS model v2.77_Fleet Overhead Costs 2_Retail Fin Perform " xfId="293"/>
    <cellStyle name="_3GIS model v2.77_Fleet Overhead Costs_Retail Fin Perform " xfId="294"/>
    <cellStyle name="_3GIS model v2.77_Forecast 2_Retail Fin Perform " xfId="295"/>
    <cellStyle name="_3GIS model v2.77_Forecast_Retail Fin Perform " xfId="296"/>
    <cellStyle name="_3GIS model v2.77_Funding &amp; Cashflow_1_Retail Fin Perform " xfId="297"/>
    <cellStyle name="_3GIS model v2.77_Funding &amp; Cashflow_Retail Fin Perform " xfId="298"/>
    <cellStyle name="_3GIS model v2.77_Group P&amp;L_1_Retail Fin Perform " xfId="299"/>
    <cellStyle name="_3GIS model v2.77_Group P&amp;L_Retail Fin Perform " xfId="300"/>
    <cellStyle name="_3GIS model v2.77_Opening  Detailed BS_Retail Fin Perform " xfId="301"/>
    <cellStyle name="_3GIS model v2.77_OUTPUT DB_Retail Fin Perform " xfId="302"/>
    <cellStyle name="_3GIS model v2.77_OUTPUT EB_Retail Fin Perform " xfId="303"/>
    <cellStyle name="_3GIS model v2.77_Report_Retail Fin Perform " xfId="304"/>
    <cellStyle name="_3GIS model v2.77_Retail Fin Perform " xfId="305"/>
    <cellStyle name="_3GIS model v2.77_Sheet2 2_Retail Fin Perform " xfId="306"/>
    <cellStyle name="_3GIS model v2.77_Sheet2_Retail Fin Perform " xfId="307"/>
    <cellStyle name="_8Q4 - Capital Plan Forecast - 081205.." xfId="308"/>
    <cellStyle name="_8Q4 - Capital Plan Forecast - 081205.. 2" xfId="309"/>
    <cellStyle name="_AETV 3 yr Budget V1" xfId="310"/>
    <cellStyle name="_AHA v9 (Call Option) - IC Analysis (IRR Rec)" xfId="38961"/>
    <cellStyle name="_Appendix for CS LH &amp; JL" xfId="311"/>
    <cellStyle name="_Appendix for CS LH &amp; JL 2" xfId="312"/>
    <cellStyle name="_Appendix for CS LH &amp; JL 2 2" xfId="313"/>
    <cellStyle name="_Capex" xfId="13"/>
    <cellStyle name="_Capex 2" xfId="14"/>
    <cellStyle name="_Capex_29(d) - Gas extensions -tariffs" xfId="15"/>
    <cellStyle name="_Capital - $AUD Spend 2010" xfId="314"/>
    <cellStyle name="_Capital - $AUD Spend 2010 2" xfId="315"/>
    <cellStyle name="_Capital - $AUD Spend 2010 2 2" xfId="316"/>
    <cellStyle name="_Capital - $AUD Spend 2011" xfId="317"/>
    <cellStyle name="_Capital - $AUD Spend 2011 2" xfId="318"/>
    <cellStyle name="_Capital - $AUD Spend 2011 2 2" xfId="319"/>
    <cellStyle name="_Case 125" xfId="320"/>
    <cellStyle name="_Case 125_2010 KUC Valuation Model v2009 10 23 Final - MAP Cases" xfId="321"/>
    <cellStyle name="_Case 125_MAP Cases" xfId="322"/>
    <cellStyle name="_CDR - Insertsv7" xfId="323"/>
    <cellStyle name="_CMDR-3Yrforescast" xfId="324"/>
    <cellStyle name="_Data Entry OPIT" xfId="325"/>
    <cellStyle name="_Data sheets Alumina 04082006 " xfId="38962"/>
    <cellStyle name="_Data sheets Alumina 04082006  2" xfId="38963"/>
    <cellStyle name="_Data sheets Aluminium 04082006 " xfId="38964"/>
    <cellStyle name="_Data sheets Aluminium 04082006  2" xfId="38965"/>
    <cellStyle name="_E22_NPV Template" xfId="326"/>
    <cellStyle name="_E26L3_NPV Template" xfId="327"/>
    <cellStyle name="_E48_Cases" xfId="328"/>
    <cellStyle name="_F'Cast Financials" xfId="329"/>
    <cellStyle name="_Financial Projections &amp; Scenarios (Excel)" xfId="330"/>
    <cellStyle name="_Financial Projections &amp; Scenarios (Excel) 2" xfId="331"/>
    <cellStyle name="_Financial Projections &amp; Scenarios (Excel) 3" xfId="332"/>
    <cellStyle name="_Financial Projections &amp; Scenarios (Excel) 4" xfId="333"/>
    <cellStyle name="_Financial Projections &amp; Scenarios (Excel) 5" xfId="334"/>
    <cellStyle name="_Footprint Finder Files SWC" xfId="335"/>
    <cellStyle name="_Footprint Finder Files SWC_2010 KUC Valuation Model v2009 10 23 Final - MAP Cases" xfId="336"/>
    <cellStyle name="_Footprint Finder Files SWC_MAP Cases" xfId="337"/>
    <cellStyle name="_GRP_Cases" xfId="338"/>
    <cellStyle name="—_GS_Cash " xfId="38966"/>
    <cellStyle name="—_GS_Cash  2" xfId="38967"/>
    <cellStyle name="_Heading" xfId="38968"/>
    <cellStyle name="_Heading 2" xfId="38969"/>
    <cellStyle name="_Heading_prestemp_PT- Model V35 w condo, parking,  Retail - 25Feb07 " xfId="38970"/>
    <cellStyle name="_June" xfId="339"/>
    <cellStyle name="_Keystone Model v5.6 5th Line v4.2" xfId="340"/>
    <cellStyle name="_Keystone Model v5.6 5th Line v4.2_2010 KUC Valuation Model v2009 10 23 Final - MAP Cases" xfId="341"/>
    <cellStyle name="_Keystone Model v5.6 5th Line v4.2_MAP Cases" xfId="342"/>
    <cellStyle name="_Keystone Model v5.6 5th Line v4.4" xfId="343"/>
    <cellStyle name="_Keystone Model v5.6 5th Line v4.4_2010 KUC Valuation Model v2009 10 23 Final - MAP Cases" xfId="344"/>
    <cellStyle name="_Keystone Model v5.6 5th Line v4.4_MAP Cases" xfId="345"/>
    <cellStyle name="_Keystone Model v5.72" xfId="346"/>
    <cellStyle name="_Keystone Model v5.72_2010 KUC Valuation Model v2009 10 23 Final - MAP Cases" xfId="347"/>
    <cellStyle name="_Keystone Model v5.72_MAP Cases" xfId="348"/>
    <cellStyle name="_Keystone Model v6.40" xfId="349"/>
    <cellStyle name="_MB - E48 Production Schedule_170dp (2)" xfId="350"/>
    <cellStyle name="_MB - E48 Production Schedule_170dp (2) 2" xfId="351"/>
    <cellStyle name="_MB - E48 Production Schedule_170dp (2) 2 2" xfId="352"/>
    <cellStyle name="_NEC Economic Data Input_01 27 09" xfId="353"/>
    <cellStyle name="_NEC Economic Data Input_01 27 09_2010 KUC Valuation Model v2009 10 23 Final - MAP Cases" xfId="354"/>
    <cellStyle name="_NEC Economic Data Input_01 27 09_MAP Cases" xfId="355"/>
    <cellStyle name="_NEC Economic Data Input_02 17 09" xfId="356"/>
    <cellStyle name="_NEC Economic Data Input_02 17 09_2010 KUC Valuation Model v2009 10 23 Final - MAP Cases" xfId="357"/>
    <cellStyle name="_NEC Economic Data Input_02 17 09_MAP Cases" xfId="358"/>
    <cellStyle name="_NEC Economic Data Input_03.12.09" xfId="359"/>
    <cellStyle name="_NEC Economic Data Input_03.12.09_2010 KUC Valuation Model v2009 10 23 Final - MAP Cases" xfId="360"/>
    <cellStyle name="_NEC Economic Data Input_03.12.09_MAP Cases" xfId="361"/>
    <cellStyle name="_NEC Economic Data Input_10.13.09" xfId="362"/>
    <cellStyle name="_NEC Economic Data Input_10.13.09_2010 KUC Valuation Model v2009 10 23 Final - MAP Cases" xfId="363"/>
    <cellStyle name="_NEC Economic Data Input_10.13.09_MAP Cases" xfId="364"/>
    <cellStyle name="_NEC_3600_0_30K" xfId="365"/>
    <cellStyle name="_NEC_3600_0_30K_2010 KUC Valuation Model v2009 10 23 Final - MAP Cases" xfId="366"/>
    <cellStyle name="_NEC_3600_0_30K_Blk2" xfId="367"/>
    <cellStyle name="_NEC_3600_0_30K_Blk2_2010 KUC Valuation Model v2009 10 23 Final - MAP Cases" xfId="368"/>
    <cellStyle name="_NEC_3600_0_30K_Blk2_MAP Cases" xfId="369"/>
    <cellStyle name="_NEC_3600_0_30K_MAP Cases" xfId="370"/>
    <cellStyle name="_NuWave Summary v3" xfId="371"/>
    <cellStyle name="_NuWave Summary v3_2010 KUC Valuation Model v2009 10 23 Final - MAP Cases" xfId="372"/>
    <cellStyle name="_NuWave Summary v3_MAP Cases" xfId="373"/>
    <cellStyle name="_OC Physicals - 2010" xfId="374"/>
    <cellStyle name="_OC Physicals - 2010 2" xfId="375"/>
    <cellStyle name="_OC Physicals - 2010 2 2" xfId="376"/>
    <cellStyle name="_OC Summary" xfId="377"/>
    <cellStyle name="_OPD Physicals - 2010" xfId="378"/>
    <cellStyle name="_OPD Physicals - 2010 2" xfId="379"/>
    <cellStyle name="_OPD Physicals - 2010 2 2" xfId="380"/>
    <cellStyle name="_OPD Physicals - 2011" xfId="381"/>
    <cellStyle name="_OPD Physicals - 2011 2" xfId="382"/>
    <cellStyle name="_OPD Physicals - 2011 2 2" xfId="383"/>
    <cellStyle name="_Parameters08" xfId="384"/>
    <cellStyle name="_Parameters08_2010 KUC Valuation Model v2009 10 23 Final - MAP Cases" xfId="385"/>
    <cellStyle name="_Phoenix - Final (Full) 1.2" xfId="386"/>
    <cellStyle name="_Plan &amp; Fcast Data" xfId="387"/>
    <cellStyle name="_Plan08" xfId="388"/>
    <cellStyle name="_Plan08_2010 KUC Valuation Model v2009 10 23 Final - MAP Cases" xfId="389"/>
    <cellStyle name="_PTE Model - 2010-11 HYR v3_dnd" xfId="390"/>
    <cellStyle name="_SEC Economic Data Input_Mar09" xfId="391"/>
    <cellStyle name="_SEC Economic Data Input_Mar09_2010 KUC Valuation Model v2009 10 23 Final - MAP Cases" xfId="392"/>
    <cellStyle name="_SEC Economic Data Input_Mar09_MAP Cases" xfId="393"/>
    <cellStyle name="_Sheet1" xfId="394"/>
    <cellStyle name="_Sheet1 2" xfId="395"/>
    <cellStyle name="_Sheet1 2 2" xfId="396"/>
    <cellStyle name="_Shipping Schedule 2010" xfId="397"/>
    <cellStyle name="_Shipping Schedule 2010 2" xfId="398"/>
    <cellStyle name="_Shipping Schedule 2010 2 2" xfId="399"/>
    <cellStyle name="_SubHeading" xfId="38971"/>
    <cellStyle name="_SubHeading 2" xfId="38972"/>
    <cellStyle name="_SubHeading_prestemp_PT- Model V35 w condo, parking,  Retail - 25Feb07 " xfId="38973"/>
    <cellStyle name="_SUMMARY " xfId="38974"/>
    <cellStyle name="_SUMMARY  2" xfId="38975"/>
    <cellStyle name="_SUMMARY _120404 Project Caviar v364" xfId="38976"/>
    <cellStyle name="_SUMMARY _120404 Project Caviar v364 2" xfId="38977"/>
    <cellStyle name="_SUMMARY _120413 Project Caviar v378_Bank Version_vSMBC" xfId="38978"/>
    <cellStyle name="_SUMMARY _120413 Project Caviar v378_Bank Version_vSMBC 2" xfId="38979"/>
    <cellStyle name="_SUMMARY _120419_Project_Caviar_v396_Bank_Version" xfId="38980"/>
    <cellStyle name="_SUMMARY _120419_Project_Caviar_v396_Bank_Version 2" xfId="38981"/>
    <cellStyle name="_SUMMARY _120424 Project Caviar v406" xfId="38982"/>
    <cellStyle name="_SUMMARY _120424 Project Caviar v406 2" xfId="38983"/>
    <cellStyle name="_SUMMARY _120427 Project Caviar v428_Bank Version" xfId="38984"/>
    <cellStyle name="_SUMMARY _120427 Project Caviar v428_Bank Version 2" xfId="38985"/>
    <cellStyle name="_SUMMARY _120508_Project_Caviar_v462" xfId="38986"/>
    <cellStyle name="_SUMMARY _120508_Project_Caviar_v462 2" xfId="38987"/>
    <cellStyle name="_SUMMARY _120510_Project_Caviar_v470_v6" xfId="38988"/>
    <cellStyle name="_SUMMARY _120510_Project_Caviar_v470_v6 2" xfId="38989"/>
    <cellStyle name="_SUMMARY _120521_Funds Flow_v3" xfId="38990"/>
    <cellStyle name="_SUMMARY _120521_Funds Flow_v3 2" xfId="38991"/>
    <cellStyle name="_SUMMARY _Bank Output Summary Sheet (30 March 2012)" xfId="38992"/>
    <cellStyle name="_SUMMARY _Bank Output Summary Sheet (30 March 2012) 2" xfId="38993"/>
    <cellStyle name="_SUMMARY _Copy of 120412 Project Caviar v372_Bank Case (3)" xfId="38994"/>
    <cellStyle name="_SUMMARY _Copy of 120412 Project Caviar v372_Bank Case (3) 2" xfId="38995"/>
    <cellStyle name="_SUMMARY _Copy of 120521_Funds Flow_v3_JX (2)" xfId="38996"/>
    <cellStyle name="_SUMMARY _Copy of 120521_Funds Flow_v3_JX (2) 2" xfId="38997"/>
    <cellStyle name="_Table" xfId="38998"/>
    <cellStyle name="_Table 10" xfId="38999"/>
    <cellStyle name="_Table 10 2" xfId="39000"/>
    <cellStyle name="_Table 10 3" xfId="39001"/>
    <cellStyle name="_Table 10 4" xfId="39002"/>
    <cellStyle name="_Table 10 5" xfId="39003"/>
    <cellStyle name="_Table 10 6" xfId="39004"/>
    <cellStyle name="_Table 10 7" xfId="39005"/>
    <cellStyle name="_Table 11" xfId="39006"/>
    <cellStyle name="_Table 12" xfId="39007"/>
    <cellStyle name="_Table 13" xfId="39008"/>
    <cellStyle name="_Table 14" xfId="39009"/>
    <cellStyle name="_Table 15" xfId="39010"/>
    <cellStyle name="_Table 16" xfId="39011"/>
    <cellStyle name="_Table 17" xfId="39012"/>
    <cellStyle name="_Table 2" xfId="39013"/>
    <cellStyle name="_Table 2 10" xfId="39014"/>
    <cellStyle name="_Table 2 11" xfId="39015"/>
    <cellStyle name="_Table 2 12" xfId="39016"/>
    <cellStyle name="_Table 2 13" xfId="39017"/>
    <cellStyle name="_Table 2 14" xfId="39018"/>
    <cellStyle name="_Table 2 15" xfId="39019"/>
    <cellStyle name="_Table 2 16" xfId="39020"/>
    <cellStyle name="_Table 2 2" xfId="39021"/>
    <cellStyle name="_Table 2 2 2" xfId="39022"/>
    <cellStyle name="_Table 2 2 2 2" xfId="39023"/>
    <cellStyle name="_Table 2 2 2 3" xfId="39024"/>
    <cellStyle name="_Table 2 2 3" xfId="39025"/>
    <cellStyle name="_Table 2 2 3 2" xfId="39026"/>
    <cellStyle name="_Table 2 2 3 3" xfId="39027"/>
    <cellStyle name="_Table 2 2 4" xfId="39028"/>
    <cellStyle name="_Table 2 2 5" xfId="39029"/>
    <cellStyle name="_Table 2 2 6" xfId="39030"/>
    <cellStyle name="_Table 2 2 7" xfId="39031"/>
    <cellStyle name="_Table 2 3" xfId="39032"/>
    <cellStyle name="_Table 2 3 2" xfId="39033"/>
    <cellStyle name="_Table 2 3 3" xfId="39034"/>
    <cellStyle name="_Table 2 3 4" xfId="39035"/>
    <cellStyle name="_Table 2 3 5" xfId="39036"/>
    <cellStyle name="_Table 2 3 6" xfId="39037"/>
    <cellStyle name="_Table 2 3 7" xfId="39038"/>
    <cellStyle name="_Table 2 4" xfId="39039"/>
    <cellStyle name="_Table 2 4 2" xfId="39040"/>
    <cellStyle name="_Table 2 4 3" xfId="39041"/>
    <cellStyle name="_Table 2 4 4" xfId="39042"/>
    <cellStyle name="_Table 2 4 5" xfId="39043"/>
    <cellStyle name="_Table 2 4 6" xfId="39044"/>
    <cellStyle name="_Table 2 4 7" xfId="39045"/>
    <cellStyle name="_Table 2 5" xfId="39046"/>
    <cellStyle name="_Table 2 5 2" xfId="39047"/>
    <cellStyle name="_Table 2 5 3" xfId="39048"/>
    <cellStyle name="_Table 2 5 4" xfId="39049"/>
    <cellStyle name="_Table 2 5 5" xfId="39050"/>
    <cellStyle name="_Table 2 5 6" xfId="39051"/>
    <cellStyle name="_Table 2 5 7" xfId="39052"/>
    <cellStyle name="_Table 2 6" xfId="39053"/>
    <cellStyle name="_Table 2 6 2" xfId="39054"/>
    <cellStyle name="_Table 2 6 3" xfId="39055"/>
    <cellStyle name="_Table 2 6 4" xfId="39056"/>
    <cellStyle name="_Table 2 6 5" xfId="39057"/>
    <cellStyle name="_Table 2 6 6" xfId="39058"/>
    <cellStyle name="_Table 2 6 7" xfId="39059"/>
    <cellStyle name="_Table 2 7" xfId="39060"/>
    <cellStyle name="_Table 2 7 2" xfId="39061"/>
    <cellStyle name="_Table 2 7 3" xfId="39062"/>
    <cellStyle name="_Table 2 7 4" xfId="39063"/>
    <cellStyle name="_Table 2 7 5" xfId="39064"/>
    <cellStyle name="_Table 2 7 6" xfId="39065"/>
    <cellStyle name="_Table 2 7 7" xfId="39066"/>
    <cellStyle name="_Table 2 8" xfId="39067"/>
    <cellStyle name="_Table 2 8 2" xfId="39068"/>
    <cellStyle name="_Table 2 8 3" xfId="39069"/>
    <cellStyle name="_Table 2 8 4" xfId="39070"/>
    <cellStyle name="_Table 2 8 5" xfId="39071"/>
    <cellStyle name="_Table 2 8 6" xfId="39072"/>
    <cellStyle name="_Table 2 8 7" xfId="39073"/>
    <cellStyle name="_Table 2 9" xfId="39074"/>
    <cellStyle name="_Table 2 9 2" xfId="39075"/>
    <cellStyle name="_Table 2 9 3" xfId="39076"/>
    <cellStyle name="_Table 2 9 4" xfId="39077"/>
    <cellStyle name="_Table 2 9 5" xfId="39078"/>
    <cellStyle name="_Table 2 9 6" xfId="39079"/>
    <cellStyle name="_Table 2 9 7" xfId="39080"/>
    <cellStyle name="_Table 3" xfId="39081"/>
    <cellStyle name="_Table 3 2" xfId="39082"/>
    <cellStyle name="_Table 3 2 2" xfId="39083"/>
    <cellStyle name="_Table 3 2 3" xfId="39084"/>
    <cellStyle name="_Table 3 3" xfId="39085"/>
    <cellStyle name="_Table 3 3 2" xfId="39086"/>
    <cellStyle name="_Table 3 3 3" xfId="39087"/>
    <cellStyle name="_Table 3 4" xfId="39088"/>
    <cellStyle name="_Table 3 5" xfId="39089"/>
    <cellStyle name="_Table 3 6" xfId="39090"/>
    <cellStyle name="_Table 3 7" xfId="39091"/>
    <cellStyle name="_Table 4" xfId="39092"/>
    <cellStyle name="_Table 4 2" xfId="39093"/>
    <cellStyle name="_Table 4 3" xfId="39094"/>
    <cellStyle name="_Table 4 4" xfId="39095"/>
    <cellStyle name="_Table 4 5" xfId="39096"/>
    <cellStyle name="_Table 4 6" xfId="39097"/>
    <cellStyle name="_Table 4 7" xfId="39098"/>
    <cellStyle name="_Table 5" xfId="39099"/>
    <cellStyle name="_Table 5 2" xfId="39100"/>
    <cellStyle name="_Table 5 3" xfId="39101"/>
    <cellStyle name="_Table 5 4" xfId="39102"/>
    <cellStyle name="_Table 5 5" xfId="39103"/>
    <cellStyle name="_Table 5 6" xfId="39104"/>
    <cellStyle name="_Table 5 7" xfId="39105"/>
    <cellStyle name="_Table 6" xfId="39106"/>
    <cellStyle name="_Table 6 2" xfId="39107"/>
    <cellStyle name="_Table 6 3" xfId="39108"/>
    <cellStyle name="_Table 6 4" xfId="39109"/>
    <cellStyle name="_Table 6 5" xfId="39110"/>
    <cellStyle name="_Table 6 6" xfId="39111"/>
    <cellStyle name="_Table 6 7" xfId="39112"/>
    <cellStyle name="_Table 7" xfId="39113"/>
    <cellStyle name="_Table 7 2" xfId="39114"/>
    <cellStyle name="_Table 7 3" xfId="39115"/>
    <cellStyle name="_Table 7 4" xfId="39116"/>
    <cellStyle name="_Table 7 5" xfId="39117"/>
    <cellStyle name="_Table 7 6" xfId="39118"/>
    <cellStyle name="_Table 7 7" xfId="39119"/>
    <cellStyle name="_Table 8" xfId="39120"/>
    <cellStyle name="_Table 8 2" xfId="39121"/>
    <cellStyle name="_Table 8 3" xfId="39122"/>
    <cellStyle name="_Table 8 4" xfId="39123"/>
    <cellStyle name="_Table 8 5" xfId="39124"/>
    <cellStyle name="_Table 8 6" xfId="39125"/>
    <cellStyle name="_Table 8 7" xfId="39126"/>
    <cellStyle name="_Table 9" xfId="39127"/>
    <cellStyle name="_Table 9 2" xfId="39128"/>
    <cellStyle name="_Table 9 3" xfId="39129"/>
    <cellStyle name="_Table 9 4" xfId="39130"/>
    <cellStyle name="_Table 9 5" xfId="39131"/>
    <cellStyle name="_Table 9 6" xfId="39132"/>
    <cellStyle name="_Table 9 7" xfId="39133"/>
    <cellStyle name="_TableHead" xfId="39134"/>
    <cellStyle name="_UED AMP 2009-14 Final 250309 Less PU" xfId="16"/>
    <cellStyle name="_UED AMP 2009-14 Final 250309 Less PU_1011 monthly" xfId="17"/>
    <cellStyle name="_UG Data Input Template SEC" xfId="400"/>
    <cellStyle name="_UG Data Input Template SEC_2010 KUC Valuation Model v2009 10 23 Final - MAP Cases" xfId="401"/>
    <cellStyle name="_UG Data Input Template SEC_MAP Cases" xfId="402"/>
    <cellStyle name="_UG Data Input TemplatevRobAtkins" xfId="403"/>
    <cellStyle name="_UG Data Input TemplatevRobAtkins_2010 KUC Valuation Model v2009 10 23 Final - MAP Cases" xfId="404"/>
    <cellStyle name="_UG Data Input TemplatevRobAtkins_MAP Cases" xfId="405"/>
    <cellStyle name="_UG Economic Data Input Template" xfId="406"/>
    <cellStyle name="_UG Economic Data Input Template_2010 KUC Valuation Model v2009 10 23 Final - MAP Cases" xfId="407"/>
    <cellStyle name="_UG Economic Data Input Template_MAP Cases" xfId="408"/>
    <cellStyle name="++++++++++++++++++++++++++++++++++++++++++++++++++++++++++++++++++++++++++++++++++++++++++++++++++++++++++++++++++++++++++++++++++++++++++++++++++++++++++++++++++++++++++++++++++++++++++++++++++++++++++++++++++++++++++++++++++++++++++++++++++" xfId="409"/>
    <cellStyle name="=C:\WINNT\SYSTEM32\COMMAND.COM" xfId="39135"/>
    <cellStyle name="=C:\WINNT35\SYSTEM32\COMMAND.COM" xfId="410"/>
    <cellStyle name="0,0_x000d__x000a_NA_x000d__x000a_" xfId="39136"/>
    <cellStyle name="0,0_x000d__x000a_NA_x000d__x000a_ 2" xfId="39137"/>
    <cellStyle name="0,0_x000d__x000a_NA_x000d__x000a_ 2 2" xfId="39138"/>
    <cellStyle name="0,0_x000d__x000a_NA_x000d__x000a_ 2 2 2" xfId="39139"/>
    <cellStyle name="0,0_x000d__x000a_NA_x000d__x000a_ 2 2 3" xfId="39140"/>
    <cellStyle name="0,0_x000d__x000a_NA_x000d__x000a_ 2 3" xfId="39141"/>
    <cellStyle name="0,0_x000d__x000a_NA_x000d__x000a_ 2 4" xfId="39142"/>
    <cellStyle name="0,0_x000d__x000a_NA_x000d__x000a_ 3" xfId="39143"/>
    <cellStyle name="0,0_x000d__x000a_NA_x000d__x000a_ 3 2" xfId="39144"/>
    <cellStyle name="0,0_x000d__x000a_NA_x000d__x000a_ 3 3" xfId="39145"/>
    <cellStyle name="0,0_x000d__x000a_NA_x000d__x000a_ 4" xfId="39146"/>
    <cellStyle name="0,0_x000d__x000a_NA_x000d__x000a_ 4 2" xfId="39147"/>
    <cellStyle name="0,0_x000d__x000a_NA_x000d__x000a_ 4 2 2" xfId="39148"/>
    <cellStyle name="0,0_x000d__x000a_NA_x000d__x000a_ 4 2 3" xfId="39149"/>
    <cellStyle name="0,0_x000d__x000a_NA_x000d__x000a_ 4 3" xfId="39150"/>
    <cellStyle name="0,0_x000d__x000a_NA_x000d__x000a_ 4 4" xfId="39151"/>
    <cellStyle name="0,0_x000d__x000a_NA_x000d__x000a_ 5" xfId="39152"/>
    <cellStyle name="0,0_x000d__x000a_NA_x000d__x000a_ 6" xfId="39153"/>
    <cellStyle name="0_BP2_Tax Depreciation " xfId="39154"/>
    <cellStyle name="0_BP3_Tax Depreciation " xfId="39155"/>
    <cellStyle name="0_Capex &amp; Depreciation " xfId="39156"/>
    <cellStyle name="0_Capex &amp; Depreciation  2" xfId="39157"/>
    <cellStyle name="0_IPR Playthingy " xfId="39158"/>
    <cellStyle name="0_Tax Depreciation " xfId="39159"/>
    <cellStyle name="0_Valuing BP " xfId="39160"/>
    <cellStyle name="0_Valuing BP  2" xfId="39161"/>
    <cellStyle name="1" xfId="411"/>
    <cellStyle name="1 000 Kc_laroux" xfId="412"/>
    <cellStyle name="1 000 Ke_laroux" xfId="413"/>
    <cellStyle name="1 10" xfId="414"/>
    <cellStyle name="1 10 2" xfId="415"/>
    <cellStyle name="1 10 3" xfId="416"/>
    <cellStyle name="1 11" xfId="417"/>
    <cellStyle name="1 11 2" xfId="418"/>
    <cellStyle name="1 11 3" xfId="419"/>
    <cellStyle name="1 12" xfId="420"/>
    <cellStyle name="1 12 2" xfId="421"/>
    <cellStyle name="1 12 3" xfId="422"/>
    <cellStyle name="1 13" xfId="423"/>
    <cellStyle name="1 13 2" xfId="424"/>
    <cellStyle name="1 13 3" xfId="425"/>
    <cellStyle name="1 14" xfId="426"/>
    <cellStyle name="1 14 2" xfId="427"/>
    <cellStyle name="1 14 3" xfId="428"/>
    <cellStyle name="1 15" xfId="429"/>
    <cellStyle name="1 15 2" xfId="430"/>
    <cellStyle name="1 15 3" xfId="431"/>
    <cellStyle name="1 16" xfId="432"/>
    <cellStyle name="1 16 2" xfId="433"/>
    <cellStyle name="1 16 3" xfId="434"/>
    <cellStyle name="1 17" xfId="435"/>
    <cellStyle name="1 17 2" xfId="436"/>
    <cellStyle name="1 17 3" xfId="437"/>
    <cellStyle name="1 18" xfId="438"/>
    <cellStyle name="1 18 2" xfId="439"/>
    <cellStyle name="1 18 3" xfId="440"/>
    <cellStyle name="1 19" xfId="441"/>
    <cellStyle name="1 19 2" xfId="442"/>
    <cellStyle name="1 19 3" xfId="443"/>
    <cellStyle name="1 2" xfId="444"/>
    <cellStyle name="1 2 2" xfId="445"/>
    <cellStyle name="1 2 3" xfId="446"/>
    <cellStyle name="1 20" xfId="447"/>
    <cellStyle name="1 20 2" xfId="448"/>
    <cellStyle name="1 20 3" xfId="449"/>
    <cellStyle name="1 21" xfId="450"/>
    <cellStyle name="1 21 2" xfId="451"/>
    <cellStyle name="1 21 3" xfId="452"/>
    <cellStyle name="1 22" xfId="453"/>
    <cellStyle name="1 22 2" xfId="454"/>
    <cellStyle name="1 22 3" xfId="455"/>
    <cellStyle name="1 23" xfId="456"/>
    <cellStyle name="1 23 2" xfId="457"/>
    <cellStyle name="1 23 3" xfId="458"/>
    <cellStyle name="1 24" xfId="459"/>
    <cellStyle name="1 24 2" xfId="460"/>
    <cellStyle name="1 24 3" xfId="461"/>
    <cellStyle name="1 25" xfId="462"/>
    <cellStyle name="1 26" xfId="463"/>
    <cellStyle name="1 3" xfId="464"/>
    <cellStyle name="1 3 2" xfId="465"/>
    <cellStyle name="1 3 3" xfId="466"/>
    <cellStyle name="1 4" xfId="467"/>
    <cellStyle name="1 4 2" xfId="468"/>
    <cellStyle name="1 4 3" xfId="469"/>
    <cellStyle name="1 5" xfId="470"/>
    <cellStyle name="1 5 2" xfId="471"/>
    <cellStyle name="1 5 3" xfId="472"/>
    <cellStyle name="1 6" xfId="473"/>
    <cellStyle name="1 6 2" xfId="474"/>
    <cellStyle name="1 6 3" xfId="475"/>
    <cellStyle name="1 7" xfId="476"/>
    <cellStyle name="1 7 2" xfId="477"/>
    <cellStyle name="1 7 3" xfId="478"/>
    <cellStyle name="1 8" xfId="479"/>
    <cellStyle name="1 8 2" xfId="480"/>
    <cellStyle name="1 8 3" xfId="481"/>
    <cellStyle name="1 9" xfId="482"/>
    <cellStyle name="1 9 2" xfId="483"/>
    <cellStyle name="1 9 3" xfId="484"/>
    <cellStyle name="1." xfId="485"/>
    <cellStyle name="1. 2" xfId="486"/>
    <cellStyle name="1. 3" xfId="487"/>
    <cellStyle name="1. 4" xfId="488"/>
    <cellStyle name="1. 5" xfId="489"/>
    <cellStyle name="1. 6" xfId="490"/>
    <cellStyle name="1. 7" xfId="491"/>
    <cellStyle name="1.1" xfId="492"/>
    <cellStyle name="1.1 2" xfId="493"/>
    <cellStyle name="1.1 3" xfId="494"/>
    <cellStyle name="1.1 4" xfId="495"/>
    <cellStyle name="1.1 5" xfId="496"/>
    <cellStyle name="1.1 6" xfId="497"/>
    <cellStyle name="1.1 7" xfId="498"/>
    <cellStyle name="1.1.1" xfId="499"/>
    <cellStyle name="1.1.1 2" xfId="500"/>
    <cellStyle name="1.1.1 3" xfId="501"/>
    <cellStyle name="1.1.1 4" xfId="502"/>
    <cellStyle name="1.1.1 5" xfId="503"/>
    <cellStyle name="1.1.1 6" xfId="504"/>
    <cellStyle name="1.1.1 7" xfId="505"/>
    <cellStyle name="1.1.1.1" xfId="506"/>
    <cellStyle name="1.1.1.1 2" xfId="507"/>
    <cellStyle name="1.1.1.1 3" xfId="508"/>
    <cellStyle name="1.1.1.1 4" xfId="509"/>
    <cellStyle name="1.1.1.1 5" xfId="510"/>
    <cellStyle name="1.1.1.1 6" xfId="511"/>
    <cellStyle name="1.1.1.1 7" xfId="512"/>
    <cellStyle name="1_2010 KUC Valuation Model v2009 10 23 Final - MAP Cases" xfId="513"/>
    <cellStyle name="1_2010 KUC Valuation Model v2009 10 23 Final - MAP Cases 2" xfId="514"/>
    <cellStyle name="1_2010 KUC Valuation Model v2009 10 23 Final - MAP Cases 2 2" xfId="515"/>
    <cellStyle name="1_2010 KUC Valuation Model v2009 10 23 Final - MAP Cases 2 3" xfId="516"/>
    <cellStyle name="1_2010 KUC Valuation Model v2009 10 23 Final - MAP Cases 3" xfId="517"/>
    <cellStyle name="1_2010 KUC Valuation Model v2009 10 23 Final - MAP Cases 4" xfId="518"/>
    <cellStyle name="1brac" xfId="519"/>
    <cellStyle name="1brac 2" xfId="520"/>
    <cellStyle name="1brac 2 2" xfId="521"/>
    <cellStyle name="1brac 2 3" xfId="522"/>
    <cellStyle name="1brac 3" xfId="523"/>
    <cellStyle name="1brac 4" xfId="524"/>
    <cellStyle name="¹éºÐÀ²_±âÅ¸" xfId="525"/>
    <cellStyle name="2" xfId="526"/>
    <cellStyle name="2 2" xfId="527"/>
    <cellStyle name="2_2010 KUC Valuation Model v2009 10 23 Final - MAP Cases" xfId="528"/>
    <cellStyle name="2_2010 KUC Valuation Model v2009 10 23 Final - MAP Cases 2" xfId="529"/>
    <cellStyle name="20% - Accent1 10" xfId="530"/>
    <cellStyle name="20% - Accent1 10 10" xfId="531"/>
    <cellStyle name="20% - Accent1 10 11" xfId="532"/>
    <cellStyle name="20% - Accent1 10 12" xfId="533"/>
    <cellStyle name="20% - Accent1 10 13" xfId="534"/>
    <cellStyle name="20% - Accent1 10 14" xfId="535"/>
    <cellStyle name="20% - Accent1 10 15" xfId="536"/>
    <cellStyle name="20% - Accent1 10 16" xfId="537"/>
    <cellStyle name="20% - Accent1 10 17" xfId="538"/>
    <cellStyle name="20% - Accent1 10 18" xfId="539"/>
    <cellStyle name="20% - Accent1 10 2" xfId="540"/>
    <cellStyle name="20% - Accent1 10 2 2" xfId="541"/>
    <cellStyle name="20% - Accent1 10 3" xfId="542"/>
    <cellStyle name="20% - Accent1 10 3 2" xfId="543"/>
    <cellStyle name="20% - Accent1 10 4" xfId="544"/>
    <cellStyle name="20% - Accent1 10 5" xfId="545"/>
    <cellStyle name="20% - Accent1 10 6" xfId="546"/>
    <cellStyle name="20% - Accent1 10 7" xfId="547"/>
    <cellStyle name="20% - Accent1 10 8" xfId="548"/>
    <cellStyle name="20% - Accent1 10 9" xfId="549"/>
    <cellStyle name="20% - Accent1 11" xfId="550"/>
    <cellStyle name="20% - Accent1 11 2" xfId="551"/>
    <cellStyle name="20% - Accent1 11 2 2" xfId="552"/>
    <cellStyle name="20% - Accent1 11 3" xfId="553"/>
    <cellStyle name="20% - Accent1 11 3 2" xfId="554"/>
    <cellStyle name="20% - Accent1 11 4" xfId="555"/>
    <cellStyle name="20% - Accent1 11 5" xfId="556"/>
    <cellStyle name="20% - Accent1 11 6" xfId="557"/>
    <cellStyle name="20% - Accent1 11 7" xfId="558"/>
    <cellStyle name="20% - Accent1 11 8" xfId="559"/>
    <cellStyle name="20% - Accent1 12" xfId="560"/>
    <cellStyle name="20% - Accent1 12 2" xfId="561"/>
    <cellStyle name="20% - Accent1 12 3" xfId="562"/>
    <cellStyle name="20% - Accent1 12 4" xfId="563"/>
    <cellStyle name="20% - Accent1 12 5" xfId="564"/>
    <cellStyle name="20% - Accent1 12 6" xfId="565"/>
    <cellStyle name="20% - Accent1 13" xfId="566"/>
    <cellStyle name="20% - Accent1 13 2" xfId="567"/>
    <cellStyle name="20% - Accent1 13 3" xfId="568"/>
    <cellStyle name="20% - Accent1 13 4" xfId="569"/>
    <cellStyle name="20% - Accent1 13 5" xfId="570"/>
    <cellStyle name="20% - Accent1 13 6" xfId="571"/>
    <cellStyle name="20% - Accent1 14" xfId="572"/>
    <cellStyle name="20% - Accent1 14 2" xfId="573"/>
    <cellStyle name="20% - Accent1 14 3" xfId="574"/>
    <cellStyle name="20% - Accent1 14 4" xfId="575"/>
    <cellStyle name="20% - Accent1 15" xfId="576"/>
    <cellStyle name="20% - Accent1 15 2" xfId="577"/>
    <cellStyle name="20% - Accent1 15 3" xfId="578"/>
    <cellStyle name="20% - Accent1 15 4" xfId="579"/>
    <cellStyle name="20% - Accent1 16" xfId="580"/>
    <cellStyle name="20% - Accent1 17" xfId="581"/>
    <cellStyle name="20% - Accent1 18" xfId="582"/>
    <cellStyle name="20% - Accent1 19" xfId="583"/>
    <cellStyle name="20% - Accent1 2" xfId="18"/>
    <cellStyle name="20% - Accent1 2 10" xfId="584"/>
    <cellStyle name="20% - Accent1 2 11" xfId="585"/>
    <cellStyle name="20% - Accent1 2 12" xfId="586"/>
    <cellStyle name="20% - Accent1 2 13" xfId="587"/>
    <cellStyle name="20% - Accent1 2 14" xfId="588"/>
    <cellStyle name="20% - Accent1 2 15" xfId="589"/>
    <cellStyle name="20% - Accent1 2 16" xfId="590"/>
    <cellStyle name="20% - Accent1 2 17" xfId="591"/>
    <cellStyle name="20% - Accent1 2 18" xfId="592"/>
    <cellStyle name="20% - Accent1 2 19" xfId="593"/>
    <cellStyle name="20% - Accent1 2 2" xfId="594"/>
    <cellStyle name="20% - Accent1 2 2 10" xfId="595"/>
    <cellStyle name="20% - Accent1 2 2 10 2" xfId="596"/>
    <cellStyle name="20% - Accent1 2 2 10 3" xfId="597"/>
    <cellStyle name="20% - Accent1 2 2 10 4" xfId="598"/>
    <cellStyle name="20% - Accent1 2 2 10 5" xfId="599"/>
    <cellStyle name="20% - Accent1 2 2 10 6" xfId="600"/>
    <cellStyle name="20% - Accent1 2 2 11" xfId="601"/>
    <cellStyle name="20% - Accent1 2 2 11 2" xfId="602"/>
    <cellStyle name="20% - Accent1 2 2 11 3" xfId="603"/>
    <cellStyle name="20% - Accent1 2 2 11 4" xfId="604"/>
    <cellStyle name="20% - Accent1 2 2 11 5" xfId="605"/>
    <cellStyle name="20% - Accent1 2 2 11 6" xfId="606"/>
    <cellStyle name="20% - Accent1 2 2 12" xfId="607"/>
    <cellStyle name="20% - Accent1 2 2 12 2" xfId="608"/>
    <cellStyle name="20% - Accent1 2 2 12 3" xfId="609"/>
    <cellStyle name="20% - Accent1 2 2 12 4" xfId="610"/>
    <cellStyle name="20% - Accent1 2 2 12 5" xfId="611"/>
    <cellStyle name="20% - Accent1 2 2 12 6" xfId="612"/>
    <cellStyle name="20% - Accent1 2 2 13" xfId="613"/>
    <cellStyle name="20% - Accent1 2 2 13 2" xfId="614"/>
    <cellStyle name="20% - Accent1 2 2 13 3" xfId="615"/>
    <cellStyle name="20% - Accent1 2 2 13 4" xfId="616"/>
    <cellStyle name="20% - Accent1 2 2 13 5" xfId="617"/>
    <cellStyle name="20% - Accent1 2 2 13 6" xfId="618"/>
    <cellStyle name="20% - Accent1 2 2 14" xfId="619"/>
    <cellStyle name="20% - Accent1 2 2 14 2" xfId="620"/>
    <cellStyle name="20% - Accent1 2 2 14 3" xfId="621"/>
    <cellStyle name="20% - Accent1 2 2 14 4" xfId="622"/>
    <cellStyle name="20% - Accent1 2 2 14 5" xfId="623"/>
    <cellStyle name="20% - Accent1 2 2 14 6" xfId="624"/>
    <cellStyle name="20% - Accent1 2 2 15" xfId="625"/>
    <cellStyle name="20% - Accent1 2 2 15 2" xfId="626"/>
    <cellStyle name="20% - Accent1 2 2 15 2 2" xfId="627"/>
    <cellStyle name="20% - Accent1 2 2 15 2 2 2" xfId="628"/>
    <cellStyle name="20% - Accent1 2 2 15 2 2 3" xfId="629"/>
    <cellStyle name="20% - Accent1 2 2 15 2 2 4" xfId="630"/>
    <cellStyle name="20% - Accent1 2 2 15 2 3" xfId="631"/>
    <cellStyle name="20% - Accent1 2 2 15 2 4" xfId="632"/>
    <cellStyle name="20% - Accent1 2 2 15 3" xfId="633"/>
    <cellStyle name="20% - Accent1 2 2 15 4" xfId="634"/>
    <cellStyle name="20% - Accent1 2 2 15 5" xfId="635"/>
    <cellStyle name="20% - Accent1 2 2 15 6" xfId="636"/>
    <cellStyle name="20% - Accent1 2 2 16" xfId="637"/>
    <cellStyle name="20% - Accent1 2 2 16 2" xfId="638"/>
    <cellStyle name="20% - Accent1 2 2 16 2 2" xfId="639"/>
    <cellStyle name="20% - Accent1 2 2 16 2 3" xfId="640"/>
    <cellStyle name="20% - Accent1 2 2 16 2 4" xfId="641"/>
    <cellStyle name="20% - Accent1 2 2 16 3" xfId="642"/>
    <cellStyle name="20% - Accent1 2 2 16 4" xfId="643"/>
    <cellStyle name="20% - Accent1 2 2 17" xfId="644"/>
    <cellStyle name="20% - Accent1 2 2 18" xfId="645"/>
    <cellStyle name="20% - Accent1 2 2 19" xfId="646"/>
    <cellStyle name="20% - Accent1 2 2 2" xfId="647"/>
    <cellStyle name="20% - Accent1 2 2 2 2" xfId="648"/>
    <cellStyle name="20% - Accent1 2 2 2 2 2" xfId="649"/>
    <cellStyle name="20% - Accent1 2 2 2 2 2 2" xfId="650"/>
    <cellStyle name="20% - Accent1 2 2 2 2 2 2 2" xfId="651"/>
    <cellStyle name="20% - Accent1 2 2 2 2 2 2 3" xfId="652"/>
    <cellStyle name="20% - Accent1 2 2 2 2 2 2 4" xfId="653"/>
    <cellStyle name="20% - Accent1 2 2 2 2 2 3" xfId="654"/>
    <cellStyle name="20% - Accent1 2 2 2 2 2 4" xfId="655"/>
    <cellStyle name="20% - Accent1 2 2 2 2 3" xfId="656"/>
    <cellStyle name="20% - Accent1 2 2 2 2 4" xfId="657"/>
    <cellStyle name="20% - Accent1 2 2 2 2 5" xfId="658"/>
    <cellStyle name="20% - Accent1 2 2 2 2 6" xfId="659"/>
    <cellStyle name="20% - Accent1 2 2 2 3" xfId="660"/>
    <cellStyle name="20% - Accent1 2 2 2 3 2" xfId="661"/>
    <cellStyle name="20% - Accent1 2 2 2 4" xfId="662"/>
    <cellStyle name="20% - Accent1 2 2 2 4 2" xfId="663"/>
    <cellStyle name="20% - Accent1 2 2 2 4 2 2" xfId="664"/>
    <cellStyle name="20% - Accent1 2 2 2 4 2 3" xfId="665"/>
    <cellStyle name="20% - Accent1 2 2 2 4 2 4" xfId="666"/>
    <cellStyle name="20% - Accent1 2 2 2 4 3" xfId="667"/>
    <cellStyle name="20% - Accent1 2 2 2 4 4" xfId="668"/>
    <cellStyle name="20% - Accent1 2 2 2 5" xfId="669"/>
    <cellStyle name="20% - Accent1 2 2 2 6" xfId="670"/>
    <cellStyle name="20% - Accent1 2 2 2 7" xfId="671"/>
    <cellStyle name="20% - Accent1 2 2 20" xfId="672"/>
    <cellStyle name="20% - Accent1 2 2 21" xfId="673"/>
    <cellStyle name="20% - Accent1 2 2 3" xfId="674"/>
    <cellStyle name="20% - Accent1 2 2 3 2" xfId="675"/>
    <cellStyle name="20% - Accent1 2 2 3 3" xfId="676"/>
    <cellStyle name="20% - Accent1 2 2 3 4" xfId="677"/>
    <cellStyle name="20% - Accent1 2 2 3 5" xfId="678"/>
    <cellStyle name="20% - Accent1 2 2 3 6" xfId="679"/>
    <cellStyle name="20% - Accent1 2 2 4" xfId="680"/>
    <cellStyle name="20% - Accent1 2 2 4 2" xfId="681"/>
    <cellStyle name="20% - Accent1 2 2 4 3" xfId="682"/>
    <cellStyle name="20% - Accent1 2 2 4 4" xfId="683"/>
    <cellStyle name="20% - Accent1 2 2 4 5" xfId="684"/>
    <cellStyle name="20% - Accent1 2 2 4 6" xfId="685"/>
    <cellStyle name="20% - Accent1 2 2 5" xfId="686"/>
    <cellStyle name="20% - Accent1 2 2 5 2" xfId="687"/>
    <cellStyle name="20% - Accent1 2 2 5 3" xfId="688"/>
    <cellStyle name="20% - Accent1 2 2 5 4" xfId="689"/>
    <cellStyle name="20% - Accent1 2 2 5 5" xfId="690"/>
    <cellStyle name="20% - Accent1 2 2 5 6" xfId="691"/>
    <cellStyle name="20% - Accent1 2 2 6" xfId="692"/>
    <cellStyle name="20% - Accent1 2 2 6 2" xfId="693"/>
    <cellStyle name="20% - Accent1 2 2 6 3" xfId="694"/>
    <cellStyle name="20% - Accent1 2 2 6 4" xfId="695"/>
    <cellStyle name="20% - Accent1 2 2 6 5" xfId="696"/>
    <cellStyle name="20% - Accent1 2 2 6 6" xfId="697"/>
    <cellStyle name="20% - Accent1 2 2 7" xfId="698"/>
    <cellStyle name="20% - Accent1 2 2 7 2" xfId="699"/>
    <cellStyle name="20% - Accent1 2 2 7 3" xfId="700"/>
    <cellStyle name="20% - Accent1 2 2 7 4" xfId="701"/>
    <cellStyle name="20% - Accent1 2 2 7 5" xfId="702"/>
    <cellStyle name="20% - Accent1 2 2 7 6" xfId="703"/>
    <cellStyle name="20% - Accent1 2 2 8" xfId="704"/>
    <cellStyle name="20% - Accent1 2 2 8 2" xfId="705"/>
    <cellStyle name="20% - Accent1 2 2 8 3" xfId="706"/>
    <cellStyle name="20% - Accent1 2 2 8 4" xfId="707"/>
    <cellStyle name="20% - Accent1 2 2 8 5" xfId="708"/>
    <cellStyle name="20% - Accent1 2 2 8 6" xfId="709"/>
    <cellStyle name="20% - Accent1 2 2 9" xfId="710"/>
    <cellStyle name="20% - Accent1 2 2 9 2" xfId="711"/>
    <cellStyle name="20% - Accent1 2 2 9 3" xfId="712"/>
    <cellStyle name="20% - Accent1 2 2 9 4" xfId="713"/>
    <cellStyle name="20% - Accent1 2 2 9 5" xfId="714"/>
    <cellStyle name="20% - Accent1 2 2 9 6" xfId="715"/>
    <cellStyle name="20% - Accent1 2 20" xfId="716"/>
    <cellStyle name="20% - Accent1 2 21" xfId="717"/>
    <cellStyle name="20% - Accent1 2 22" xfId="718"/>
    <cellStyle name="20% - Accent1 2 23" xfId="719"/>
    <cellStyle name="20% - Accent1 2 24" xfId="720"/>
    <cellStyle name="20% - Accent1 2 24 2" xfId="721"/>
    <cellStyle name="20% - Accent1 2 24 2 2" xfId="722"/>
    <cellStyle name="20% - Accent1 2 24 2 2 2" xfId="723"/>
    <cellStyle name="20% - Accent1 2 24 2 2 3" xfId="724"/>
    <cellStyle name="20% - Accent1 2 24 2 2 4" xfId="725"/>
    <cellStyle name="20% - Accent1 2 24 2 3" xfId="726"/>
    <cellStyle name="20% - Accent1 2 24 2 4" xfId="727"/>
    <cellStyle name="20% - Accent1 2 24 3" xfId="728"/>
    <cellStyle name="20% - Accent1 2 24 4" xfId="729"/>
    <cellStyle name="20% - Accent1 2 24 5" xfId="730"/>
    <cellStyle name="20% - Accent1 2 24 6" xfId="731"/>
    <cellStyle name="20% - Accent1 2 25" xfId="732"/>
    <cellStyle name="20% - Accent1 2 25 2" xfId="733"/>
    <cellStyle name="20% - Accent1 2 25 2 2" xfId="734"/>
    <cellStyle name="20% - Accent1 2 25 2 3" xfId="735"/>
    <cellStyle name="20% - Accent1 2 25 2 4" xfId="736"/>
    <cellStyle name="20% - Accent1 2 25 3" xfId="737"/>
    <cellStyle name="20% - Accent1 2 25 4" xfId="738"/>
    <cellStyle name="20% - Accent1 2 26" xfId="739"/>
    <cellStyle name="20% - Accent1 2 27" xfId="740"/>
    <cellStyle name="20% - Accent1 2 28" xfId="741"/>
    <cellStyle name="20% - Accent1 2 29" xfId="742"/>
    <cellStyle name="20% - Accent1 2 3" xfId="743"/>
    <cellStyle name="20% - Accent1 2 3 10" xfId="744"/>
    <cellStyle name="20% - Accent1 2 3 11" xfId="745"/>
    <cellStyle name="20% - Accent1 2 3 12" xfId="746"/>
    <cellStyle name="20% - Accent1 2 3 13" xfId="747"/>
    <cellStyle name="20% - Accent1 2 3 14" xfId="748"/>
    <cellStyle name="20% - Accent1 2 3 15" xfId="749"/>
    <cellStyle name="20% - Accent1 2 3 15 2" xfId="750"/>
    <cellStyle name="20% - Accent1 2 3 15 2 2" xfId="751"/>
    <cellStyle name="20% - Accent1 2 3 15 2 2 2" xfId="752"/>
    <cellStyle name="20% - Accent1 2 3 15 2 2 3" xfId="753"/>
    <cellStyle name="20% - Accent1 2 3 15 2 2 4" xfId="754"/>
    <cellStyle name="20% - Accent1 2 3 15 2 3" xfId="755"/>
    <cellStyle name="20% - Accent1 2 3 15 2 4" xfId="756"/>
    <cellStyle name="20% - Accent1 2 3 15 3" xfId="757"/>
    <cellStyle name="20% - Accent1 2 3 15 4" xfId="758"/>
    <cellStyle name="20% - Accent1 2 3 15 5" xfId="759"/>
    <cellStyle name="20% - Accent1 2 3 15 6" xfId="760"/>
    <cellStyle name="20% - Accent1 2 3 16" xfId="761"/>
    <cellStyle name="20% - Accent1 2 3 16 2" xfId="762"/>
    <cellStyle name="20% - Accent1 2 3 16 2 2" xfId="763"/>
    <cellStyle name="20% - Accent1 2 3 16 2 3" xfId="764"/>
    <cellStyle name="20% - Accent1 2 3 16 2 4" xfId="765"/>
    <cellStyle name="20% - Accent1 2 3 16 3" xfId="766"/>
    <cellStyle name="20% - Accent1 2 3 16 4" xfId="767"/>
    <cellStyle name="20% - Accent1 2 3 17" xfId="768"/>
    <cellStyle name="20% - Accent1 2 3 18" xfId="769"/>
    <cellStyle name="20% - Accent1 2 3 19" xfId="770"/>
    <cellStyle name="20% - Accent1 2 3 2" xfId="771"/>
    <cellStyle name="20% - Accent1 2 3 2 2" xfId="772"/>
    <cellStyle name="20% - Accent1 2 3 2 2 2" xfId="773"/>
    <cellStyle name="20% - Accent1 2 3 2 2 2 2" xfId="774"/>
    <cellStyle name="20% - Accent1 2 3 2 2 2 2 2" xfId="775"/>
    <cellStyle name="20% - Accent1 2 3 2 2 2 2 3" xfId="776"/>
    <cellStyle name="20% - Accent1 2 3 2 2 2 2 4" xfId="777"/>
    <cellStyle name="20% - Accent1 2 3 2 2 2 3" xfId="778"/>
    <cellStyle name="20% - Accent1 2 3 2 2 2 4" xfId="779"/>
    <cellStyle name="20% - Accent1 2 3 2 2 3" xfId="780"/>
    <cellStyle name="20% - Accent1 2 3 2 2 4" xfId="781"/>
    <cellStyle name="20% - Accent1 2 3 2 2 5" xfId="782"/>
    <cellStyle name="20% - Accent1 2 3 2 2 6" xfId="783"/>
    <cellStyle name="20% - Accent1 2 3 2 3" xfId="784"/>
    <cellStyle name="20% - Accent1 2 3 2 4" xfId="785"/>
    <cellStyle name="20% - Accent1 2 3 2 4 2" xfId="786"/>
    <cellStyle name="20% - Accent1 2 3 2 4 2 2" xfId="787"/>
    <cellStyle name="20% - Accent1 2 3 2 4 2 3" xfId="788"/>
    <cellStyle name="20% - Accent1 2 3 2 4 2 4" xfId="789"/>
    <cellStyle name="20% - Accent1 2 3 2 4 3" xfId="790"/>
    <cellStyle name="20% - Accent1 2 3 2 4 4" xfId="791"/>
    <cellStyle name="20% - Accent1 2 3 2 5" xfId="792"/>
    <cellStyle name="20% - Accent1 2 3 2 6" xfId="793"/>
    <cellStyle name="20% - Accent1 2 3 2 7" xfId="794"/>
    <cellStyle name="20% - Accent1 2 3 20" xfId="795"/>
    <cellStyle name="20% - Accent1 2 3 3" xfId="796"/>
    <cellStyle name="20% - Accent1 2 3 4" xfId="797"/>
    <cellStyle name="20% - Accent1 2 3 5" xfId="798"/>
    <cellStyle name="20% - Accent1 2 3 6" xfId="799"/>
    <cellStyle name="20% - Accent1 2 3 7" xfId="800"/>
    <cellStyle name="20% - Accent1 2 3 8" xfId="801"/>
    <cellStyle name="20% - Accent1 2 3 9" xfId="802"/>
    <cellStyle name="20% - Accent1 2 30" xfId="803"/>
    <cellStyle name="20% - Accent1 2 31" xfId="804"/>
    <cellStyle name="20% - Accent1 2 32" xfId="805"/>
    <cellStyle name="20% - Accent1 2 33" xfId="806"/>
    <cellStyle name="20% - Accent1 2 34" xfId="807"/>
    <cellStyle name="20% - Accent1 2 35" xfId="808"/>
    <cellStyle name="20% - Accent1 2 36" xfId="809"/>
    <cellStyle name="20% - Accent1 2 37" xfId="810"/>
    <cellStyle name="20% - Accent1 2 38" xfId="811"/>
    <cellStyle name="20% - Accent1 2 39" xfId="812"/>
    <cellStyle name="20% - Accent1 2 4" xfId="813"/>
    <cellStyle name="20% - Accent1 2 4 2" xfId="814"/>
    <cellStyle name="20% - Accent1 2 4 2 2" xfId="815"/>
    <cellStyle name="20% - Accent1 2 4 2 2 2" xfId="816"/>
    <cellStyle name="20% - Accent1 2 4 2 2 2 2" xfId="817"/>
    <cellStyle name="20% - Accent1 2 4 2 2 2 3" xfId="818"/>
    <cellStyle name="20% - Accent1 2 4 2 2 2 4" xfId="819"/>
    <cellStyle name="20% - Accent1 2 4 2 2 3" xfId="820"/>
    <cellStyle name="20% - Accent1 2 4 2 2 4" xfId="821"/>
    <cellStyle name="20% - Accent1 2 4 2 3" xfId="822"/>
    <cellStyle name="20% - Accent1 2 4 2 4" xfId="823"/>
    <cellStyle name="20% - Accent1 2 4 2 5" xfId="824"/>
    <cellStyle name="20% - Accent1 2 4 2 6" xfId="825"/>
    <cellStyle name="20% - Accent1 2 4 3" xfId="826"/>
    <cellStyle name="20% - Accent1 2 4 4" xfId="827"/>
    <cellStyle name="20% - Accent1 2 4 4 2" xfId="828"/>
    <cellStyle name="20% - Accent1 2 4 4 2 2" xfId="829"/>
    <cellStyle name="20% - Accent1 2 4 4 2 3" xfId="830"/>
    <cellStyle name="20% - Accent1 2 4 4 2 4" xfId="831"/>
    <cellStyle name="20% - Accent1 2 4 4 3" xfId="832"/>
    <cellStyle name="20% - Accent1 2 4 4 4" xfId="833"/>
    <cellStyle name="20% - Accent1 2 4 5" xfId="834"/>
    <cellStyle name="20% - Accent1 2 4 6" xfId="835"/>
    <cellStyle name="20% - Accent1 2 4 7" xfId="836"/>
    <cellStyle name="20% - Accent1 2 40" xfId="837"/>
    <cellStyle name="20% - Accent1 2 41" xfId="838"/>
    <cellStyle name="20% - Accent1 2 5" xfId="839"/>
    <cellStyle name="20% - Accent1 2 6" xfId="840"/>
    <cellStyle name="20% - Accent1 2 7" xfId="841"/>
    <cellStyle name="20% - Accent1 2 8" xfId="842"/>
    <cellStyle name="20% - Accent1 2 9" xfId="843"/>
    <cellStyle name="20% - Accent1 20" xfId="844"/>
    <cellStyle name="20% - Accent1 21" xfId="845"/>
    <cellStyle name="20% - Accent1 22" xfId="846"/>
    <cellStyle name="20% - Accent1 23" xfId="847"/>
    <cellStyle name="20% - Accent1 24" xfId="848"/>
    <cellStyle name="20% - Accent1 25" xfId="849"/>
    <cellStyle name="20% - Accent1 3" xfId="850"/>
    <cellStyle name="20% - Accent1 3 10" xfId="851"/>
    <cellStyle name="20% - Accent1 3 11" xfId="852"/>
    <cellStyle name="20% - Accent1 3 12" xfId="853"/>
    <cellStyle name="20% - Accent1 3 13" xfId="854"/>
    <cellStyle name="20% - Accent1 3 14" xfId="855"/>
    <cellStyle name="20% - Accent1 3 15" xfId="856"/>
    <cellStyle name="20% - Accent1 3 16" xfId="857"/>
    <cellStyle name="20% - Accent1 3 17" xfId="858"/>
    <cellStyle name="20% - Accent1 3 18" xfId="859"/>
    <cellStyle name="20% - Accent1 3 2" xfId="860"/>
    <cellStyle name="20% - Accent1 3 2 2" xfId="861"/>
    <cellStyle name="20% - Accent1 3 2 2 2" xfId="862"/>
    <cellStyle name="20% - Accent1 3 2 3" xfId="863"/>
    <cellStyle name="20% - Accent1 3 2 3 2" xfId="864"/>
    <cellStyle name="20% - Accent1 3 2 4" xfId="865"/>
    <cellStyle name="20% - Accent1 3 3" xfId="866"/>
    <cellStyle name="20% - Accent1 3 3 2" xfId="867"/>
    <cellStyle name="20% - Accent1 3 4" xfId="868"/>
    <cellStyle name="20% - Accent1 3 4 2" xfId="869"/>
    <cellStyle name="20% - Accent1 3 5" xfId="870"/>
    <cellStyle name="20% - Accent1 3 6" xfId="871"/>
    <cellStyle name="20% - Accent1 3 7" xfId="872"/>
    <cellStyle name="20% - Accent1 3 8" xfId="873"/>
    <cellStyle name="20% - Accent1 3 9" xfId="874"/>
    <cellStyle name="20% - Accent1 4" xfId="875"/>
    <cellStyle name="20% - Accent1 4 10" xfId="876"/>
    <cellStyle name="20% - Accent1 4 11" xfId="877"/>
    <cellStyle name="20% - Accent1 4 12" xfId="878"/>
    <cellStyle name="20% - Accent1 4 13" xfId="879"/>
    <cellStyle name="20% - Accent1 4 14" xfId="880"/>
    <cellStyle name="20% - Accent1 4 15" xfId="881"/>
    <cellStyle name="20% - Accent1 4 16" xfId="882"/>
    <cellStyle name="20% - Accent1 4 17" xfId="883"/>
    <cellStyle name="20% - Accent1 4 18" xfId="884"/>
    <cellStyle name="20% - Accent1 4 2" xfId="885"/>
    <cellStyle name="20% - Accent1 4 2 2" xfId="886"/>
    <cellStyle name="20% - Accent1 4 2 2 2" xfId="887"/>
    <cellStyle name="20% - Accent1 4 2 3" xfId="888"/>
    <cellStyle name="20% - Accent1 4 2 3 2" xfId="889"/>
    <cellStyle name="20% - Accent1 4 2 4" xfId="890"/>
    <cellStyle name="20% - Accent1 4 3" xfId="891"/>
    <cellStyle name="20% - Accent1 4 3 2" xfId="892"/>
    <cellStyle name="20% - Accent1 4 4" xfId="893"/>
    <cellStyle name="20% - Accent1 4 4 2" xfId="894"/>
    <cellStyle name="20% - Accent1 4 5" xfId="895"/>
    <cellStyle name="20% - Accent1 4 6" xfId="896"/>
    <cellStyle name="20% - Accent1 4 7" xfId="897"/>
    <cellStyle name="20% - Accent1 4 8" xfId="898"/>
    <cellStyle name="20% - Accent1 4 9" xfId="899"/>
    <cellStyle name="20% - Accent1 5" xfId="900"/>
    <cellStyle name="20% - Accent1 5 10" xfId="901"/>
    <cellStyle name="20% - Accent1 5 11" xfId="902"/>
    <cellStyle name="20% - Accent1 5 12" xfId="903"/>
    <cellStyle name="20% - Accent1 5 13" xfId="904"/>
    <cellStyle name="20% - Accent1 5 14" xfId="905"/>
    <cellStyle name="20% - Accent1 5 15" xfId="906"/>
    <cellStyle name="20% - Accent1 5 16" xfId="907"/>
    <cellStyle name="20% - Accent1 5 17" xfId="908"/>
    <cellStyle name="20% - Accent1 5 18" xfId="909"/>
    <cellStyle name="20% - Accent1 5 2" xfId="910"/>
    <cellStyle name="20% - Accent1 5 2 2" xfId="911"/>
    <cellStyle name="20% - Accent1 5 2 2 2" xfId="912"/>
    <cellStyle name="20% - Accent1 5 2 3" xfId="913"/>
    <cellStyle name="20% - Accent1 5 2 3 2" xfId="914"/>
    <cellStyle name="20% - Accent1 5 2 4" xfId="915"/>
    <cellStyle name="20% - Accent1 5 3" xfId="916"/>
    <cellStyle name="20% - Accent1 5 3 2" xfId="917"/>
    <cellStyle name="20% - Accent1 5 4" xfId="918"/>
    <cellStyle name="20% - Accent1 5 4 2" xfId="919"/>
    <cellStyle name="20% - Accent1 5 5" xfId="920"/>
    <cellStyle name="20% - Accent1 5 6" xfId="921"/>
    <cellStyle name="20% - Accent1 5 7" xfId="922"/>
    <cellStyle name="20% - Accent1 5 8" xfId="923"/>
    <cellStyle name="20% - Accent1 5 9" xfId="924"/>
    <cellStyle name="20% - Accent1 6" xfId="925"/>
    <cellStyle name="20% - Accent1 6 10" xfId="926"/>
    <cellStyle name="20% - Accent1 6 11" xfId="927"/>
    <cellStyle name="20% - Accent1 6 12" xfId="928"/>
    <cellStyle name="20% - Accent1 6 13" xfId="929"/>
    <cellStyle name="20% - Accent1 6 14" xfId="930"/>
    <cellStyle name="20% - Accent1 6 15" xfId="931"/>
    <cellStyle name="20% - Accent1 6 16" xfId="932"/>
    <cellStyle name="20% - Accent1 6 17" xfId="933"/>
    <cellStyle name="20% - Accent1 6 18" xfId="934"/>
    <cellStyle name="20% - Accent1 6 2" xfId="935"/>
    <cellStyle name="20% - Accent1 6 2 2" xfId="936"/>
    <cellStyle name="20% - Accent1 6 2 2 2" xfId="937"/>
    <cellStyle name="20% - Accent1 6 2 3" xfId="938"/>
    <cellStyle name="20% - Accent1 6 2 3 2" xfId="939"/>
    <cellStyle name="20% - Accent1 6 2 4" xfId="940"/>
    <cellStyle name="20% - Accent1 6 3" xfId="941"/>
    <cellStyle name="20% - Accent1 6 3 2" xfId="942"/>
    <cellStyle name="20% - Accent1 6 4" xfId="943"/>
    <cellStyle name="20% - Accent1 6 4 2" xfId="944"/>
    <cellStyle name="20% - Accent1 6 5" xfId="945"/>
    <cellStyle name="20% - Accent1 6 6" xfId="946"/>
    <cellStyle name="20% - Accent1 6 7" xfId="947"/>
    <cellStyle name="20% - Accent1 6 8" xfId="948"/>
    <cellStyle name="20% - Accent1 6 9" xfId="949"/>
    <cellStyle name="20% - Accent1 7" xfId="950"/>
    <cellStyle name="20% - Accent1 7 10" xfId="951"/>
    <cellStyle name="20% - Accent1 7 11" xfId="952"/>
    <cellStyle name="20% - Accent1 7 12" xfId="953"/>
    <cellStyle name="20% - Accent1 7 13" xfId="954"/>
    <cellStyle name="20% - Accent1 7 14" xfId="955"/>
    <cellStyle name="20% - Accent1 7 15" xfId="956"/>
    <cellStyle name="20% - Accent1 7 16" xfId="957"/>
    <cellStyle name="20% - Accent1 7 17" xfId="958"/>
    <cellStyle name="20% - Accent1 7 18" xfId="959"/>
    <cellStyle name="20% - Accent1 7 2" xfId="960"/>
    <cellStyle name="20% - Accent1 7 2 2" xfId="961"/>
    <cellStyle name="20% - Accent1 7 2 2 2" xfId="962"/>
    <cellStyle name="20% - Accent1 7 2 3" xfId="963"/>
    <cellStyle name="20% - Accent1 7 2 3 2" xfId="964"/>
    <cellStyle name="20% - Accent1 7 2 4" xfId="965"/>
    <cellStyle name="20% - Accent1 7 3" xfId="966"/>
    <cellStyle name="20% - Accent1 7 3 2" xfId="967"/>
    <cellStyle name="20% - Accent1 7 4" xfId="968"/>
    <cellStyle name="20% - Accent1 7 4 2" xfId="969"/>
    <cellStyle name="20% - Accent1 7 5" xfId="970"/>
    <cellStyle name="20% - Accent1 7 6" xfId="971"/>
    <cellStyle name="20% - Accent1 7 7" xfId="972"/>
    <cellStyle name="20% - Accent1 7 8" xfId="973"/>
    <cellStyle name="20% - Accent1 7 9" xfId="974"/>
    <cellStyle name="20% - Accent1 8" xfId="975"/>
    <cellStyle name="20% - Accent1 8 10" xfId="976"/>
    <cellStyle name="20% - Accent1 8 11" xfId="977"/>
    <cellStyle name="20% - Accent1 8 12" xfId="978"/>
    <cellStyle name="20% - Accent1 8 13" xfId="979"/>
    <cellStyle name="20% - Accent1 8 14" xfId="980"/>
    <cellStyle name="20% - Accent1 8 15" xfId="981"/>
    <cellStyle name="20% - Accent1 8 16" xfId="982"/>
    <cellStyle name="20% - Accent1 8 17" xfId="983"/>
    <cellStyle name="20% - Accent1 8 18" xfId="984"/>
    <cellStyle name="20% - Accent1 8 2" xfId="985"/>
    <cellStyle name="20% - Accent1 8 2 2" xfId="986"/>
    <cellStyle name="20% - Accent1 8 2 2 2" xfId="987"/>
    <cellStyle name="20% - Accent1 8 2 3" xfId="988"/>
    <cellStyle name="20% - Accent1 8 2 3 2" xfId="989"/>
    <cellStyle name="20% - Accent1 8 2 4" xfId="990"/>
    <cellStyle name="20% - Accent1 8 3" xfId="991"/>
    <cellStyle name="20% - Accent1 8 3 2" xfId="992"/>
    <cellStyle name="20% - Accent1 8 4" xfId="993"/>
    <cellStyle name="20% - Accent1 8 4 2" xfId="994"/>
    <cellStyle name="20% - Accent1 8 5" xfId="995"/>
    <cellStyle name="20% - Accent1 8 6" xfId="996"/>
    <cellStyle name="20% - Accent1 8 7" xfId="997"/>
    <cellStyle name="20% - Accent1 8 8" xfId="998"/>
    <cellStyle name="20% - Accent1 8 9" xfId="999"/>
    <cellStyle name="20% - Accent1 9" xfId="1000"/>
    <cellStyle name="20% - Accent1 9 10" xfId="1001"/>
    <cellStyle name="20% - Accent1 9 11" xfId="1002"/>
    <cellStyle name="20% - Accent1 9 12" xfId="1003"/>
    <cellStyle name="20% - Accent1 9 13" xfId="1004"/>
    <cellStyle name="20% - Accent1 9 14" xfId="1005"/>
    <cellStyle name="20% - Accent1 9 15" xfId="1006"/>
    <cellStyle name="20% - Accent1 9 16" xfId="1007"/>
    <cellStyle name="20% - Accent1 9 17" xfId="1008"/>
    <cellStyle name="20% - Accent1 9 18" xfId="1009"/>
    <cellStyle name="20% - Accent1 9 2" xfId="1010"/>
    <cellStyle name="20% - Accent1 9 2 2" xfId="1011"/>
    <cellStyle name="20% - Accent1 9 3" xfId="1012"/>
    <cellStyle name="20% - Accent1 9 3 2" xfId="1013"/>
    <cellStyle name="20% - Accent1 9 4" xfId="1014"/>
    <cellStyle name="20% - Accent1 9 5" xfId="1015"/>
    <cellStyle name="20% - Accent1 9 6" xfId="1016"/>
    <cellStyle name="20% - Accent1 9 7" xfId="1017"/>
    <cellStyle name="20% - Accent1 9 8" xfId="1018"/>
    <cellStyle name="20% - Accent1 9 9" xfId="1019"/>
    <cellStyle name="20% - Accent2 10" xfId="1020"/>
    <cellStyle name="20% - Accent2 10 10" xfId="1021"/>
    <cellStyle name="20% - Accent2 10 11" xfId="1022"/>
    <cellStyle name="20% - Accent2 10 12" xfId="1023"/>
    <cellStyle name="20% - Accent2 10 13" xfId="1024"/>
    <cellStyle name="20% - Accent2 10 14" xfId="1025"/>
    <cellStyle name="20% - Accent2 10 15" xfId="1026"/>
    <cellStyle name="20% - Accent2 10 16" xfId="1027"/>
    <cellStyle name="20% - Accent2 10 17" xfId="1028"/>
    <cellStyle name="20% - Accent2 10 18" xfId="1029"/>
    <cellStyle name="20% - Accent2 10 2" xfId="1030"/>
    <cellStyle name="20% - Accent2 10 2 2" xfId="1031"/>
    <cellStyle name="20% - Accent2 10 3" xfId="1032"/>
    <cellStyle name="20% - Accent2 10 3 2" xfId="1033"/>
    <cellStyle name="20% - Accent2 10 4" xfId="1034"/>
    <cellStyle name="20% - Accent2 10 5" xfId="1035"/>
    <cellStyle name="20% - Accent2 10 6" xfId="1036"/>
    <cellStyle name="20% - Accent2 10 7" xfId="1037"/>
    <cellStyle name="20% - Accent2 10 8" xfId="1038"/>
    <cellStyle name="20% - Accent2 10 9" xfId="1039"/>
    <cellStyle name="20% - Accent2 11" xfId="1040"/>
    <cellStyle name="20% - Accent2 11 2" xfId="1041"/>
    <cellStyle name="20% - Accent2 11 2 2" xfId="1042"/>
    <cellStyle name="20% - Accent2 11 3" xfId="1043"/>
    <cellStyle name="20% - Accent2 11 3 2" xfId="1044"/>
    <cellStyle name="20% - Accent2 11 4" xfId="1045"/>
    <cellStyle name="20% - Accent2 11 5" xfId="1046"/>
    <cellStyle name="20% - Accent2 11 6" xfId="1047"/>
    <cellStyle name="20% - Accent2 11 7" xfId="1048"/>
    <cellStyle name="20% - Accent2 11 8" xfId="1049"/>
    <cellStyle name="20% - Accent2 12" xfId="1050"/>
    <cellStyle name="20% - Accent2 12 2" xfId="1051"/>
    <cellStyle name="20% - Accent2 12 3" xfId="1052"/>
    <cellStyle name="20% - Accent2 12 4" xfId="1053"/>
    <cellStyle name="20% - Accent2 12 5" xfId="1054"/>
    <cellStyle name="20% - Accent2 12 6" xfId="1055"/>
    <cellStyle name="20% - Accent2 13" xfId="1056"/>
    <cellStyle name="20% - Accent2 13 2" xfId="1057"/>
    <cellStyle name="20% - Accent2 13 3" xfId="1058"/>
    <cellStyle name="20% - Accent2 13 4" xfId="1059"/>
    <cellStyle name="20% - Accent2 13 5" xfId="1060"/>
    <cellStyle name="20% - Accent2 13 6" xfId="1061"/>
    <cellStyle name="20% - Accent2 14" xfId="1062"/>
    <cellStyle name="20% - Accent2 14 2" xfId="1063"/>
    <cellStyle name="20% - Accent2 14 3" xfId="1064"/>
    <cellStyle name="20% - Accent2 14 4" xfId="1065"/>
    <cellStyle name="20% - Accent2 15" xfId="1066"/>
    <cellStyle name="20% - Accent2 15 2" xfId="1067"/>
    <cellStyle name="20% - Accent2 15 3" xfId="1068"/>
    <cellStyle name="20% - Accent2 15 4" xfId="1069"/>
    <cellStyle name="20% - Accent2 16" xfId="1070"/>
    <cellStyle name="20% - Accent2 17" xfId="1071"/>
    <cellStyle name="20% - Accent2 18" xfId="1072"/>
    <cellStyle name="20% - Accent2 19" xfId="1073"/>
    <cellStyle name="20% - Accent2 2" xfId="19"/>
    <cellStyle name="20% - Accent2 2 10" xfId="1074"/>
    <cellStyle name="20% - Accent2 2 11" xfId="1075"/>
    <cellStyle name="20% - Accent2 2 12" xfId="1076"/>
    <cellStyle name="20% - Accent2 2 13" xfId="1077"/>
    <cellStyle name="20% - Accent2 2 14" xfId="1078"/>
    <cellStyle name="20% - Accent2 2 15" xfId="1079"/>
    <cellStyle name="20% - Accent2 2 16" xfId="1080"/>
    <cellStyle name="20% - Accent2 2 17" xfId="1081"/>
    <cellStyle name="20% - Accent2 2 18" xfId="1082"/>
    <cellStyle name="20% - Accent2 2 19" xfId="1083"/>
    <cellStyle name="20% - Accent2 2 2" xfId="1084"/>
    <cellStyle name="20% - Accent2 2 2 10" xfId="1085"/>
    <cellStyle name="20% - Accent2 2 2 10 2" xfId="1086"/>
    <cellStyle name="20% - Accent2 2 2 10 3" xfId="1087"/>
    <cellStyle name="20% - Accent2 2 2 10 4" xfId="1088"/>
    <cellStyle name="20% - Accent2 2 2 10 5" xfId="1089"/>
    <cellStyle name="20% - Accent2 2 2 10 6" xfId="1090"/>
    <cellStyle name="20% - Accent2 2 2 11" xfId="1091"/>
    <cellStyle name="20% - Accent2 2 2 11 2" xfId="1092"/>
    <cellStyle name="20% - Accent2 2 2 11 3" xfId="1093"/>
    <cellStyle name="20% - Accent2 2 2 11 4" xfId="1094"/>
    <cellStyle name="20% - Accent2 2 2 11 5" xfId="1095"/>
    <cellStyle name="20% - Accent2 2 2 11 6" xfId="1096"/>
    <cellStyle name="20% - Accent2 2 2 12" xfId="1097"/>
    <cellStyle name="20% - Accent2 2 2 12 2" xfId="1098"/>
    <cellStyle name="20% - Accent2 2 2 12 3" xfId="1099"/>
    <cellStyle name="20% - Accent2 2 2 12 4" xfId="1100"/>
    <cellStyle name="20% - Accent2 2 2 12 5" xfId="1101"/>
    <cellStyle name="20% - Accent2 2 2 12 6" xfId="1102"/>
    <cellStyle name="20% - Accent2 2 2 13" xfId="1103"/>
    <cellStyle name="20% - Accent2 2 2 13 2" xfId="1104"/>
    <cellStyle name="20% - Accent2 2 2 13 3" xfId="1105"/>
    <cellStyle name="20% - Accent2 2 2 13 4" xfId="1106"/>
    <cellStyle name="20% - Accent2 2 2 13 5" xfId="1107"/>
    <cellStyle name="20% - Accent2 2 2 13 6" xfId="1108"/>
    <cellStyle name="20% - Accent2 2 2 14" xfId="1109"/>
    <cellStyle name="20% - Accent2 2 2 14 2" xfId="1110"/>
    <cellStyle name="20% - Accent2 2 2 14 3" xfId="1111"/>
    <cellStyle name="20% - Accent2 2 2 14 4" xfId="1112"/>
    <cellStyle name="20% - Accent2 2 2 14 5" xfId="1113"/>
    <cellStyle name="20% - Accent2 2 2 14 6" xfId="1114"/>
    <cellStyle name="20% - Accent2 2 2 15" xfId="1115"/>
    <cellStyle name="20% - Accent2 2 2 15 2" xfId="1116"/>
    <cellStyle name="20% - Accent2 2 2 15 2 2" xfId="1117"/>
    <cellStyle name="20% - Accent2 2 2 15 2 2 2" xfId="1118"/>
    <cellStyle name="20% - Accent2 2 2 15 2 2 3" xfId="1119"/>
    <cellStyle name="20% - Accent2 2 2 15 2 2 4" xfId="1120"/>
    <cellStyle name="20% - Accent2 2 2 15 2 3" xfId="1121"/>
    <cellStyle name="20% - Accent2 2 2 15 2 4" xfId="1122"/>
    <cellStyle name="20% - Accent2 2 2 15 3" xfId="1123"/>
    <cellStyle name="20% - Accent2 2 2 15 4" xfId="1124"/>
    <cellStyle name="20% - Accent2 2 2 15 5" xfId="1125"/>
    <cellStyle name="20% - Accent2 2 2 15 6" xfId="1126"/>
    <cellStyle name="20% - Accent2 2 2 16" xfId="1127"/>
    <cellStyle name="20% - Accent2 2 2 16 2" xfId="1128"/>
    <cellStyle name="20% - Accent2 2 2 16 2 2" xfId="1129"/>
    <cellStyle name="20% - Accent2 2 2 16 2 3" xfId="1130"/>
    <cellStyle name="20% - Accent2 2 2 16 2 4" xfId="1131"/>
    <cellStyle name="20% - Accent2 2 2 16 3" xfId="1132"/>
    <cellStyle name="20% - Accent2 2 2 16 4" xfId="1133"/>
    <cellStyle name="20% - Accent2 2 2 17" xfId="1134"/>
    <cellStyle name="20% - Accent2 2 2 18" xfId="1135"/>
    <cellStyle name="20% - Accent2 2 2 19" xfId="1136"/>
    <cellStyle name="20% - Accent2 2 2 2" xfId="1137"/>
    <cellStyle name="20% - Accent2 2 2 2 2" xfId="1138"/>
    <cellStyle name="20% - Accent2 2 2 2 2 2" xfId="1139"/>
    <cellStyle name="20% - Accent2 2 2 2 2 2 2" xfId="1140"/>
    <cellStyle name="20% - Accent2 2 2 2 2 2 2 2" xfId="1141"/>
    <cellStyle name="20% - Accent2 2 2 2 2 2 2 3" xfId="1142"/>
    <cellStyle name="20% - Accent2 2 2 2 2 2 2 4" xfId="1143"/>
    <cellStyle name="20% - Accent2 2 2 2 2 2 3" xfId="1144"/>
    <cellStyle name="20% - Accent2 2 2 2 2 2 4" xfId="1145"/>
    <cellStyle name="20% - Accent2 2 2 2 2 3" xfId="1146"/>
    <cellStyle name="20% - Accent2 2 2 2 2 4" xfId="1147"/>
    <cellStyle name="20% - Accent2 2 2 2 2 5" xfId="1148"/>
    <cellStyle name="20% - Accent2 2 2 2 2 6" xfId="1149"/>
    <cellStyle name="20% - Accent2 2 2 2 3" xfId="1150"/>
    <cellStyle name="20% - Accent2 2 2 2 3 2" xfId="1151"/>
    <cellStyle name="20% - Accent2 2 2 2 4" xfId="1152"/>
    <cellStyle name="20% - Accent2 2 2 2 4 2" xfId="1153"/>
    <cellStyle name="20% - Accent2 2 2 2 4 2 2" xfId="1154"/>
    <cellStyle name="20% - Accent2 2 2 2 4 2 3" xfId="1155"/>
    <cellStyle name="20% - Accent2 2 2 2 4 2 4" xfId="1156"/>
    <cellStyle name="20% - Accent2 2 2 2 4 3" xfId="1157"/>
    <cellStyle name="20% - Accent2 2 2 2 4 4" xfId="1158"/>
    <cellStyle name="20% - Accent2 2 2 2 5" xfId="1159"/>
    <cellStyle name="20% - Accent2 2 2 2 6" xfId="1160"/>
    <cellStyle name="20% - Accent2 2 2 2 7" xfId="1161"/>
    <cellStyle name="20% - Accent2 2 2 20" xfId="1162"/>
    <cellStyle name="20% - Accent2 2 2 21" xfId="1163"/>
    <cellStyle name="20% - Accent2 2 2 3" xfId="1164"/>
    <cellStyle name="20% - Accent2 2 2 3 2" xfId="1165"/>
    <cellStyle name="20% - Accent2 2 2 3 3" xfId="1166"/>
    <cellStyle name="20% - Accent2 2 2 3 4" xfId="1167"/>
    <cellStyle name="20% - Accent2 2 2 3 5" xfId="1168"/>
    <cellStyle name="20% - Accent2 2 2 3 6" xfId="1169"/>
    <cellStyle name="20% - Accent2 2 2 4" xfId="1170"/>
    <cellStyle name="20% - Accent2 2 2 4 2" xfId="1171"/>
    <cellStyle name="20% - Accent2 2 2 4 3" xfId="1172"/>
    <cellStyle name="20% - Accent2 2 2 4 4" xfId="1173"/>
    <cellStyle name="20% - Accent2 2 2 4 5" xfId="1174"/>
    <cellStyle name="20% - Accent2 2 2 4 6" xfId="1175"/>
    <cellStyle name="20% - Accent2 2 2 5" xfId="1176"/>
    <cellStyle name="20% - Accent2 2 2 5 2" xfId="1177"/>
    <cellStyle name="20% - Accent2 2 2 5 3" xfId="1178"/>
    <cellStyle name="20% - Accent2 2 2 5 4" xfId="1179"/>
    <cellStyle name="20% - Accent2 2 2 5 5" xfId="1180"/>
    <cellStyle name="20% - Accent2 2 2 5 6" xfId="1181"/>
    <cellStyle name="20% - Accent2 2 2 6" xfId="1182"/>
    <cellStyle name="20% - Accent2 2 2 6 2" xfId="1183"/>
    <cellStyle name="20% - Accent2 2 2 6 3" xfId="1184"/>
    <cellStyle name="20% - Accent2 2 2 6 4" xfId="1185"/>
    <cellStyle name="20% - Accent2 2 2 6 5" xfId="1186"/>
    <cellStyle name="20% - Accent2 2 2 6 6" xfId="1187"/>
    <cellStyle name="20% - Accent2 2 2 7" xfId="1188"/>
    <cellStyle name="20% - Accent2 2 2 7 2" xfId="1189"/>
    <cellStyle name="20% - Accent2 2 2 7 3" xfId="1190"/>
    <cellStyle name="20% - Accent2 2 2 7 4" xfId="1191"/>
    <cellStyle name="20% - Accent2 2 2 7 5" xfId="1192"/>
    <cellStyle name="20% - Accent2 2 2 7 6" xfId="1193"/>
    <cellStyle name="20% - Accent2 2 2 8" xfId="1194"/>
    <cellStyle name="20% - Accent2 2 2 8 2" xfId="1195"/>
    <cellStyle name="20% - Accent2 2 2 8 3" xfId="1196"/>
    <cellStyle name="20% - Accent2 2 2 8 4" xfId="1197"/>
    <cellStyle name="20% - Accent2 2 2 8 5" xfId="1198"/>
    <cellStyle name="20% - Accent2 2 2 8 6" xfId="1199"/>
    <cellStyle name="20% - Accent2 2 2 9" xfId="1200"/>
    <cellStyle name="20% - Accent2 2 2 9 2" xfId="1201"/>
    <cellStyle name="20% - Accent2 2 2 9 3" xfId="1202"/>
    <cellStyle name="20% - Accent2 2 2 9 4" xfId="1203"/>
    <cellStyle name="20% - Accent2 2 2 9 5" xfId="1204"/>
    <cellStyle name="20% - Accent2 2 2 9 6" xfId="1205"/>
    <cellStyle name="20% - Accent2 2 20" xfId="1206"/>
    <cellStyle name="20% - Accent2 2 21" xfId="1207"/>
    <cellStyle name="20% - Accent2 2 22" xfId="1208"/>
    <cellStyle name="20% - Accent2 2 23" xfId="1209"/>
    <cellStyle name="20% - Accent2 2 24" xfId="1210"/>
    <cellStyle name="20% - Accent2 2 24 2" xfId="1211"/>
    <cellStyle name="20% - Accent2 2 24 2 2" xfId="1212"/>
    <cellStyle name="20% - Accent2 2 24 2 2 2" xfId="1213"/>
    <cellStyle name="20% - Accent2 2 24 2 2 3" xfId="1214"/>
    <cellStyle name="20% - Accent2 2 24 2 2 4" xfId="1215"/>
    <cellStyle name="20% - Accent2 2 24 2 3" xfId="1216"/>
    <cellStyle name="20% - Accent2 2 24 2 4" xfId="1217"/>
    <cellStyle name="20% - Accent2 2 24 3" xfId="1218"/>
    <cellStyle name="20% - Accent2 2 24 4" xfId="1219"/>
    <cellStyle name="20% - Accent2 2 24 5" xfId="1220"/>
    <cellStyle name="20% - Accent2 2 24 6" xfId="1221"/>
    <cellStyle name="20% - Accent2 2 25" xfId="1222"/>
    <cellStyle name="20% - Accent2 2 25 2" xfId="1223"/>
    <cellStyle name="20% - Accent2 2 25 2 2" xfId="1224"/>
    <cellStyle name="20% - Accent2 2 25 2 3" xfId="1225"/>
    <cellStyle name="20% - Accent2 2 25 2 4" xfId="1226"/>
    <cellStyle name="20% - Accent2 2 25 3" xfId="1227"/>
    <cellStyle name="20% - Accent2 2 25 4" xfId="1228"/>
    <cellStyle name="20% - Accent2 2 26" xfId="1229"/>
    <cellStyle name="20% - Accent2 2 27" xfId="1230"/>
    <cellStyle name="20% - Accent2 2 28" xfId="1231"/>
    <cellStyle name="20% - Accent2 2 29" xfId="1232"/>
    <cellStyle name="20% - Accent2 2 3" xfId="1233"/>
    <cellStyle name="20% - Accent2 2 3 10" xfId="1234"/>
    <cellStyle name="20% - Accent2 2 3 11" xfId="1235"/>
    <cellStyle name="20% - Accent2 2 3 12" xfId="1236"/>
    <cellStyle name="20% - Accent2 2 3 13" xfId="1237"/>
    <cellStyle name="20% - Accent2 2 3 14" xfId="1238"/>
    <cellStyle name="20% - Accent2 2 3 15" xfId="1239"/>
    <cellStyle name="20% - Accent2 2 3 15 2" xfId="1240"/>
    <cellStyle name="20% - Accent2 2 3 15 2 2" xfId="1241"/>
    <cellStyle name="20% - Accent2 2 3 15 2 2 2" xfId="1242"/>
    <cellStyle name="20% - Accent2 2 3 15 2 2 3" xfId="1243"/>
    <cellStyle name="20% - Accent2 2 3 15 2 2 4" xfId="1244"/>
    <cellStyle name="20% - Accent2 2 3 15 2 3" xfId="1245"/>
    <cellStyle name="20% - Accent2 2 3 15 2 4" xfId="1246"/>
    <cellStyle name="20% - Accent2 2 3 15 3" xfId="1247"/>
    <cellStyle name="20% - Accent2 2 3 15 4" xfId="1248"/>
    <cellStyle name="20% - Accent2 2 3 15 5" xfId="1249"/>
    <cellStyle name="20% - Accent2 2 3 15 6" xfId="1250"/>
    <cellStyle name="20% - Accent2 2 3 16" xfId="1251"/>
    <cellStyle name="20% - Accent2 2 3 16 2" xfId="1252"/>
    <cellStyle name="20% - Accent2 2 3 16 2 2" xfId="1253"/>
    <cellStyle name="20% - Accent2 2 3 16 2 3" xfId="1254"/>
    <cellStyle name="20% - Accent2 2 3 16 2 4" xfId="1255"/>
    <cellStyle name="20% - Accent2 2 3 16 3" xfId="1256"/>
    <cellStyle name="20% - Accent2 2 3 16 4" xfId="1257"/>
    <cellStyle name="20% - Accent2 2 3 17" xfId="1258"/>
    <cellStyle name="20% - Accent2 2 3 18" xfId="1259"/>
    <cellStyle name="20% - Accent2 2 3 19" xfId="1260"/>
    <cellStyle name="20% - Accent2 2 3 2" xfId="1261"/>
    <cellStyle name="20% - Accent2 2 3 2 2" xfId="1262"/>
    <cellStyle name="20% - Accent2 2 3 2 2 2" xfId="1263"/>
    <cellStyle name="20% - Accent2 2 3 2 2 2 2" xfId="1264"/>
    <cellStyle name="20% - Accent2 2 3 2 2 2 2 2" xfId="1265"/>
    <cellStyle name="20% - Accent2 2 3 2 2 2 2 3" xfId="1266"/>
    <cellStyle name="20% - Accent2 2 3 2 2 2 2 4" xfId="1267"/>
    <cellStyle name="20% - Accent2 2 3 2 2 2 3" xfId="1268"/>
    <cellStyle name="20% - Accent2 2 3 2 2 2 4" xfId="1269"/>
    <cellStyle name="20% - Accent2 2 3 2 2 3" xfId="1270"/>
    <cellStyle name="20% - Accent2 2 3 2 2 4" xfId="1271"/>
    <cellStyle name="20% - Accent2 2 3 2 2 5" xfId="1272"/>
    <cellStyle name="20% - Accent2 2 3 2 2 6" xfId="1273"/>
    <cellStyle name="20% - Accent2 2 3 2 3" xfId="1274"/>
    <cellStyle name="20% - Accent2 2 3 2 4" xfId="1275"/>
    <cellStyle name="20% - Accent2 2 3 2 4 2" xfId="1276"/>
    <cellStyle name="20% - Accent2 2 3 2 4 2 2" xfId="1277"/>
    <cellStyle name="20% - Accent2 2 3 2 4 2 3" xfId="1278"/>
    <cellStyle name="20% - Accent2 2 3 2 4 2 4" xfId="1279"/>
    <cellStyle name="20% - Accent2 2 3 2 4 3" xfId="1280"/>
    <cellStyle name="20% - Accent2 2 3 2 4 4" xfId="1281"/>
    <cellStyle name="20% - Accent2 2 3 2 5" xfId="1282"/>
    <cellStyle name="20% - Accent2 2 3 2 6" xfId="1283"/>
    <cellStyle name="20% - Accent2 2 3 2 7" xfId="1284"/>
    <cellStyle name="20% - Accent2 2 3 20" xfId="1285"/>
    <cellStyle name="20% - Accent2 2 3 3" xfId="1286"/>
    <cellStyle name="20% - Accent2 2 3 4" xfId="1287"/>
    <cellStyle name="20% - Accent2 2 3 5" xfId="1288"/>
    <cellStyle name="20% - Accent2 2 3 6" xfId="1289"/>
    <cellStyle name="20% - Accent2 2 3 7" xfId="1290"/>
    <cellStyle name="20% - Accent2 2 3 8" xfId="1291"/>
    <cellStyle name="20% - Accent2 2 3 9" xfId="1292"/>
    <cellStyle name="20% - Accent2 2 30" xfId="1293"/>
    <cellStyle name="20% - Accent2 2 31" xfId="1294"/>
    <cellStyle name="20% - Accent2 2 32" xfId="1295"/>
    <cellStyle name="20% - Accent2 2 33" xfId="1296"/>
    <cellStyle name="20% - Accent2 2 34" xfId="1297"/>
    <cellStyle name="20% - Accent2 2 35" xfId="1298"/>
    <cellStyle name="20% - Accent2 2 36" xfId="1299"/>
    <cellStyle name="20% - Accent2 2 37" xfId="1300"/>
    <cellStyle name="20% - Accent2 2 38" xfId="1301"/>
    <cellStyle name="20% - Accent2 2 39" xfId="1302"/>
    <cellStyle name="20% - Accent2 2 4" xfId="1303"/>
    <cellStyle name="20% - Accent2 2 4 2" xfId="1304"/>
    <cellStyle name="20% - Accent2 2 4 2 2" xfId="1305"/>
    <cellStyle name="20% - Accent2 2 4 2 2 2" xfId="1306"/>
    <cellStyle name="20% - Accent2 2 4 2 2 2 2" xfId="1307"/>
    <cellStyle name="20% - Accent2 2 4 2 2 2 3" xfId="1308"/>
    <cellStyle name="20% - Accent2 2 4 2 2 2 4" xfId="1309"/>
    <cellStyle name="20% - Accent2 2 4 2 2 3" xfId="1310"/>
    <cellStyle name="20% - Accent2 2 4 2 2 4" xfId="1311"/>
    <cellStyle name="20% - Accent2 2 4 2 3" xfId="1312"/>
    <cellStyle name="20% - Accent2 2 4 2 4" xfId="1313"/>
    <cellStyle name="20% - Accent2 2 4 2 5" xfId="1314"/>
    <cellStyle name="20% - Accent2 2 4 2 6" xfId="1315"/>
    <cellStyle name="20% - Accent2 2 4 3" xfId="1316"/>
    <cellStyle name="20% - Accent2 2 4 4" xfId="1317"/>
    <cellStyle name="20% - Accent2 2 4 4 2" xfId="1318"/>
    <cellStyle name="20% - Accent2 2 4 4 2 2" xfId="1319"/>
    <cellStyle name="20% - Accent2 2 4 4 2 3" xfId="1320"/>
    <cellStyle name="20% - Accent2 2 4 4 2 4" xfId="1321"/>
    <cellStyle name="20% - Accent2 2 4 4 3" xfId="1322"/>
    <cellStyle name="20% - Accent2 2 4 4 4" xfId="1323"/>
    <cellStyle name="20% - Accent2 2 4 5" xfId="1324"/>
    <cellStyle name="20% - Accent2 2 4 6" xfId="1325"/>
    <cellStyle name="20% - Accent2 2 4 7" xfId="1326"/>
    <cellStyle name="20% - Accent2 2 40" xfId="1327"/>
    <cellStyle name="20% - Accent2 2 41" xfId="1328"/>
    <cellStyle name="20% - Accent2 2 5" xfId="1329"/>
    <cellStyle name="20% - Accent2 2 6" xfId="1330"/>
    <cellStyle name="20% - Accent2 2 7" xfId="1331"/>
    <cellStyle name="20% - Accent2 2 8" xfId="1332"/>
    <cellStyle name="20% - Accent2 2 9" xfId="1333"/>
    <cellStyle name="20% - Accent2 20" xfId="1334"/>
    <cellStyle name="20% - Accent2 21" xfId="1335"/>
    <cellStyle name="20% - Accent2 22" xfId="1336"/>
    <cellStyle name="20% - Accent2 23" xfId="1337"/>
    <cellStyle name="20% - Accent2 24" xfId="1338"/>
    <cellStyle name="20% - Accent2 25" xfId="1339"/>
    <cellStyle name="20% - Accent2 3" xfId="1340"/>
    <cellStyle name="20% - Accent2 3 10" xfId="1341"/>
    <cellStyle name="20% - Accent2 3 11" xfId="1342"/>
    <cellStyle name="20% - Accent2 3 12" xfId="1343"/>
    <cellStyle name="20% - Accent2 3 13" xfId="1344"/>
    <cellStyle name="20% - Accent2 3 14" xfId="1345"/>
    <cellStyle name="20% - Accent2 3 15" xfId="1346"/>
    <cellStyle name="20% - Accent2 3 16" xfId="1347"/>
    <cellStyle name="20% - Accent2 3 17" xfId="1348"/>
    <cellStyle name="20% - Accent2 3 18" xfId="1349"/>
    <cellStyle name="20% - Accent2 3 2" xfId="1350"/>
    <cellStyle name="20% - Accent2 3 2 2" xfId="1351"/>
    <cellStyle name="20% - Accent2 3 2 2 2" xfId="1352"/>
    <cellStyle name="20% - Accent2 3 2 3" xfId="1353"/>
    <cellStyle name="20% - Accent2 3 2 3 2" xfId="1354"/>
    <cellStyle name="20% - Accent2 3 2 4" xfId="1355"/>
    <cellStyle name="20% - Accent2 3 3" xfId="1356"/>
    <cellStyle name="20% - Accent2 3 3 2" xfId="1357"/>
    <cellStyle name="20% - Accent2 3 4" xfId="1358"/>
    <cellStyle name="20% - Accent2 3 4 2" xfId="1359"/>
    <cellStyle name="20% - Accent2 3 5" xfId="1360"/>
    <cellStyle name="20% - Accent2 3 6" xfId="1361"/>
    <cellStyle name="20% - Accent2 3 7" xfId="1362"/>
    <cellStyle name="20% - Accent2 3 8" xfId="1363"/>
    <cellStyle name="20% - Accent2 3 9" xfId="1364"/>
    <cellStyle name="20% - Accent2 4" xfId="1365"/>
    <cellStyle name="20% - Accent2 4 10" xfId="1366"/>
    <cellStyle name="20% - Accent2 4 11" xfId="1367"/>
    <cellStyle name="20% - Accent2 4 12" xfId="1368"/>
    <cellStyle name="20% - Accent2 4 13" xfId="1369"/>
    <cellStyle name="20% - Accent2 4 14" xfId="1370"/>
    <cellStyle name="20% - Accent2 4 15" xfId="1371"/>
    <cellStyle name="20% - Accent2 4 16" xfId="1372"/>
    <cellStyle name="20% - Accent2 4 17" xfId="1373"/>
    <cellStyle name="20% - Accent2 4 18" xfId="1374"/>
    <cellStyle name="20% - Accent2 4 2" xfId="1375"/>
    <cellStyle name="20% - Accent2 4 2 2" xfId="1376"/>
    <cellStyle name="20% - Accent2 4 2 2 2" xfId="1377"/>
    <cellStyle name="20% - Accent2 4 2 3" xfId="1378"/>
    <cellStyle name="20% - Accent2 4 2 3 2" xfId="1379"/>
    <cellStyle name="20% - Accent2 4 2 4" xfId="1380"/>
    <cellStyle name="20% - Accent2 4 3" xfId="1381"/>
    <cellStyle name="20% - Accent2 4 3 2" xfId="1382"/>
    <cellStyle name="20% - Accent2 4 4" xfId="1383"/>
    <cellStyle name="20% - Accent2 4 4 2" xfId="1384"/>
    <cellStyle name="20% - Accent2 4 5" xfId="1385"/>
    <cellStyle name="20% - Accent2 4 6" xfId="1386"/>
    <cellStyle name="20% - Accent2 4 7" xfId="1387"/>
    <cellStyle name="20% - Accent2 4 8" xfId="1388"/>
    <cellStyle name="20% - Accent2 4 9" xfId="1389"/>
    <cellStyle name="20% - Accent2 5" xfId="1390"/>
    <cellStyle name="20% - Accent2 5 10" xfId="1391"/>
    <cellStyle name="20% - Accent2 5 11" xfId="1392"/>
    <cellStyle name="20% - Accent2 5 12" xfId="1393"/>
    <cellStyle name="20% - Accent2 5 13" xfId="1394"/>
    <cellStyle name="20% - Accent2 5 14" xfId="1395"/>
    <cellStyle name="20% - Accent2 5 15" xfId="1396"/>
    <cellStyle name="20% - Accent2 5 16" xfId="1397"/>
    <cellStyle name="20% - Accent2 5 17" xfId="1398"/>
    <cellStyle name="20% - Accent2 5 18" xfId="1399"/>
    <cellStyle name="20% - Accent2 5 2" xfId="1400"/>
    <cellStyle name="20% - Accent2 5 2 2" xfId="1401"/>
    <cellStyle name="20% - Accent2 5 2 2 2" xfId="1402"/>
    <cellStyle name="20% - Accent2 5 2 3" xfId="1403"/>
    <cellStyle name="20% - Accent2 5 2 3 2" xfId="1404"/>
    <cellStyle name="20% - Accent2 5 2 4" xfId="1405"/>
    <cellStyle name="20% - Accent2 5 3" xfId="1406"/>
    <cellStyle name="20% - Accent2 5 3 2" xfId="1407"/>
    <cellStyle name="20% - Accent2 5 4" xfId="1408"/>
    <cellStyle name="20% - Accent2 5 4 2" xfId="1409"/>
    <cellStyle name="20% - Accent2 5 5" xfId="1410"/>
    <cellStyle name="20% - Accent2 5 6" xfId="1411"/>
    <cellStyle name="20% - Accent2 5 7" xfId="1412"/>
    <cellStyle name="20% - Accent2 5 8" xfId="1413"/>
    <cellStyle name="20% - Accent2 5 9" xfId="1414"/>
    <cellStyle name="20% - Accent2 6" xfId="1415"/>
    <cellStyle name="20% - Accent2 6 10" xfId="1416"/>
    <cellStyle name="20% - Accent2 6 11" xfId="1417"/>
    <cellStyle name="20% - Accent2 6 12" xfId="1418"/>
    <cellStyle name="20% - Accent2 6 13" xfId="1419"/>
    <cellStyle name="20% - Accent2 6 14" xfId="1420"/>
    <cellStyle name="20% - Accent2 6 15" xfId="1421"/>
    <cellStyle name="20% - Accent2 6 16" xfId="1422"/>
    <cellStyle name="20% - Accent2 6 17" xfId="1423"/>
    <cellStyle name="20% - Accent2 6 18" xfId="1424"/>
    <cellStyle name="20% - Accent2 6 2" xfId="1425"/>
    <cellStyle name="20% - Accent2 6 2 2" xfId="1426"/>
    <cellStyle name="20% - Accent2 6 2 2 2" xfId="1427"/>
    <cellStyle name="20% - Accent2 6 2 3" xfId="1428"/>
    <cellStyle name="20% - Accent2 6 2 3 2" xfId="1429"/>
    <cellStyle name="20% - Accent2 6 2 4" xfId="1430"/>
    <cellStyle name="20% - Accent2 6 3" xfId="1431"/>
    <cellStyle name="20% - Accent2 6 3 2" xfId="1432"/>
    <cellStyle name="20% - Accent2 6 4" xfId="1433"/>
    <cellStyle name="20% - Accent2 6 4 2" xfId="1434"/>
    <cellStyle name="20% - Accent2 6 5" xfId="1435"/>
    <cellStyle name="20% - Accent2 6 6" xfId="1436"/>
    <cellStyle name="20% - Accent2 6 7" xfId="1437"/>
    <cellStyle name="20% - Accent2 6 8" xfId="1438"/>
    <cellStyle name="20% - Accent2 6 9" xfId="1439"/>
    <cellStyle name="20% - Accent2 7" xfId="1440"/>
    <cellStyle name="20% - Accent2 7 10" xfId="1441"/>
    <cellStyle name="20% - Accent2 7 11" xfId="1442"/>
    <cellStyle name="20% - Accent2 7 12" xfId="1443"/>
    <cellStyle name="20% - Accent2 7 13" xfId="1444"/>
    <cellStyle name="20% - Accent2 7 14" xfId="1445"/>
    <cellStyle name="20% - Accent2 7 15" xfId="1446"/>
    <cellStyle name="20% - Accent2 7 16" xfId="1447"/>
    <cellStyle name="20% - Accent2 7 17" xfId="1448"/>
    <cellStyle name="20% - Accent2 7 18" xfId="1449"/>
    <cellStyle name="20% - Accent2 7 2" xfId="1450"/>
    <cellStyle name="20% - Accent2 7 2 2" xfId="1451"/>
    <cellStyle name="20% - Accent2 7 2 2 2" xfId="1452"/>
    <cellStyle name="20% - Accent2 7 2 3" xfId="1453"/>
    <cellStyle name="20% - Accent2 7 2 3 2" xfId="1454"/>
    <cellStyle name="20% - Accent2 7 2 4" xfId="1455"/>
    <cellStyle name="20% - Accent2 7 3" xfId="1456"/>
    <cellStyle name="20% - Accent2 7 3 2" xfId="1457"/>
    <cellStyle name="20% - Accent2 7 4" xfId="1458"/>
    <cellStyle name="20% - Accent2 7 4 2" xfId="1459"/>
    <cellStyle name="20% - Accent2 7 5" xfId="1460"/>
    <cellStyle name="20% - Accent2 7 6" xfId="1461"/>
    <cellStyle name="20% - Accent2 7 7" xfId="1462"/>
    <cellStyle name="20% - Accent2 7 8" xfId="1463"/>
    <cellStyle name="20% - Accent2 7 9" xfId="1464"/>
    <cellStyle name="20% - Accent2 8" xfId="1465"/>
    <cellStyle name="20% - Accent2 8 10" xfId="1466"/>
    <cellStyle name="20% - Accent2 8 11" xfId="1467"/>
    <cellStyle name="20% - Accent2 8 12" xfId="1468"/>
    <cellStyle name="20% - Accent2 8 13" xfId="1469"/>
    <cellStyle name="20% - Accent2 8 14" xfId="1470"/>
    <cellStyle name="20% - Accent2 8 15" xfId="1471"/>
    <cellStyle name="20% - Accent2 8 16" xfId="1472"/>
    <cellStyle name="20% - Accent2 8 17" xfId="1473"/>
    <cellStyle name="20% - Accent2 8 18" xfId="1474"/>
    <cellStyle name="20% - Accent2 8 2" xfId="1475"/>
    <cellStyle name="20% - Accent2 8 2 2" xfId="1476"/>
    <cellStyle name="20% - Accent2 8 2 2 2" xfId="1477"/>
    <cellStyle name="20% - Accent2 8 2 3" xfId="1478"/>
    <cellStyle name="20% - Accent2 8 2 3 2" xfId="1479"/>
    <cellStyle name="20% - Accent2 8 2 4" xfId="1480"/>
    <cellStyle name="20% - Accent2 8 3" xfId="1481"/>
    <cellStyle name="20% - Accent2 8 3 2" xfId="1482"/>
    <cellStyle name="20% - Accent2 8 4" xfId="1483"/>
    <cellStyle name="20% - Accent2 8 4 2" xfId="1484"/>
    <cellStyle name="20% - Accent2 8 5" xfId="1485"/>
    <cellStyle name="20% - Accent2 8 6" xfId="1486"/>
    <cellStyle name="20% - Accent2 8 7" xfId="1487"/>
    <cellStyle name="20% - Accent2 8 8" xfId="1488"/>
    <cellStyle name="20% - Accent2 8 9" xfId="1489"/>
    <cellStyle name="20% - Accent2 9" xfId="1490"/>
    <cellStyle name="20% - Accent2 9 10" xfId="1491"/>
    <cellStyle name="20% - Accent2 9 11" xfId="1492"/>
    <cellStyle name="20% - Accent2 9 12" xfId="1493"/>
    <cellStyle name="20% - Accent2 9 13" xfId="1494"/>
    <cellStyle name="20% - Accent2 9 14" xfId="1495"/>
    <cellStyle name="20% - Accent2 9 15" xfId="1496"/>
    <cellStyle name="20% - Accent2 9 16" xfId="1497"/>
    <cellStyle name="20% - Accent2 9 17" xfId="1498"/>
    <cellStyle name="20% - Accent2 9 18" xfId="1499"/>
    <cellStyle name="20% - Accent2 9 2" xfId="1500"/>
    <cellStyle name="20% - Accent2 9 2 2" xfId="1501"/>
    <cellStyle name="20% - Accent2 9 3" xfId="1502"/>
    <cellStyle name="20% - Accent2 9 3 2" xfId="1503"/>
    <cellStyle name="20% - Accent2 9 4" xfId="1504"/>
    <cellStyle name="20% - Accent2 9 5" xfId="1505"/>
    <cellStyle name="20% - Accent2 9 6" xfId="1506"/>
    <cellStyle name="20% - Accent2 9 7" xfId="1507"/>
    <cellStyle name="20% - Accent2 9 8" xfId="1508"/>
    <cellStyle name="20% - Accent2 9 9" xfId="1509"/>
    <cellStyle name="20% - Accent3 10" xfId="1510"/>
    <cellStyle name="20% - Accent3 10 10" xfId="1511"/>
    <cellStyle name="20% - Accent3 10 11" xfId="1512"/>
    <cellStyle name="20% - Accent3 10 12" xfId="1513"/>
    <cellStyle name="20% - Accent3 10 13" xfId="1514"/>
    <cellStyle name="20% - Accent3 10 14" xfId="1515"/>
    <cellStyle name="20% - Accent3 10 15" xfId="1516"/>
    <cellStyle name="20% - Accent3 10 16" xfId="1517"/>
    <cellStyle name="20% - Accent3 10 17" xfId="1518"/>
    <cellStyle name="20% - Accent3 10 18" xfId="1519"/>
    <cellStyle name="20% - Accent3 10 2" xfId="1520"/>
    <cellStyle name="20% - Accent3 10 2 2" xfId="1521"/>
    <cellStyle name="20% - Accent3 10 3" xfId="1522"/>
    <cellStyle name="20% - Accent3 10 3 2" xfId="1523"/>
    <cellStyle name="20% - Accent3 10 4" xfId="1524"/>
    <cellStyle name="20% - Accent3 10 5" xfId="1525"/>
    <cellStyle name="20% - Accent3 10 6" xfId="1526"/>
    <cellStyle name="20% - Accent3 10 7" xfId="1527"/>
    <cellStyle name="20% - Accent3 10 8" xfId="1528"/>
    <cellStyle name="20% - Accent3 10 9" xfId="1529"/>
    <cellStyle name="20% - Accent3 11" xfId="1530"/>
    <cellStyle name="20% - Accent3 11 2" xfId="1531"/>
    <cellStyle name="20% - Accent3 11 2 2" xfId="1532"/>
    <cellStyle name="20% - Accent3 11 3" xfId="1533"/>
    <cellStyle name="20% - Accent3 11 3 2" xfId="1534"/>
    <cellStyle name="20% - Accent3 11 4" xfId="1535"/>
    <cellStyle name="20% - Accent3 11 5" xfId="1536"/>
    <cellStyle name="20% - Accent3 11 6" xfId="1537"/>
    <cellStyle name="20% - Accent3 11 7" xfId="1538"/>
    <cellStyle name="20% - Accent3 11 8" xfId="1539"/>
    <cellStyle name="20% - Accent3 12" xfId="1540"/>
    <cellStyle name="20% - Accent3 12 2" xfId="1541"/>
    <cellStyle name="20% - Accent3 12 3" xfId="1542"/>
    <cellStyle name="20% - Accent3 12 4" xfId="1543"/>
    <cellStyle name="20% - Accent3 12 5" xfId="1544"/>
    <cellStyle name="20% - Accent3 12 6" xfId="1545"/>
    <cellStyle name="20% - Accent3 13" xfId="1546"/>
    <cellStyle name="20% - Accent3 13 2" xfId="1547"/>
    <cellStyle name="20% - Accent3 13 3" xfId="1548"/>
    <cellStyle name="20% - Accent3 13 4" xfId="1549"/>
    <cellStyle name="20% - Accent3 13 5" xfId="1550"/>
    <cellStyle name="20% - Accent3 13 6" xfId="1551"/>
    <cellStyle name="20% - Accent3 14" xfId="1552"/>
    <cellStyle name="20% - Accent3 14 2" xfId="1553"/>
    <cellStyle name="20% - Accent3 14 3" xfId="1554"/>
    <cellStyle name="20% - Accent3 14 4" xfId="1555"/>
    <cellStyle name="20% - Accent3 15" xfId="1556"/>
    <cellStyle name="20% - Accent3 15 2" xfId="1557"/>
    <cellStyle name="20% - Accent3 15 3" xfId="1558"/>
    <cellStyle name="20% - Accent3 15 4" xfId="1559"/>
    <cellStyle name="20% - Accent3 16" xfId="1560"/>
    <cellStyle name="20% - Accent3 17" xfId="1561"/>
    <cellStyle name="20% - Accent3 18" xfId="1562"/>
    <cellStyle name="20% - Accent3 19" xfId="1563"/>
    <cellStyle name="20% - Accent3 2" xfId="20"/>
    <cellStyle name="20% - Accent3 2 10" xfId="1564"/>
    <cellStyle name="20% - Accent3 2 11" xfId="1565"/>
    <cellStyle name="20% - Accent3 2 12" xfId="1566"/>
    <cellStyle name="20% - Accent3 2 13" xfId="1567"/>
    <cellStyle name="20% - Accent3 2 14" xfId="1568"/>
    <cellStyle name="20% - Accent3 2 15" xfId="1569"/>
    <cellStyle name="20% - Accent3 2 16" xfId="1570"/>
    <cellStyle name="20% - Accent3 2 17" xfId="1571"/>
    <cellStyle name="20% - Accent3 2 18" xfId="1572"/>
    <cellStyle name="20% - Accent3 2 19" xfId="1573"/>
    <cellStyle name="20% - Accent3 2 2" xfId="1574"/>
    <cellStyle name="20% - Accent3 2 2 10" xfId="1575"/>
    <cellStyle name="20% - Accent3 2 2 10 2" xfId="1576"/>
    <cellStyle name="20% - Accent3 2 2 10 3" xfId="1577"/>
    <cellStyle name="20% - Accent3 2 2 10 4" xfId="1578"/>
    <cellStyle name="20% - Accent3 2 2 10 5" xfId="1579"/>
    <cellStyle name="20% - Accent3 2 2 10 6" xfId="1580"/>
    <cellStyle name="20% - Accent3 2 2 11" xfId="1581"/>
    <cellStyle name="20% - Accent3 2 2 11 2" xfId="1582"/>
    <cellStyle name="20% - Accent3 2 2 11 3" xfId="1583"/>
    <cellStyle name="20% - Accent3 2 2 11 4" xfId="1584"/>
    <cellStyle name="20% - Accent3 2 2 11 5" xfId="1585"/>
    <cellStyle name="20% - Accent3 2 2 11 6" xfId="1586"/>
    <cellStyle name="20% - Accent3 2 2 12" xfId="1587"/>
    <cellStyle name="20% - Accent3 2 2 12 2" xfId="1588"/>
    <cellStyle name="20% - Accent3 2 2 12 3" xfId="1589"/>
    <cellStyle name="20% - Accent3 2 2 12 4" xfId="1590"/>
    <cellStyle name="20% - Accent3 2 2 12 5" xfId="1591"/>
    <cellStyle name="20% - Accent3 2 2 12 6" xfId="1592"/>
    <cellStyle name="20% - Accent3 2 2 13" xfId="1593"/>
    <cellStyle name="20% - Accent3 2 2 13 2" xfId="1594"/>
    <cellStyle name="20% - Accent3 2 2 13 3" xfId="1595"/>
    <cellStyle name="20% - Accent3 2 2 13 4" xfId="1596"/>
    <cellStyle name="20% - Accent3 2 2 13 5" xfId="1597"/>
    <cellStyle name="20% - Accent3 2 2 13 6" xfId="1598"/>
    <cellStyle name="20% - Accent3 2 2 14" xfId="1599"/>
    <cellStyle name="20% - Accent3 2 2 14 2" xfId="1600"/>
    <cellStyle name="20% - Accent3 2 2 14 3" xfId="1601"/>
    <cellStyle name="20% - Accent3 2 2 14 4" xfId="1602"/>
    <cellStyle name="20% - Accent3 2 2 14 5" xfId="1603"/>
    <cellStyle name="20% - Accent3 2 2 14 6" xfId="1604"/>
    <cellStyle name="20% - Accent3 2 2 15" xfId="1605"/>
    <cellStyle name="20% - Accent3 2 2 15 2" xfId="1606"/>
    <cellStyle name="20% - Accent3 2 2 15 2 2" xfId="1607"/>
    <cellStyle name="20% - Accent3 2 2 15 2 2 2" xfId="1608"/>
    <cellStyle name="20% - Accent3 2 2 15 2 2 3" xfId="1609"/>
    <cellStyle name="20% - Accent3 2 2 15 2 2 4" xfId="1610"/>
    <cellStyle name="20% - Accent3 2 2 15 2 3" xfId="1611"/>
    <cellStyle name="20% - Accent3 2 2 15 2 4" xfId="1612"/>
    <cellStyle name="20% - Accent3 2 2 15 3" xfId="1613"/>
    <cellStyle name="20% - Accent3 2 2 15 4" xfId="1614"/>
    <cellStyle name="20% - Accent3 2 2 15 5" xfId="1615"/>
    <cellStyle name="20% - Accent3 2 2 15 6" xfId="1616"/>
    <cellStyle name="20% - Accent3 2 2 16" xfId="1617"/>
    <cellStyle name="20% - Accent3 2 2 16 2" xfId="1618"/>
    <cellStyle name="20% - Accent3 2 2 16 2 2" xfId="1619"/>
    <cellStyle name="20% - Accent3 2 2 16 2 3" xfId="1620"/>
    <cellStyle name="20% - Accent3 2 2 16 2 4" xfId="1621"/>
    <cellStyle name="20% - Accent3 2 2 16 3" xfId="1622"/>
    <cellStyle name="20% - Accent3 2 2 16 4" xfId="1623"/>
    <cellStyle name="20% - Accent3 2 2 17" xfId="1624"/>
    <cellStyle name="20% - Accent3 2 2 18" xfId="1625"/>
    <cellStyle name="20% - Accent3 2 2 19" xfId="1626"/>
    <cellStyle name="20% - Accent3 2 2 2" xfId="1627"/>
    <cellStyle name="20% - Accent3 2 2 2 2" xfId="1628"/>
    <cellStyle name="20% - Accent3 2 2 2 2 2" xfId="1629"/>
    <cellStyle name="20% - Accent3 2 2 2 2 2 2" xfId="1630"/>
    <cellStyle name="20% - Accent3 2 2 2 2 2 2 2" xfId="1631"/>
    <cellStyle name="20% - Accent3 2 2 2 2 2 2 3" xfId="1632"/>
    <cellStyle name="20% - Accent3 2 2 2 2 2 2 4" xfId="1633"/>
    <cellStyle name="20% - Accent3 2 2 2 2 2 3" xfId="1634"/>
    <cellStyle name="20% - Accent3 2 2 2 2 2 4" xfId="1635"/>
    <cellStyle name="20% - Accent3 2 2 2 2 3" xfId="1636"/>
    <cellStyle name="20% - Accent3 2 2 2 2 4" xfId="1637"/>
    <cellStyle name="20% - Accent3 2 2 2 2 5" xfId="1638"/>
    <cellStyle name="20% - Accent3 2 2 2 2 6" xfId="1639"/>
    <cellStyle name="20% - Accent3 2 2 2 3" xfId="1640"/>
    <cellStyle name="20% - Accent3 2 2 2 3 2" xfId="1641"/>
    <cellStyle name="20% - Accent3 2 2 2 4" xfId="1642"/>
    <cellStyle name="20% - Accent3 2 2 2 4 2" xfId="1643"/>
    <cellStyle name="20% - Accent3 2 2 2 4 2 2" xfId="1644"/>
    <cellStyle name="20% - Accent3 2 2 2 4 2 3" xfId="1645"/>
    <cellStyle name="20% - Accent3 2 2 2 4 2 4" xfId="1646"/>
    <cellStyle name="20% - Accent3 2 2 2 4 3" xfId="1647"/>
    <cellStyle name="20% - Accent3 2 2 2 4 4" xfId="1648"/>
    <cellStyle name="20% - Accent3 2 2 2 5" xfId="1649"/>
    <cellStyle name="20% - Accent3 2 2 2 6" xfId="1650"/>
    <cellStyle name="20% - Accent3 2 2 2 7" xfId="1651"/>
    <cellStyle name="20% - Accent3 2 2 20" xfId="1652"/>
    <cellStyle name="20% - Accent3 2 2 21" xfId="1653"/>
    <cellStyle name="20% - Accent3 2 2 3" xfId="1654"/>
    <cellStyle name="20% - Accent3 2 2 3 2" xfId="1655"/>
    <cellStyle name="20% - Accent3 2 2 3 3" xfId="1656"/>
    <cellStyle name="20% - Accent3 2 2 3 4" xfId="1657"/>
    <cellStyle name="20% - Accent3 2 2 3 5" xfId="1658"/>
    <cellStyle name="20% - Accent3 2 2 3 6" xfId="1659"/>
    <cellStyle name="20% - Accent3 2 2 4" xfId="1660"/>
    <cellStyle name="20% - Accent3 2 2 4 2" xfId="1661"/>
    <cellStyle name="20% - Accent3 2 2 4 3" xfId="1662"/>
    <cellStyle name="20% - Accent3 2 2 4 4" xfId="1663"/>
    <cellStyle name="20% - Accent3 2 2 4 5" xfId="1664"/>
    <cellStyle name="20% - Accent3 2 2 4 6" xfId="1665"/>
    <cellStyle name="20% - Accent3 2 2 5" xfId="1666"/>
    <cellStyle name="20% - Accent3 2 2 5 2" xfId="1667"/>
    <cellStyle name="20% - Accent3 2 2 5 3" xfId="1668"/>
    <cellStyle name="20% - Accent3 2 2 5 4" xfId="1669"/>
    <cellStyle name="20% - Accent3 2 2 5 5" xfId="1670"/>
    <cellStyle name="20% - Accent3 2 2 5 6" xfId="1671"/>
    <cellStyle name="20% - Accent3 2 2 6" xfId="1672"/>
    <cellStyle name="20% - Accent3 2 2 6 2" xfId="1673"/>
    <cellStyle name="20% - Accent3 2 2 6 3" xfId="1674"/>
    <cellStyle name="20% - Accent3 2 2 6 4" xfId="1675"/>
    <cellStyle name="20% - Accent3 2 2 6 5" xfId="1676"/>
    <cellStyle name="20% - Accent3 2 2 6 6" xfId="1677"/>
    <cellStyle name="20% - Accent3 2 2 7" xfId="1678"/>
    <cellStyle name="20% - Accent3 2 2 7 2" xfId="1679"/>
    <cellStyle name="20% - Accent3 2 2 7 3" xfId="1680"/>
    <cellStyle name="20% - Accent3 2 2 7 4" xfId="1681"/>
    <cellStyle name="20% - Accent3 2 2 7 5" xfId="1682"/>
    <cellStyle name="20% - Accent3 2 2 7 6" xfId="1683"/>
    <cellStyle name="20% - Accent3 2 2 8" xfId="1684"/>
    <cellStyle name="20% - Accent3 2 2 8 2" xfId="1685"/>
    <cellStyle name="20% - Accent3 2 2 8 3" xfId="1686"/>
    <cellStyle name="20% - Accent3 2 2 8 4" xfId="1687"/>
    <cellStyle name="20% - Accent3 2 2 8 5" xfId="1688"/>
    <cellStyle name="20% - Accent3 2 2 8 6" xfId="1689"/>
    <cellStyle name="20% - Accent3 2 2 9" xfId="1690"/>
    <cellStyle name="20% - Accent3 2 2 9 2" xfId="1691"/>
    <cellStyle name="20% - Accent3 2 2 9 3" xfId="1692"/>
    <cellStyle name="20% - Accent3 2 2 9 4" xfId="1693"/>
    <cellStyle name="20% - Accent3 2 2 9 5" xfId="1694"/>
    <cellStyle name="20% - Accent3 2 2 9 6" xfId="1695"/>
    <cellStyle name="20% - Accent3 2 20" xfId="1696"/>
    <cellStyle name="20% - Accent3 2 21" xfId="1697"/>
    <cellStyle name="20% - Accent3 2 22" xfId="1698"/>
    <cellStyle name="20% - Accent3 2 23" xfId="1699"/>
    <cellStyle name="20% - Accent3 2 24" xfId="1700"/>
    <cellStyle name="20% - Accent3 2 24 2" xfId="1701"/>
    <cellStyle name="20% - Accent3 2 24 2 2" xfId="1702"/>
    <cellStyle name="20% - Accent3 2 24 2 2 2" xfId="1703"/>
    <cellStyle name="20% - Accent3 2 24 2 2 3" xfId="1704"/>
    <cellStyle name="20% - Accent3 2 24 2 2 4" xfId="1705"/>
    <cellStyle name="20% - Accent3 2 24 2 3" xfId="1706"/>
    <cellStyle name="20% - Accent3 2 24 2 4" xfId="1707"/>
    <cellStyle name="20% - Accent3 2 24 3" xfId="1708"/>
    <cellStyle name="20% - Accent3 2 24 4" xfId="1709"/>
    <cellStyle name="20% - Accent3 2 24 5" xfId="1710"/>
    <cellStyle name="20% - Accent3 2 24 6" xfId="1711"/>
    <cellStyle name="20% - Accent3 2 25" xfId="1712"/>
    <cellStyle name="20% - Accent3 2 25 2" xfId="1713"/>
    <cellStyle name="20% - Accent3 2 25 2 2" xfId="1714"/>
    <cellStyle name="20% - Accent3 2 25 2 3" xfId="1715"/>
    <cellStyle name="20% - Accent3 2 25 2 4" xfId="1716"/>
    <cellStyle name="20% - Accent3 2 25 3" xfId="1717"/>
    <cellStyle name="20% - Accent3 2 25 4" xfId="1718"/>
    <cellStyle name="20% - Accent3 2 26" xfId="1719"/>
    <cellStyle name="20% - Accent3 2 27" xfId="1720"/>
    <cellStyle name="20% - Accent3 2 28" xfId="1721"/>
    <cellStyle name="20% - Accent3 2 29" xfId="1722"/>
    <cellStyle name="20% - Accent3 2 3" xfId="1723"/>
    <cellStyle name="20% - Accent3 2 3 10" xfId="1724"/>
    <cellStyle name="20% - Accent3 2 3 11" xfId="1725"/>
    <cellStyle name="20% - Accent3 2 3 12" xfId="1726"/>
    <cellStyle name="20% - Accent3 2 3 13" xfId="1727"/>
    <cellStyle name="20% - Accent3 2 3 14" xfId="1728"/>
    <cellStyle name="20% - Accent3 2 3 15" xfId="1729"/>
    <cellStyle name="20% - Accent3 2 3 15 2" xfId="1730"/>
    <cellStyle name="20% - Accent3 2 3 15 2 2" xfId="1731"/>
    <cellStyle name="20% - Accent3 2 3 15 2 2 2" xfId="1732"/>
    <cellStyle name="20% - Accent3 2 3 15 2 2 3" xfId="1733"/>
    <cellStyle name="20% - Accent3 2 3 15 2 2 4" xfId="1734"/>
    <cellStyle name="20% - Accent3 2 3 15 2 3" xfId="1735"/>
    <cellStyle name="20% - Accent3 2 3 15 2 4" xfId="1736"/>
    <cellStyle name="20% - Accent3 2 3 15 3" xfId="1737"/>
    <cellStyle name="20% - Accent3 2 3 15 4" xfId="1738"/>
    <cellStyle name="20% - Accent3 2 3 15 5" xfId="1739"/>
    <cellStyle name="20% - Accent3 2 3 15 6" xfId="1740"/>
    <cellStyle name="20% - Accent3 2 3 16" xfId="1741"/>
    <cellStyle name="20% - Accent3 2 3 16 2" xfId="1742"/>
    <cellStyle name="20% - Accent3 2 3 16 2 2" xfId="1743"/>
    <cellStyle name="20% - Accent3 2 3 16 2 3" xfId="1744"/>
    <cellStyle name="20% - Accent3 2 3 16 2 4" xfId="1745"/>
    <cellStyle name="20% - Accent3 2 3 16 3" xfId="1746"/>
    <cellStyle name="20% - Accent3 2 3 16 4" xfId="1747"/>
    <cellStyle name="20% - Accent3 2 3 17" xfId="1748"/>
    <cellStyle name="20% - Accent3 2 3 18" xfId="1749"/>
    <cellStyle name="20% - Accent3 2 3 19" xfId="1750"/>
    <cellStyle name="20% - Accent3 2 3 2" xfId="1751"/>
    <cellStyle name="20% - Accent3 2 3 2 2" xfId="1752"/>
    <cellStyle name="20% - Accent3 2 3 2 2 2" xfId="1753"/>
    <cellStyle name="20% - Accent3 2 3 2 2 2 2" xfId="1754"/>
    <cellStyle name="20% - Accent3 2 3 2 2 2 2 2" xfId="1755"/>
    <cellStyle name="20% - Accent3 2 3 2 2 2 2 3" xfId="1756"/>
    <cellStyle name="20% - Accent3 2 3 2 2 2 2 4" xfId="1757"/>
    <cellStyle name="20% - Accent3 2 3 2 2 2 3" xfId="1758"/>
    <cellStyle name="20% - Accent3 2 3 2 2 2 4" xfId="1759"/>
    <cellStyle name="20% - Accent3 2 3 2 2 3" xfId="1760"/>
    <cellStyle name="20% - Accent3 2 3 2 2 4" xfId="1761"/>
    <cellStyle name="20% - Accent3 2 3 2 2 5" xfId="1762"/>
    <cellStyle name="20% - Accent3 2 3 2 2 6" xfId="1763"/>
    <cellStyle name="20% - Accent3 2 3 2 3" xfId="1764"/>
    <cellStyle name="20% - Accent3 2 3 2 4" xfId="1765"/>
    <cellStyle name="20% - Accent3 2 3 2 4 2" xfId="1766"/>
    <cellStyle name="20% - Accent3 2 3 2 4 2 2" xfId="1767"/>
    <cellStyle name="20% - Accent3 2 3 2 4 2 3" xfId="1768"/>
    <cellStyle name="20% - Accent3 2 3 2 4 2 4" xfId="1769"/>
    <cellStyle name="20% - Accent3 2 3 2 4 3" xfId="1770"/>
    <cellStyle name="20% - Accent3 2 3 2 4 4" xfId="1771"/>
    <cellStyle name="20% - Accent3 2 3 2 5" xfId="1772"/>
    <cellStyle name="20% - Accent3 2 3 2 6" xfId="1773"/>
    <cellStyle name="20% - Accent3 2 3 2 7" xfId="1774"/>
    <cellStyle name="20% - Accent3 2 3 20" xfId="1775"/>
    <cellStyle name="20% - Accent3 2 3 3" xfId="1776"/>
    <cellStyle name="20% - Accent3 2 3 4" xfId="1777"/>
    <cellStyle name="20% - Accent3 2 3 5" xfId="1778"/>
    <cellStyle name="20% - Accent3 2 3 6" xfId="1779"/>
    <cellStyle name="20% - Accent3 2 3 7" xfId="1780"/>
    <cellStyle name="20% - Accent3 2 3 8" xfId="1781"/>
    <cellStyle name="20% - Accent3 2 3 9" xfId="1782"/>
    <cellStyle name="20% - Accent3 2 30" xfId="1783"/>
    <cellStyle name="20% - Accent3 2 31" xfId="1784"/>
    <cellStyle name="20% - Accent3 2 32" xfId="1785"/>
    <cellStyle name="20% - Accent3 2 33" xfId="1786"/>
    <cellStyle name="20% - Accent3 2 34" xfId="1787"/>
    <cellStyle name="20% - Accent3 2 35" xfId="1788"/>
    <cellStyle name="20% - Accent3 2 36" xfId="1789"/>
    <cellStyle name="20% - Accent3 2 37" xfId="1790"/>
    <cellStyle name="20% - Accent3 2 38" xfId="1791"/>
    <cellStyle name="20% - Accent3 2 39" xfId="1792"/>
    <cellStyle name="20% - Accent3 2 4" xfId="1793"/>
    <cellStyle name="20% - Accent3 2 4 2" xfId="1794"/>
    <cellStyle name="20% - Accent3 2 4 2 2" xfId="1795"/>
    <cellStyle name="20% - Accent3 2 4 2 2 2" xfId="1796"/>
    <cellStyle name="20% - Accent3 2 4 2 2 2 2" xfId="1797"/>
    <cellStyle name="20% - Accent3 2 4 2 2 2 3" xfId="1798"/>
    <cellStyle name="20% - Accent3 2 4 2 2 2 4" xfId="1799"/>
    <cellStyle name="20% - Accent3 2 4 2 2 3" xfId="1800"/>
    <cellStyle name="20% - Accent3 2 4 2 2 4" xfId="1801"/>
    <cellStyle name="20% - Accent3 2 4 2 3" xfId="1802"/>
    <cellStyle name="20% - Accent3 2 4 2 4" xfId="1803"/>
    <cellStyle name="20% - Accent3 2 4 2 5" xfId="1804"/>
    <cellStyle name="20% - Accent3 2 4 2 6" xfId="1805"/>
    <cellStyle name="20% - Accent3 2 4 3" xfId="1806"/>
    <cellStyle name="20% - Accent3 2 4 4" xfId="1807"/>
    <cellStyle name="20% - Accent3 2 4 4 2" xfId="1808"/>
    <cellStyle name="20% - Accent3 2 4 4 2 2" xfId="1809"/>
    <cellStyle name="20% - Accent3 2 4 4 2 3" xfId="1810"/>
    <cellStyle name="20% - Accent3 2 4 4 2 4" xfId="1811"/>
    <cellStyle name="20% - Accent3 2 4 4 3" xfId="1812"/>
    <cellStyle name="20% - Accent3 2 4 4 4" xfId="1813"/>
    <cellStyle name="20% - Accent3 2 4 5" xfId="1814"/>
    <cellStyle name="20% - Accent3 2 4 6" xfId="1815"/>
    <cellStyle name="20% - Accent3 2 4 7" xfId="1816"/>
    <cellStyle name="20% - Accent3 2 40" xfId="1817"/>
    <cellStyle name="20% - Accent3 2 41" xfId="1818"/>
    <cellStyle name="20% - Accent3 2 5" xfId="1819"/>
    <cellStyle name="20% - Accent3 2 6" xfId="1820"/>
    <cellStyle name="20% - Accent3 2 7" xfId="1821"/>
    <cellStyle name="20% - Accent3 2 8" xfId="1822"/>
    <cellStyle name="20% - Accent3 2 9" xfId="1823"/>
    <cellStyle name="20% - Accent3 20" xfId="1824"/>
    <cellStyle name="20% - Accent3 21" xfId="1825"/>
    <cellStyle name="20% - Accent3 22" xfId="1826"/>
    <cellStyle name="20% - Accent3 23" xfId="1827"/>
    <cellStyle name="20% - Accent3 24" xfId="1828"/>
    <cellStyle name="20% - Accent3 25" xfId="1829"/>
    <cellStyle name="20% - Accent3 3" xfId="1830"/>
    <cellStyle name="20% - Accent3 3 10" xfId="1831"/>
    <cellStyle name="20% - Accent3 3 11" xfId="1832"/>
    <cellStyle name="20% - Accent3 3 12" xfId="1833"/>
    <cellStyle name="20% - Accent3 3 13" xfId="1834"/>
    <cellStyle name="20% - Accent3 3 14" xfId="1835"/>
    <cellStyle name="20% - Accent3 3 15" xfId="1836"/>
    <cellStyle name="20% - Accent3 3 16" xfId="1837"/>
    <cellStyle name="20% - Accent3 3 17" xfId="1838"/>
    <cellStyle name="20% - Accent3 3 18" xfId="1839"/>
    <cellStyle name="20% - Accent3 3 2" xfId="1840"/>
    <cellStyle name="20% - Accent3 3 2 2" xfId="1841"/>
    <cellStyle name="20% - Accent3 3 2 2 2" xfId="1842"/>
    <cellStyle name="20% - Accent3 3 2 3" xfId="1843"/>
    <cellStyle name="20% - Accent3 3 2 3 2" xfId="1844"/>
    <cellStyle name="20% - Accent3 3 2 4" xfId="1845"/>
    <cellStyle name="20% - Accent3 3 3" xfId="1846"/>
    <cellStyle name="20% - Accent3 3 3 2" xfId="1847"/>
    <cellStyle name="20% - Accent3 3 4" xfId="1848"/>
    <cellStyle name="20% - Accent3 3 4 2" xfId="1849"/>
    <cellStyle name="20% - Accent3 3 5" xfId="1850"/>
    <cellStyle name="20% - Accent3 3 6" xfId="1851"/>
    <cellStyle name="20% - Accent3 3 7" xfId="1852"/>
    <cellStyle name="20% - Accent3 3 8" xfId="1853"/>
    <cellStyle name="20% - Accent3 3 9" xfId="1854"/>
    <cellStyle name="20% - Accent3 4" xfId="1855"/>
    <cellStyle name="20% - Accent3 4 10" xfId="1856"/>
    <cellStyle name="20% - Accent3 4 11" xfId="1857"/>
    <cellStyle name="20% - Accent3 4 12" xfId="1858"/>
    <cellStyle name="20% - Accent3 4 13" xfId="1859"/>
    <cellStyle name="20% - Accent3 4 14" xfId="1860"/>
    <cellStyle name="20% - Accent3 4 15" xfId="1861"/>
    <cellStyle name="20% - Accent3 4 16" xfId="1862"/>
    <cellStyle name="20% - Accent3 4 17" xfId="1863"/>
    <cellStyle name="20% - Accent3 4 18" xfId="1864"/>
    <cellStyle name="20% - Accent3 4 2" xfId="1865"/>
    <cellStyle name="20% - Accent3 4 2 2" xfId="1866"/>
    <cellStyle name="20% - Accent3 4 2 2 2" xfId="1867"/>
    <cellStyle name="20% - Accent3 4 2 3" xfId="1868"/>
    <cellStyle name="20% - Accent3 4 2 3 2" xfId="1869"/>
    <cellStyle name="20% - Accent3 4 2 4" xfId="1870"/>
    <cellStyle name="20% - Accent3 4 3" xfId="1871"/>
    <cellStyle name="20% - Accent3 4 3 2" xfId="1872"/>
    <cellStyle name="20% - Accent3 4 4" xfId="1873"/>
    <cellStyle name="20% - Accent3 4 4 2" xfId="1874"/>
    <cellStyle name="20% - Accent3 4 5" xfId="1875"/>
    <cellStyle name="20% - Accent3 4 6" xfId="1876"/>
    <cellStyle name="20% - Accent3 4 7" xfId="1877"/>
    <cellStyle name="20% - Accent3 4 8" xfId="1878"/>
    <cellStyle name="20% - Accent3 4 9" xfId="1879"/>
    <cellStyle name="20% - Accent3 5" xfId="1880"/>
    <cellStyle name="20% - Accent3 5 10" xfId="1881"/>
    <cellStyle name="20% - Accent3 5 11" xfId="1882"/>
    <cellStyle name="20% - Accent3 5 12" xfId="1883"/>
    <cellStyle name="20% - Accent3 5 13" xfId="1884"/>
    <cellStyle name="20% - Accent3 5 14" xfId="1885"/>
    <cellStyle name="20% - Accent3 5 15" xfId="1886"/>
    <cellStyle name="20% - Accent3 5 16" xfId="1887"/>
    <cellStyle name="20% - Accent3 5 17" xfId="1888"/>
    <cellStyle name="20% - Accent3 5 18" xfId="1889"/>
    <cellStyle name="20% - Accent3 5 2" xfId="1890"/>
    <cellStyle name="20% - Accent3 5 2 2" xfId="1891"/>
    <cellStyle name="20% - Accent3 5 2 2 2" xfId="1892"/>
    <cellStyle name="20% - Accent3 5 2 3" xfId="1893"/>
    <cellStyle name="20% - Accent3 5 2 3 2" xfId="1894"/>
    <cellStyle name="20% - Accent3 5 2 4" xfId="1895"/>
    <cellStyle name="20% - Accent3 5 3" xfId="1896"/>
    <cellStyle name="20% - Accent3 5 3 2" xfId="1897"/>
    <cellStyle name="20% - Accent3 5 4" xfId="1898"/>
    <cellStyle name="20% - Accent3 5 4 2" xfId="1899"/>
    <cellStyle name="20% - Accent3 5 5" xfId="1900"/>
    <cellStyle name="20% - Accent3 5 6" xfId="1901"/>
    <cellStyle name="20% - Accent3 5 7" xfId="1902"/>
    <cellStyle name="20% - Accent3 5 8" xfId="1903"/>
    <cellStyle name="20% - Accent3 5 9" xfId="1904"/>
    <cellStyle name="20% - Accent3 6" xfId="1905"/>
    <cellStyle name="20% - Accent3 6 10" xfId="1906"/>
    <cellStyle name="20% - Accent3 6 11" xfId="1907"/>
    <cellStyle name="20% - Accent3 6 12" xfId="1908"/>
    <cellStyle name="20% - Accent3 6 13" xfId="1909"/>
    <cellStyle name="20% - Accent3 6 14" xfId="1910"/>
    <cellStyle name="20% - Accent3 6 15" xfId="1911"/>
    <cellStyle name="20% - Accent3 6 16" xfId="1912"/>
    <cellStyle name="20% - Accent3 6 17" xfId="1913"/>
    <cellStyle name="20% - Accent3 6 18" xfId="1914"/>
    <cellStyle name="20% - Accent3 6 2" xfId="1915"/>
    <cellStyle name="20% - Accent3 6 2 2" xfId="1916"/>
    <cellStyle name="20% - Accent3 6 2 2 2" xfId="1917"/>
    <cellStyle name="20% - Accent3 6 2 3" xfId="1918"/>
    <cellStyle name="20% - Accent3 6 2 3 2" xfId="1919"/>
    <cellStyle name="20% - Accent3 6 2 4" xfId="1920"/>
    <cellStyle name="20% - Accent3 6 3" xfId="1921"/>
    <cellStyle name="20% - Accent3 6 3 2" xfId="1922"/>
    <cellStyle name="20% - Accent3 6 4" xfId="1923"/>
    <cellStyle name="20% - Accent3 6 4 2" xfId="1924"/>
    <cellStyle name="20% - Accent3 6 5" xfId="1925"/>
    <cellStyle name="20% - Accent3 6 6" xfId="1926"/>
    <cellStyle name="20% - Accent3 6 7" xfId="1927"/>
    <cellStyle name="20% - Accent3 6 8" xfId="1928"/>
    <cellStyle name="20% - Accent3 6 9" xfId="1929"/>
    <cellStyle name="20% - Accent3 7" xfId="1930"/>
    <cellStyle name="20% - Accent3 7 10" xfId="1931"/>
    <cellStyle name="20% - Accent3 7 11" xfId="1932"/>
    <cellStyle name="20% - Accent3 7 12" xfId="1933"/>
    <cellStyle name="20% - Accent3 7 13" xfId="1934"/>
    <cellStyle name="20% - Accent3 7 14" xfId="1935"/>
    <cellStyle name="20% - Accent3 7 15" xfId="1936"/>
    <cellStyle name="20% - Accent3 7 16" xfId="1937"/>
    <cellStyle name="20% - Accent3 7 17" xfId="1938"/>
    <cellStyle name="20% - Accent3 7 18" xfId="1939"/>
    <cellStyle name="20% - Accent3 7 2" xfId="1940"/>
    <cellStyle name="20% - Accent3 7 2 2" xfId="1941"/>
    <cellStyle name="20% - Accent3 7 2 2 2" xfId="1942"/>
    <cellStyle name="20% - Accent3 7 2 3" xfId="1943"/>
    <cellStyle name="20% - Accent3 7 2 3 2" xfId="1944"/>
    <cellStyle name="20% - Accent3 7 2 4" xfId="1945"/>
    <cellStyle name="20% - Accent3 7 3" xfId="1946"/>
    <cellStyle name="20% - Accent3 7 3 2" xfId="1947"/>
    <cellStyle name="20% - Accent3 7 4" xfId="1948"/>
    <cellStyle name="20% - Accent3 7 4 2" xfId="1949"/>
    <cellStyle name="20% - Accent3 7 5" xfId="1950"/>
    <cellStyle name="20% - Accent3 7 6" xfId="1951"/>
    <cellStyle name="20% - Accent3 7 7" xfId="1952"/>
    <cellStyle name="20% - Accent3 7 8" xfId="1953"/>
    <cellStyle name="20% - Accent3 7 9" xfId="1954"/>
    <cellStyle name="20% - Accent3 8" xfId="1955"/>
    <cellStyle name="20% - Accent3 8 10" xfId="1956"/>
    <cellStyle name="20% - Accent3 8 11" xfId="1957"/>
    <cellStyle name="20% - Accent3 8 12" xfId="1958"/>
    <cellStyle name="20% - Accent3 8 13" xfId="1959"/>
    <cellStyle name="20% - Accent3 8 14" xfId="1960"/>
    <cellStyle name="20% - Accent3 8 15" xfId="1961"/>
    <cellStyle name="20% - Accent3 8 16" xfId="1962"/>
    <cellStyle name="20% - Accent3 8 17" xfId="1963"/>
    <cellStyle name="20% - Accent3 8 18" xfId="1964"/>
    <cellStyle name="20% - Accent3 8 2" xfId="1965"/>
    <cellStyle name="20% - Accent3 8 2 2" xfId="1966"/>
    <cellStyle name="20% - Accent3 8 2 2 2" xfId="1967"/>
    <cellStyle name="20% - Accent3 8 2 3" xfId="1968"/>
    <cellStyle name="20% - Accent3 8 2 3 2" xfId="1969"/>
    <cellStyle name="20% - Accent3 8 2 4" xfId="1970"/>
    <cellStyle name="20% - Accent3 8 3" xfId="1971"/>
    <cellStyle name="20% - Accent3 8 3 2" xfId="1972"/>
    <cellStyle name="20% - Accent3 8 4" xfId="1973"/>
    <cellStyle name="20% - Accent3 8 4 2" xfId="1974"/>
    <cellStyle name="20% - Accent3 8 5" xfId="1975"/>
    <cellStyle name="20% - Accent3 8 6" xfId="1976"/>
    <cellStyle name="20% - Accent3 8 7" xfId="1977"/>
    <cellStyle name="20% - Accent3 8 8" xfId="1978"/>
    <cellStyle name="20% - Accent3 8 9" xfId="1979"/>
    <cellStyle name="20% - Accent3 9" xfId="1980"/>
    <cellStyle name="20% - Accent3 9 10" xfId="1981"/>
    <cellStyle name="20% - Accent3 9 11" xfId="1982"/>
    <cellStyle name="20% - Accent3 9 12" xfId="1983"/>
    <cellStyle name="20% - Accent3 9 13" xfId="1984"/>
    <cellStyle name="20% - Accent3 9 14" xfId="1985"/>
    <cellStyle name="20% - Accent3 9 15" xfId="1986"/>
    <cellStyle name="20% - Accent3 9 16" xfId="1987"/>
    <cellStyle name="20% - Accent3 9 17" xfId="1988"/>
    <cellStyle name="20% - Accent3 9 18" xfId="1989"/>
    <cellStyle name="20% - Accent3 9 2" xfId="1990"/>
    <cellStyle name="20% - Accent3 9 2 2" xfId="1991"/>
    <cellStyle name="20% - Accent3 9 3" xfId="1992"/>
    <cellStyle name="20% - Accent3 9 3 2" xfId="1993"/>
    <cellStyle name="20% - Accent3 9 4" xfId="1994"/>
    <cellStyle name="20% - Accent3 9 5" xfId="1995"/>
    <cellStyle name="20% - Accent3 9 6" xfId="1996"/>
    <cellStyle name="20% - Accent3 9 7" xfId="1997"/>
    <cellStyle name="20% - Accent3 9 8" xfId="1998"/>
    <cellStyle name="20% - Accent3 9 9" xfId="1999"/>
    <cellStyle name="20% - Accent4 10" xfId="2000"/>
    <cellStyle name="20% - Accent4 10 10" xfId="2001"/>
    <cellStyle name="20% - Accent4 10 11" xfId="2002"/>
    <cellStyle name="20% - Accent4 10 12" xfId="2003"/>
    <cellStyle name="20% - Accent4 10 13" xfId="2004"/>
    <cellStyle name="20% - Accent4 10 14" xfId="2005"/>
    <cellStyle name="20% - Accent4 10 15" xfId="2006"/>
    <cellStyle name="20% - Accent4 10 16" xfId="2007"/>
    <cellStyle name="20% - Accent4 10 17" xfId="2008"/>
    <cellStyle name="20% - Accent4 10 18" xfId="2009"/>
    <cellStyle name="20% - Accent4 10 2" xfId="2010"/>
    <cellStyle name="20% - Accent4 10 2 2" xfId="2011"/>
    <cellStyle name="20% - Accent4 10 3" xfId="2012"/>
    <cellStyle name="20% - Accent4 10 3 2" xfId="2013"/>
    <cellStyle name="20% - Accent4 10 4" xfId="2014"/>
    <cellStyle name="20% - Accent4 10 5" xfId="2015"/>
    <cellStyle name="20% - Accent4 10 6" xfId="2016"/>
    <cellStyle name="20% - Accent4 10 7" xfId="2017"/>
    <cellStyle name="20% - Accent4 10 8" xfId="2018"/>
    <cellStyle name="20% - Accent4 10 9" xfId="2019"/>
    <cellStyle name="20% - Accent4 11" xfId="2020"/>
    <cellStyle name="20% - Accent4 11 2" xfId="2021"/>
    <cellStyle name="20% - Accent4 11 2 2" xfId="2022"/>
    <cellStyle name="20% - Accent4 11 3" xfId="2023"/>
    <cellStyle name="20% - Accent4 11 3 2" xfId="2024"/>
    <cellStyle name="20% - Accent4 11 4" xfId="2025"/>
    <cellStyle name="20% - Accent4 11 5" xfId="2026"/>
    <cellStyle name="20% - Accent4 11 6" xfId="2027"/>
    <cellStyle name="20% - Accent4 11 7" xfId="2028"/>
    <cellStyle name="20% - Accent4 11 8" xfId="2029"/>
    <cellStyle name="20% - Accent4 12" xfId="2030"/>
    <cellStyle name="20% - Accent4 12 2" xfId="2031"/>
    <cellStyle name="20% - Accent4 12 3" xfId="2032"/>
    <cellStyle name="20% - Accent4 12 4" xfId="2033"/>
    <cellStyle name="20% - Accent4 12 5" xfId="2034"/>
    <cellStyle name="20% - Accent4 12 6" xfId="2035"/>
    <cellStyle name="20% - Accent4 13" xfId="2036"/>
    <cellStyle name="20% - Accent4 13 2" xfId="2037"/>
    <cellStyle name="20% - Accent4 13 3" xfId="2038"/>
    <cellStyle name="20% - Accent4 13 4" xfId="2039"/>
    <cellStyle name="20% - Accent4 13 5" xfId="2040"/>
    <cellStyle name="20% - Accent4 13 6" xfId="2041"/>
    <cellStyle name="20% - Accent4 14" xfId="2042"/>
    <cellStyle name="20% - Accent4 14 2" xfId="2043"/>
    <cellStyle name="20% - Accent4 14 3" xfId="2044"/>
    <cellStyle name="20% - Accent4 14 4" xfId="2045"/>
    <cellStyle name="20% - Accent4 15" xfId="2046"/>
    <cellStyle name="20% - Accent4 15 2" xfId="2047"/>
    <cellStyle name="20% - Accent4 15 3" xfId="2048"/>
    <cellStyle name="20% - Accent4 15 4" xfId="2049"/>
    <cellStyle name="20% - Accent4 16" xfId="2050"/>
    <cellStyle name="20% - Accent4 17" xfId="2051"/>
    <cellStyle name="20% - Accent4 18" xfId="2052"/>
    <cellStyle name="20% - Accent4 19" xfId="2053"/>
    <cellStyle name="20% - Accent4 2" xfId="21"/>
    <cellStyle name="20% - Accent4 2 10" xfId="2054"/>
    <cellStyle name="20% - Accent4 2 11" xfId="2055"/>
    <cellStyle name="20% - Accent4 2 12" xfId="2056"/>
    <cellStyle name="20% - Accent4 2 13" xfId="2057"/>
    <cellStyle name="20% - Accent4 2 14" xfId="2058"/>
    <cellStyle name="20% - Accent4 2 15" xfId="2059"/>
    <cellStyle name="20% - Accent4 2 16" xfId="2060"/>
    <cellStyle name="20% - Accent4 2 17" xfId="2061"/>
    <cellStyle name="20% - Accent4 2 18" xfId="2062"/>
    <cellStyle name="20% - Accent4 2 19" xfId="2063"/>
    <cellStyle name="20% - Accent4 2 2" xfId="2064"/>
    <cellStyle name="20% - Accent4 2 2 10" xfId="2065"/>
    <cellStyle name="20% - Accent4 2 2 10 2" xfId="2066"/>
    <cellStyle name="20% - Accent4 2 2 10 3" xfId="2067"/>
    <cellStyle name="20% - Accent4 2 2 10 4" xfId="2068"/>
    <cellStyle name="20% - Accent4 2 2 10 5" xfId="2069"/>
    <cellStyle name="20% - Accent4 2 2 10 6" xfId="2070"/>
    <cellStyle name="20% - Accent4 2 2 11" xfId="2071"/>
    <cellStyle name="20% - Accent4 2 2 11 2" xfId="2072"/>
    <cellStyle name="20% - Accent4 2 2 11 3" xfId="2073"/>
    <cellStyle name="20% - Accent4 2 2 11 4" xfId="2074"/>
    <cellStyle name="20% - Accent4 2 2 11 5" xfId="2075"/>
    <cellStyle name="20% - Accent4 2 2 11 6" xfId="2076"/>
    <cellStyle name="20% - Accent4 2 2 12" xfId="2077"/>
    <cellStyle name="20% - Accent4 2 2 12 2" xfId="2078"/>
    <cellStyle name="20% - Accent4 2 2 12 3" xfId="2079"/>
    <cellStyle name="20% - Accent4 2 2 12 4" xfId="2080"/>
    <cellStyle name="20% - Accent4 2 2 12 5" xfId="2081"/>
    <cellStyle name="20% - Accent4 2 2 12 6" xfId="2082"/>
    <cellStyle name="20% - Accent4 2 2 13" xfId="2083"/>
    <cellStyle name="20% - Accent4 2 2 13 2" xfId="2084"/>
    <cellStyle name="20% - Accent4 2 2 13 3" xfId="2085"/>
    <cellStyle name="20% - Accent4 2 2 13 4" xfId="2086"/>
    <cellStyle name="20% - Accent4 2 2 13 5" xfId="2087"/>
    <cellStyle name="20% - Accent4 2 2 13 6" xfId="2088"/>
    <cellStyle name="20% - Accent4 2 2 14" xfId="2089"/>
    <cellStyle name="20% - Accent4 2 2 14 2" xfId="2090"/>
    <cellStyle name="20% - Accent4 2 2 14 3" xfId="2091"/>
    <cellStyle name="20% - Accent4 2 2 14 4" xfId="2092"/>
    <cellStyle name="20% - Accent4 2 2 14 5" xfId="2093"/>
    <cellStyle name="20% - Accent4 2 2 14 6" xfId="2094"/>
    <cellStyle name="20% - Accent4 2 2 15" xfId="2095"/>
    <cellStyle name="20% - Accent4 2 2 15 2" xfId="2096"/>
    <cellStyle name="20% - Accent4 2 2 15 2 2" xfId="2097"/>
    <cellStyle name="20% - Accent4 2 2 15 2 2 2" xfId="2098"/>
    <cellStyle name="20% - Accent4 2 2 15 2 2 3" xfId="2099"/>
    <cellStyle name="20% - Accent4 2 2 15 2 2 4" xfId="2100"/>
    <cellStyle name="20% - Accent4 2 2 15 2 3" xfId="2101"/>
    <cellStyle name="20% - Accent4 2 2 15 2 4" xfId="2102"/>
    <cellStyle name="20% - Accent4 2 2 15 3" xfId="2103"/>
    <cellStyle name="20% - Accent4 2 2 15 4" xfId="2104"/>
    <cellStyle name="20% - Accent4 2 2 15 5" xfId="2105"/>
    <cellStyle name="20% - Accent4 2 2 15 6" xfId="2106"/>
    <cellStyle name="20% - Accent4 2 2 16" xfId="2107"/>
    <cellStyle name="20% - Accent4 2 2 16 2" xfId="2108"/>
    <cellStyle name="20% - Accent4 2 2 16 2 2" xfId="2109"/>
    <cellStyle name="20% - Accent4 2 2 16 2 3" xfId="2110"/>
    <cellStyle name="20% - Accent4 2 2 16 2 4" xfId="2111"/>
    <cellStyle name="20% - Accent4 2 2 16 3" xfId="2112"/>
    <cellStyle name="20% - Accent4 2 2 16 4" xfId="2113"/>
    <cellStyle name="20% - Accent4 2 2 17" xfId="2114"/>
    <cellStyle name="20% - Accent4 2 2 18" xfId="2115"/>
    <cellStyle name="20% - Accent4 2 2 19" xfId="2116"/>
    <cellStyle name="20% - Accent4 2 2 2" xfId="2117"/>
    <cellStyle name="20% - Accent4 2 2 2 2" xfId="2118"/>
    <cellStyle name="20% - Accent4 2 2 2 2 2" xfId="2119"/>
    <cellStyle name="20% - Accent4 2 2 2 2 2 2" xfId="2120"/>
    <cellStyle name="20% - Accent4 2 2 2 2 2 2 2" xfId="2121"/>
    <cellStyle name="20% - Accent4 2 2 2 2 2 2 3" xfId="2122"/>
    <cellStyle name="20% - Accent4 2 2 2 2 2 2 4" xfId="2123"/>
    <cellStyle name="20% - Accent4 2 2 2 2 2 3" xfId="2124"/>
    <cellStyle name="20% - Accent4 2 2 2 2 2 4" xfId="2125"/>
    <cellStyle name="20% - Accent4 2 2 2 2 3" xfId="2126"/>
    <cellStyle name="20% - Accent4 2 2 2 2 4" xfId="2127"/>
    <cellStyle name="20% - Accent4 2 2 2 2 5" xfId="2128"/>
    <cellStyle name="20% - Accent4 2 2 2 2 6" xfId="2129"/>
    <cellStyle name="20% - Accent4 2 2 2 3" xfId="2130"/>
    <cellStyle name="20% - Accent4 2 2 2 3 2" xfId="2131"/>
    <cellStyle name="20% - Accent4 2 2 2 4" xfId="2132"/>
    <cellStyle name="20% - Accent4 2 2 2 4 2" xfId="2133"/>
    <cellStyle name="20% - Accent4 2 2 2 4 2 2" xfId="2134"/>
    <cellStyle name="20% - Accent4 2 2 2 4 2 3" xfId="2135"/>
    <cellStyle name="20% - Accent4 2 2 2 4 2 4" xfId="2136"/>
    <cellStyle name="20% - Accent4 2 2 2 4 3" xfId="2137"/>
    <cellStyle name="20% - Accent4 2 2 2 4 4" xfId="2138"/>
    <cellStyle name="20% - Accent4 2 2 2 5" xfId="2139"/>
    <cellStyle name="20% - Accent4 2 2 2 6" xfId="2140"/>
    <cellStyle name="20% - Accent4 2 2 2 7" xfId="2141"/>
    <cellStyle name="20% - Accent4 2 2 20" xfId="2142"/>
    <cellStyle name="20% - Accent4 2 2 21" xfId="2143"/>
    <cellStyle name="20% - Accent4 2 2 3" xfId="2144"/>
    <cellStyle name="20% - Accent4 2 2 3 2" xfId="2145"/>
    <cellStyle name="20% - Accent4 2 2 3 3" xfId="2146"/>
    <cellStyle name="20% - Accent4 2 2 3 4" xfId="2147"/>
    <cellStyle name="20% - Accent4 2 2 3 5" xfId="2148"/>
    <cellStyle name="20% - Accent4 2 2 3 6" xfId="2149"/>
    <cellStyle name="20% - Accent4 2 2 4" xfId="2150"/>
    <cellStyle name="20% - Accent4 2 2 4 2" xfId="2151"/>
    <cellStyle name="20% - Accent4 2 2 4 3" xfId="2152"/>
    <cellStyle name="20% - Accent4 2 2 4 4" xfId="2153"/>
    <cellStyle name="20% - Accent4 2 2 4 5" xfId="2154"/>
    <cellStyle name="20% - Accent4 2 2 4 6" xfId="2155"/>
    <cellStyle name="20% - Accent4 2 2 5" xfId="2156"/>
    <cellStyle name="20% - Accent4 2 2 5 2" xfId="2157"/>
    <cellStyle name="20% - Accent4 2 2 5 3" xfId="2158"/>
    <cellStyle name="20% - Accent4 2 2 5 4" xfId="2159"/>
    <cellStyle name="20% - Accent4 2 2 5 5" xfId="2160"/>
    <cellStyle name="20% - Accent4 2 2 5 6" xfId="2161"/>
    <cellStyle name="20% - Accent4 2 2 6" xfId="2162"/>
    <cellStyle name="20% - Accent4 2 2 6 2" xfId="2163"/>
    <cellStyle name="20% - Accent4 2 2 6 3" xfId="2164"/>
    <cellStyle name="20% - Accent4 2 2 6 4" xfId="2165"/>
    <cellStyle name="20% - Accent4 2 2 6 5" xfId="2166"/>
    <cellStyle name="20% - Accent4 2 2 6 6" xfId="2167"/>
    <cellStyle name="20% - Accent4 2 2 7" xfId="2168"/>
    <cellStyle name="20% - Accent4 2 2 7 2" xfId="2169"/>
    <cellStyle name="20% - Accent4 2 2 7 3" xfId="2170"/>
    <cellStyle name="20% - Accent4 2 2 7 4" xfId="2171"/>
    <cellStyle name="20% - Accent4 2 2 7 5" xfId="2172"/>
    <cellStyle name="20% - Accent4 2 2 7 6" xfId="2173"/>
    <cellStyle name="20% - Accent4 2 2 8" xfId="2174"/>
    <cellStyle name="20% - Accent4 2 2 8 2" xfId="2175"/>
    <cellStyle name="20% - Accent4 2 2 8 3" xfId="2176"/>
    <cellStyle name="20% - Accent4 2 2 8 4" xfId="2177"/>
    <cellStyle name="20% - Accent4 2 2 8 5" xfId="2178"/>
    <cellStyle name="20% - Accent4 2 2 8 6" xfId="2179"/>
    <cellStyle name="20% - Accent4 2 2 9" xfId="2180"/>
    <cellStyle name="20% - Accent4 2 2 9 2" xfId="2181"/>
    <cellStyle name="20% - Accent4 2 2 9 3" xfId="2182"/>
    <cellStyle name="20% - Accent4 2 2 9 4" xfId="2183"/>
    <cellStyle name="20% - Accent4 2 2 9 5" xfId="2184"/>
    <cellStyle name="20% - Accent4 2 2 9 6" xfId="2185"/>
    <cellStyle name="20% - Accent4 2 20" xfId="2186"/>
    <cellStyle name="20% - Accent4 2 21" xfId="2187"/>
    <cellStyle name="20% - Accent4 2 22" xfId="2188"/>
    <cellStyle name="20% - Accent4 2 23" xfId="2189"/>
    <cellStyle name="20% - Accent4 2 24" xfId="2190"/>
    <cellStyle name="20% - Accent4 2 24 2" xfId="2191"/>
    <cellStyle name="20% - Accent4 2 24 2 2" xfId="2192"/>
    <cellStyle name="20% - Accent4 2 24 2 2 2" xfId="2193"/>
    <cellStyle name="20% - Accent4 2 24 2 2 3" xfId="2194"/>
    <cellStyle name="20% - Accent4 2 24 2 2 4" xfId="2195"/>
    <cellStyle name="20% - Accent4 2 24 2 3" xfId="2196"/>
    <cellStyle name="20% - Accent4 2 24 2 4" xfId="2197"/>
    <cellStyle name="20% - Accent4 2 24 3" xfId="2198"/>
    <cellStyle name="20% - Accent4 2 24 4" xfId="2199"/>
    <cellStyle name="20% - Accent4 2 24 5" xfId="2200"/>
    <cellStyle name="20% - Accent4 2 24 6" xfId="2201"/>
    <cellStyle name="20% - Accent4 2 25" xfId="2202"/>
    <cellStyle name="20% - Accent4 2 25 2" xfId="2203"/>
    <cellStyle name="20% - Accent4 2 25 2 2" xfId="2204"/>
    <cellStyle name="20% - Accent4 2 25 2 3" xfId="2205"/>
    <cellStyle name="20% - Accent4 2 25 2 4" xfId="2206"/>
    <cellStyle name="20% - Accent4 2 25 3" xfId="2207"/>
    <cellStyle name="20% - Accent4 2 25 4" xfId="2208"/>
    <cellStyle name="20% - Accent4 2 26" xfId="2209"/>
    <cellStyle name="20% - Accent4 2 27" xfId="2210"/>
    <cellStyle name="20% - Accent4 2 28" xfId="2211"/>
    <cellStyle name="20% - Accent4 2 29" xfId="2212"/>
    <cellStyle name="20% - Accent4 2 3" xfId="2213"/>
    <cellStyle name="20% - Accent4 2 3 10" xfId="2214"/>
    <cellStyle name="20% - Accent4 2 3 11" xfId="2215"/>
    <cellStyle name="20% - Accent4 2 3 12" xfId="2216"/>
    <cellStyle name="20% - Accent4 2 3 13" xfId="2217"/>
    <cellStyle name="20% - Accent4 2 3 14" xfId="2218"/>
    <cellStyle name="20% - Accent4 2 3 15" xfId="2219"/>
    <cellStyle name="20% - Accent4 2 3 15 2" xfId="2220"/>
    <cellStyle name="20% - Accent4 2 3 15 2 2" xfId="2221"/>
    <cellStyle name="20% - Accent4 2 3 15 2 2 2" xfId="2222"/>
    <cellStyle name="20% - Accent4 2 3 15 2 2 3" xfId="2223"/>
    <cellStyle name="20% - Accent4 2 3 15 2 2 4" xfId="2224"/>
    <cellStyle name="20% - Accent4 2 3 15 2 3" xfId="2225"/>
    <cellStyle name="20% - Accent4 2 3 15 2 4" xfId="2226"/>
    <cellStyle name="20% - Accent4 2 3 15 3" xfId="2227"/>
    <cellStyle name="20% - Accent4 2 3 15 4" xfId="2228"/>
    <cellStyle name="20% - Accent4 2 3 15 5" xfId="2229"/>
    <cellStyle name="20% - Accent4 2 3 15 6" xfId="2230"/>
    <cellStyle name="20% - Accent4 2 3 16" xfId="2231"/>
    <cellStyle name="20% - Accent4 2 3 16 2" xfId="2232"/>
    <cellStyle name="20% - Accent4 2 3 16 2 2" xfId="2233"/>
    <cellStyle name="20% - Accent4 2 3 16 2 3" xfId="2234"/>
    <cellStyle name="20% - Accent4 2 3 16 2 4" xfId="2235"/>
    <cellStyle name="20% - Accent4 2 3 16 3" xfId="2236"/>
    <cellStyle name="20% - Accent4 2 3 16 4" xfId="2237"/>
    <cellStyle name="20% - Accent4 2 3 17" xfId="2238"/>
    <cellStyle name="20% - Accent4 2 3 18" xfId="2239"/>
    <cellStyle name="20% - Accent4 2 3 19" xfId="2240"/>
    <cellStyle name="20% - Accent4 2 3 2" xfId="2241"/>
    <cellStyle name="20% - Accent4 2 3 2 2" xfId="2242"/>
    <cellStyle name="20% - Accent4 2 3 2 2 2" xfId="2243"/>
    <cellStyle name="20% - Accent4 2 3 2 2 2 2" xfId="2244"/>
    <cellStyle name="20% - Accent4 2 3 2 2 2 2 2" xfId="2245"/>
    <cellStyle name="20% - Accent4 2 3 2 2 2 2 3" xfId="2246"/>
    <cellStyle name="20% - Accent4 2 3 2 2 2 2 4" xfId="2247"/>
    <cellStyle name="20% - Accent4 2 3 2 2 2 3" xfId="2248"/>
    <cellStyle name="20% - Accent4 2 3 2 2 2 4" xfId="2249"/>
    <cellStyle name="20% - Accent4 2 3 2 2 3" xfId="2250"/>
    <cellStyle name="20% - Accent4 2 3 2 2 4" xfId="2251"/>
    <cellStyle name="20% - Accent4 2 3 2 2 5" xfId="2252"/>
    <cellStyle name="20% - Accent4 2 3 2 2 6" xfId="2253"/>
    <cellStyle name="20% - Accent4 2 3 2 3" xfId="2254"/>
    <cellStyle name="20% - Accent4 2 3 2 4" xfId="2255"/>
    <cellStyle name="20% - Accent4 2 3 2 4 2" xfId="2256"/>
    <cellStyle name="20% - Accent4 2 3 2 4 2 2" xfId="2257"/>
    <cellStyle name="20% - Accent4 2 3 2 4 2 3" xfId="2258"/>
    <cellStyle name="20% - Accent4 2 3 2 4 2 4" xfId="2259"/>
    <cellStyle name="20% - Accent4 2 3 2 4 3" xfId="2260"/>
    <cellStyle name="20% - Accent4 2 3 2 4 4" xfId="2261"/>
    <cellStyle name="20% - Accent4 2 3 2 5" xfId="2262"/>
    <cellStyle name="20% - Accent4 2 3 2 6" xfId="2263"/>
    <cellStyle name="20% - Accent4 2 3 2 7" xfId="2264"/>
    <cellStyle name="20% - Accent4 2 3 20" xfId="2265"/>
    <cellStyle name="20% - Accent4 2 3 3" xfId="2266"/>
    <cellStyle name="20% - Accent4 2 3 4" xfId="2267"/>
    <cellStyle name="20% - Accent4 2 3 5" xfId="2268"/>
    <cellStyle name="20% - Accent4 2 3 6" xfId="2269"/>
    <cellStyle name="20% - Accent4 2 3 7" xfId="2270"/>
    <cellStyle name="20% - Accent4 2 3 8" xfId="2271"/>
    <cellStyle name="20% - Accent4 2 3 9" xfId="2272"/>
    <cellStyle name="20% - Accent4 2 30" xfId="2273"/>
    <cellStyle name="20% - Accent4 2 31" xfId="2274"/>
    <cellStyle name="20% - Accent4 2 32" xfId="2275"/>
    <cellStyle name="20% - Accent4 2 33" xfId="2276"/>
    <cellStyle name="20% - Accent4 2 34" xfId="2277"/>
    <cellStyle name="20% - Accent4 2 35" xfId="2278"/>
    <cellStyle name="20% - Accent4 2 36" xfId="2279"/>
    <cellStyle name="20% - Accent4 2 37" xfId="2280"/>
    <cellStyle name="20% - Accent4 2 38" xfId="2281"/>
    <cellStyle name="20% - Accent4 2 39" xfId="2282"/>
    <cellStyle name="20% - Accent4 2 4" xfId="2283"/>
    <cellStyle name="20% - Accent4 2 4 2" xfId="2284"/>
    <cellStyle name="20% - Accent4 2 4 2 2" xfId="2285"/>
    <cellStyle name="20% - Accent4 2 4 2 2 2" xfId="2286"/>
    <cellStyle name="20% - Accent4 2 4 2 2 2 2" xfId="2287"/>
    <cellStyle name="20% - Accent4 2 4 2 2 2 3" xfId="2288"/>
    <cellStyle name="20% - Accent4 2 4 2 2 2 4" xfId="2289"/>
    <cellStyle name="20% - Accent4 2 4 2 2 3" xfId="2290"/>
    <cellStyle name="20% - Accent4 2 4 2 2 4" xfId="2291"/>
    <cellStyle name="20% - Accent4 2 4 2 3" xfId="2292"/>
    <cellStyle name="20% - Accent4 2 4 2 4" xfId="2293"/>
    <cellStyle name="20% - Accent4 2 4 2 5" xfId="2294"/>
    <cellStyle name="20% - Accent4 2 4 2 6" xfId="2295"/>
    <cellStyle name="20% - Accent4 2 4 3" xfId="2296"/>
    <cellStyle name="20% - Accent4 2 4 4" xfId="2297"/>
    <cellStyle name="20% - Accent4 2 4 4 2" xfId="2298"/>
    <cellStyle name="20% - Accent4 2 4 4 2 2" xfId="2299"/>
    <cellStyle name="20% - Accent4 2 4 4 2 3" xfId="2300"/>
    <cellStyle name="20% - Accent4 2 4 4 2 4" xfId="2301"/>
    <cellStyle name="20% - Accent4 2 4 4 3" xfId="2302"/>
    <cellStyle name="20% - Accent4 2 4 4 4" xfId="2303"/>
    <cellStyle name="20% - Accent4 2 4 5" xfId="2304"/>
    <cellStyle name="20% - Accent4 2 4 6" xfId="2305"/>
    <cellStyle name="20% - Accent4 2 4 7" xfId="2306"/>
    <cellStyle name="20% - Accent4 2 40" xfId="2307"/>
    <cellStyle name="20% - Accent4 2 41" xfId="2308"/>
    <cellStyle name="20% - Accent4 2 5" xfId="2309"/>
    <cellStyle name="20% - Accent4 2 6" xfId="2310"/>
    <cellStyle name="20% - Accent4 2 7" xfId="2311"/>
    <cellStyle name="20% - Accent4 2 8" xfId="2312"/>
    <cellStyle name="20% - Accent4 2 9" xfId="2313"/>
    <cellStyle name="20% - Accent4 20" xfId="2314"/>
    <cellStyle name="20% - Accent4 21" xfId="2315"/>
    <cellStyle name="20% - Accent4 22" xfId="2316"/>
    <cellStyle name="20% - Accent4 23" xfId="2317"/>
    <cellStyle name="20% - Accent4 24" xfId="2318"/>
    <cellStyle name="20% - Accent4 25" xfId="2319"/>
    <cellStyle name="20% - Accent4 3" xfId="2320"/>
    <cellStyle name="20% - Accent4 3 10" xfId="2321"/>
    <cellStyle name="20% - Accent4 3 11" xfId="2322"/>
    <cellStyle name="20% - Accent4 3 12" xfId="2323"/>
    <cellStyle name="20% - Accent4 3 13" xfId="2324"/>
    <cellStyle name="20% - Accent4 3 14" xfId="2325"/>
    <cellStyle name="20% - Accent4 3 15" xfId="2326"/>
    <cellStyle name="20% - Accent4 3 16" xfId="2327"/>
    <cellStyle name="20% - Accent4 3 17" xfId="2328"/>
    <cellStyle name="20% - Accent4 3 18" xfId="2329"/>
    <cellStyle name="20% - Accent4 3 2" xfId="2330"/>
    <cellStyle name="20% - Accent4 3 2 2" xfId="2331"/>
    <cellStyle name="20% - Accent4 3 2 2 2" xfId="2332"/>
    <cellStyle name="20% - Accent4 3 2 3" xfId="2333"/>
    <cellStyle name="20% - Accent4 3 2 3 2" xfId="2334"/>
    <cellStyle name="20% - Accent4 3 2 4" xfId="2335"/>
    <cellStyle name="20% - Accent4 3 3" xfId="2336"/>
    <cellStyle name="20% - Accent4 3 3 2" xfId="2337"/>
    <cellStyle name="20% - Accent4 3 4" xfId="2338"/>
    <cellStyle name="20% - Accent4 3 4 2" xfId="2339"/>
    <cellStyle name="20% - Accent4 3 5" xfId="2340"/>
    <cellStyle name="20% - Accent4 3 6" xfId="2341"/>
    <cellStyle name="20% - Accent4 3 7" xfId="2342"/>
    <cellStyle name="20% - Accent4 3 8" xfId="2343"/>
    <cellStyle name="20% - Accent4 3 9" xfId="2344"/>
    <cellStyle name="20% - Accent4 4" xfId="2345"/>
    <cellStyle name="20% - Accent4 4 10" xfId="2346"/>
    <cellStyle name="20% - Accent4 4 11" xfId="2347"/>
    <cellStyle name="20% - Accent4 4 12" xfId="2348"/>
    <cellStyle name="20% - Accent4 4 13" xfId="2349"/>
    <cellStyle name="20% - Accent4 4 14" xfId="2350"/>
    <cellStyle name="20% - Accent4 4 15" xfId="2351"/>
    <cellStyle name="20% - Accent4 4 16" xfId="2352"/>
    <cellStyle name="20% - Accent4 4 17" xfId="2353"/>
    <cellStyle name="20% - Accent4 4 18" xfId="2354"/>
    <cellStyle name="20% - Accent4 4 2" xfId="2355"/>
    <cellStyle name="20% - Accent4 4 2 2" xfId="2356"/>
    <cellStyle name="20% - Accent4 4 2 2 2" xfId="2357"/>
    <cellStyle name="20% - Accent4 4 2 3" xfId="2358"/>
    <cellStyle name="20% - Accent4 4 2 3 2" xfId="2359"/>
    <cellStyle name="20% - Accent4 4 2 4" xfId="2360"/>
    <cellStyle name="20% - Accent4 4 3" xfId="2361"/>
    <cellStyle name="20% - Accent4 4 3 2" xfId="2362"/>
    <cellStyle name="20% - Accent4 4 4" xfId="2363"/>
    <cellStyle name="20% - Accent4 4 4 2" xfId="2364"/>
    <cellStyle name="20% - Accent4 4 5" xfId="2365"/>
    <cellStyle name="20% - Accent4 4 6" xfId="2366"/>
    <cellStyle name="20% - Accent4 4 7" xfId="2367"/>
    <cellStyle name="20% - Accent4 4 8" xfId="2368"/>
    <cellStyle name="20% - Accent4 4 9" xfId="2369"/>
    <cellStyle name="20% - Accent4 5" xfId="2370"/>
    <cellStyle name="20% - Accent4 5 10" xfId="2371"/>
    <cellStyle name="20% - Accent4 5 11" xfId="2372"/>
    <cellStyle name="20% - Accent4 5 12" xfId="2373"/>
    <cellStyle name="20% - Accent4 5 13" xfId="2374"/>
    <cellStyle name="20% - Accent4 5 14" xfId="2375"/>
    <cellStyle name="20% - Accent4 5 15" xfId="2376"/>
    <cellStyle name="20% - Accent4 5 16" xfId="2377"/>
    <cellStyle name="20% - Accent4 5 17" xfId="2378"/>
    <cellStyle name="20% - Accent4 5 18" xfId="2379"/>
    <cellStyle name="20% - Accent4 5 2" xfId="2380"/>
    <cellStyle name="20% - Accent4 5 2 2" xfId="2381"/>
    <cellStyle name="20% - Accent4 5 2 2 2" xfId="2382"/>
    <cellStyle name="20% - Accent4 5 2 3" xfId="2383"/>
    <cellStyle name="20% - Accent4 5 2 3 2" xfId="2384"/>
    <cellStyle name="20% - Accent4 5 2 4" xfId="2385"/>
    <cellStyle name="20% - Accent4 5 3" xfId="2386"/>
    <cellStyle name="20% - Accent4 5 3 2" xfId="2387"/>
    <cellStyle name="20% - Accent4 5 4" xfId="2388"/>
    <cellStyle name="20% - Accent4 5 4 2" xfId="2389"/>
    <cellStyle name="20% - Accent4 5 5" xfId="2390"/>
    <cellStyle name="20% - Accent4 5 6" xfId="2391"/>
    <cellStyle name="20% - Accent4 5 7" xfId="2392"/>
    <cellStyle name="20% - Accent4 5 8" xfId="2393"/>
    <cellStyle name="20% - Accent4 5 9" xfId="2394"/>
    <cellStyle name="20% - Accent4 6" xfId="2395"/>
    <cellStyle name="20% - Accent4 6 10" xfId="2396"/>
    <cellStyle name="20% - Accent4 6 11" xfId="2397"/>
    <cellStyle name="20% - Accent4 6 12" xfId="2398"/>
    <cellStyle name="20% - Accent4 6 13" xfId="2399"/>
    <cellStyle name="20% - Accent4 6 14" xfId="2400"/>
    <cellStyle name="20% - Accent4 6 15" xfId="2401"/>
    <cellStyle name="20% - Accent4 6 16" xfId="2402"/>
    <cellStyle name="20% - Accent4 6 17" xfId="2403"/>
    <cellStyle name="20% - Accent4 6 18" xfId="2404"/>
    <cellStyle name="20% - Accent4 6 2" xfId="2405"/>
    <cellStyle name="20% - Accent4 6 2 2" xfId="2406"/>
    <cellStyle name="20% - Accent4 6 2 2 2" xfId="2407"/>
    <cellStyle name="20% - Accent4 6 2 3" xfId="2408"/>
    <cellStyle name="20% - Accent4 6 2 3 2" xfId="2409"/>
    <cellStyle name="20% - Accent4 6 2 4" xfId="2410"/>
    <cellStyle name="20% - Accent4 6 3" xfId="2411"/>
    <cellStyle name="20% - Accent4 6 3 2" xfId="2412"/>
    <cellStyle name="20% - Accent4 6 4" xfId="2413"/>
    <cellStyle name="20% - Accent4 6 4 2" xfId="2414"/>
    <cellStyle name="20% - Accent4 6 5" xfId="2415"/>
    <cellStyle name="20% - Accent4 6 6" xfId="2416"/>
    <cellStyle name="20% - Accent4 6 7" xfId="2417"/>
    <cellStyle name="20% - Accent4 6 8" xfId="2418"/>
    <cellStyle name="20% - Accent4 6 9" xfId="2419"/>
    <cellStyle name="20% - Accent4 7" xfId="2420"/>
    <cellStyle name="20% - Accent4 7 10" xfId="2421"/>
    <cellStyle name="20% - Accent4 7 11" xfId="2422"/>
    <cellStyle name="20% - Accent4 7 12" xfId="2423"/>
    <cellStyle name="20% - Accent4 7 13" xfId="2424"/>
    <cellStyle name="20% - Accent4 7 14" xfId="2425"/>
    <cellStyle name="20% - Accent4 7 15" xfId="2426"/>
    <cellStyle name="20% - Accent4 7 16" xfId="2427"/>
    <cellStyle name="20% - Accent4 7 17" xfId="2428"/>
    <cellStyle name="20% - Accent4 7 18" xfId="2429"/>
    <cellStyle name="20% - Accent4 7 2" xfId="2430"/>
    <cellStyle name="20% - Accent4 7 2 2" xfId="2431"/>
    <cellStyle name="20% - Accent4 7 2 2 2" xfId="2432"/>
    <cellStyle name="20% - Accent4 7 2 3" xfId="2433"/>
    <cellStyle name="20% - Accent4 7 2 3 2" xfId="2434"/>
    <cellStyle name="20% - Accent4 7 2 4" xfId="2435"/>
    <cellStyle name="20% - Accent4 7 3" xfId="2436"/>
    <cellStyle name="20% - Accent4 7 3 2" xfId="2437"/>
    <cellStyle name="20% - Accent4 7 4" xfId="2438"/>
    <cellStyle name="20% - Accent4 7 4 2" xfId="2439"/>
    <cellStyle name="20% - Accent4 7 5" xfId="2440"/>
    <cellStyle name="20% - Accent4 7 6" xfId="2441"/>
    <cellStyle name="20% - Accent4 7 7" xfId="2442"/>
    <cellStyle name="20% - Accent4 7 8" xfId="2443"/>
    <cellStyle name="20% - Accent4 7 9" xfId="2444"/>
    <cellStyle name="20% - Accent4 8" xfId="2445"/>
    <cellStyle name="20% - Accent4 8 10" xfId="2446"/>
    <cellStyle name="20% - Accent4 8 11" xfId="2447"/>
    <cellStyle name="20% - Accent4 8 12" xfId="2448"/>
    <cellStyle name="20% - Accent4 8 13" xfId="2449"/>
    <cellStyle name="20% - Accent4 8 14" xfId="2450"/>
    <cellStyle name="20% - Accent4 8 15" xfId="2451"/>
    <cellStyle name="20% - Accent4 8 16" xfId="2452"/>
    <cellStyle name="20% - Accent4 8 17" xfId="2453"/>
    <cellStyle name="20% - Accent4 8 18" xfId="2454"/>
    <cellStyle name="20% - Accent4 8 2" xfId="2455"/>
    <cellStyle name="20% - Accent4 8 2 2" xfId="2456"/>
    <cellStyle name="20% - Accent4 8 2 2 2" xfId="2457"/>
    <cellStyle name="20% - Accent4 8 2 3" xfId="2458"/>
    <cellStyle name="20% - Accent4 8 2 3 2" xfId="2459"/>
    <cellStyle name="20% - Accent4 8 2 4" xfId="2460"/>
    <cellStyle name="20% - Accent4 8 3" xfId="2461"/>
    <cellStyle name="20% - Accent4 8 3 2" xfId="2462"/>
    <cellStyle name="20% - Accent4 8 4" xfId="2463"/>
    <cellStyle name="20% - Accent4 8 4 2" xfId="2464"/>
    <cellStyle name="20% - Accent4 8 5" xfId="2465"/>
    <cellStyle name="20% - Accent4 8 6" xfId="2466"/>
    <cellStyle name="20% - Accent4 8 7" xfId="2467"/>
    <cellStyle name="20% - Accent4 8 8" xfId="2468"/>
    <cellStyle name="20% - Accent4 8 9" xfId="2469"/>
    <cellStyle name="20% - Accent4 9" xfId="2470"/>
    <cellStyle name="20% - Accent4 9 10" xfId="2471"/>
    <cellStyle name="20% - Accent4 9 11" xfId="2472"/>
    <cellStyle name="20% - Accent4 9 12" xfId="2473"/>
    <cellStyle name="20% - Accent4 9 13" xfId="2474"/>
    <cellStyle name="20% - Accent4 9 14" xfId="2475"/>
    <cellStyle name="20% - Accent4 9 15" xfId="2476"/>
    <cellStyle name="20% - Accent4 9 16" xfId="2477"/>
    <cellStyle name="20% - Accent4 9 17" xfId="2478"/>
    <cellStyle name="20% - Accent4 9 18" xfId="2479"/>
    <cellStyle name="20% - Accent4 9 2" xfId="2480"/>
    <cellStyle name="20% - Accent4 9 2 2" xfId="2481"/>
    <cellStyle name="20% - Accent4 9 3" xfId="2482"/>
    <cellStyle name="20% - Accent4 9 3 2" xfId="2483"/>
    <cellStyle name="20% - Accent4 9 4" xfId="2484"/>
    <cellStyle name="20% - Accent4 9 5" xfId="2485"/>
    <cellStyle name="20% - Accent4 9 6" xfId="2486"/>
    <cellStyle name="20% - Accent4 9 7" xfId="2487"/>
    <cellStyle name="20% - Accent4 9 8" xfId="2488"/>
    <cellStyle name="20% - Accent4 9 9" xfId="2489"/>
    <cellStyle name="20% - Accent5 10" xfId="2490"/>
    <cellStyle name="20% - Accent5 10 10" xfId="2491"/>
    <cellStyle name="20% - Accent5 10 11" xfId="2492"/>
    <cellStyle name="20% - Accent5 10 12" xfId="2493"/>
    <cellStyle name="20% - Accent5 10 13" xfId="2494"/>
    <cellStyle name="20% - Accent5 10 14" xfId="2495"/>
    <cellStyle name="20% - Accent5 10 15" xfId="2496"/>
    <cellStyle name="20% - Accent5 10 16" xfId="2497"/>
    <cellStyle name="20% - Accent5 10 17" xfId="2498"/>
    <cellStyle name="20% - Accent5 10 18" xfId="2499"/>
    <cellStyle name="20% - Accent5 10 2" xfId="2500"/>
    <cellStyle name="20% - Accent5 10 2 2" xfId="2501"/>
    <cellStyle name="20% - Accent5 10 3" xfId="2502"/>
    <cellStyle name="20% - Accent5 10 3 2" xfId="2503"/>
    <cellStyle name="20% - Accent5 10 4" xfId="2504"/>
    <cellStyle name="20% - Accent5 10 5" xfId="2505"/>
    <cellStyle name="20% - Accent5 10 6" xfId="2506"/>
    <cellStyle name="20% - Accent5 10 7" xfId="2507"/>
    <cellStyle name="20% - Accent5 10 8" xfId="2508"/>
    <cellStyle name="20% - Accent5 10 9" xfId="2509"/>
    <cellStyle name="20% - Accent5 11" xfId="2510"/>
    <cellStyle name="20% - Accent5 11 2" xfId="2511"/>
    <cellStyle name="20% - Accent5 11 2 2" xfId="2512"/>
    <cellStyle name="20% - Accent5 11 3" xfId="2513"/>
    <cellStyle name="20% - Accent5 11 3 2" xfId="2514"/>
    <cellStyle name="20% - Accent5 11 4" xfId="2515"/>
    <cellStyle name="20% - Accent5 11 5" xfId="2516"/>
    <cellStyle name="20% - Accent5 11 6" xfId="2517"/>
    <cellStyle name="20% - Accent5 11 7" xfId="2518"/>
    <cellStyle name="20% - Accent5 11 8" xfId="2519"/>
    <cellStyle name="20% - Accent5 12" xfId="2520"/>
    <cellStyle name="20% - Accent5 12 2" xfId="2521"/>
    <cellStyle name="20% - Accent5 12 3" xfId="2522"/>
    <cellStyle name="20% - Accent5 12 4" xfId="2523"/>
    <cellStyle name="20% - Accent5 12 5" xfId="2524"/>
    <cellStyle name="20% - Accent5 12 6" xfId="2525"/>
    <cellStyle name="20% - Accent5 13" xfId="2526"/>
    <cellStyle name="20% - Accent5 13 2" xfId="2527"/>
    <cellStyle name="20% - Accent5 13 3" xfId="2528"/>
    <cellStyle name="20% - Accent5 13 4" xfId="2529"/>
    <cellStyle name="20% - Accent5 13 5" xfId="2530"/>
    <cellStyle name="20% - Accent5 13 6" xfId="2531"/>
    <cellStyle name="20% - Accent5 14" xfId="2532"/>
    <cellStyle name="20% - Accent5 14 2" xfId="2533"/>
    <cellStyle name="20% - Accent5 14 3" xfId="2534"/>
    <cellStyle name="20% - Accent5 14 4" xfId="2535"/>
    <cellStyle name="20% - Accent5 15" xfId="2536"/>
    <cellStyle name="20% - Accent5 15 2" xfId="2537"/>
    <cellStyle name="20% - Accent5 15 3" xfId="2538"/>
    <cellStyle name="20% - Accent5 15 4" xfId="2539"/>
    <cellStyle name="20% - Accent5 16" xfId="2540"/>
    <cellStyle name="20% - Accent5 17" xfId="2541"/>
    <cellStyle name="20% - Accent5 18" xfId="2542"/>
    <cellStyle name="20% - Accent5 19" xfId="2543"/>
    <cellStyle name="20% - Accent5 2" xfId="22"/>
    <cellStyle name="20% - Accent5 2 10" xfId="2544"/>
    <cellStyle name="20% - Accent5 2 11" xfId="2545"/>
    <cellStyle name="20% - Accent5 2 12" xfId="2546"/>
    <cellStyle name="20% - Accent5 2 13" xfId="2547"/>
    <cellStyle name="20% - Accent5 2 14" xfId="2548"/>
    <cellStyle name="20% - Accent5 2 15" xfId="2549"/>
    <cellStyle name="20% - Accent5 2 16" xfId="2550"/>
    <cellStyle name="20% - Accent5 2 17" xfId="2551"/>
    <cellStyle name="20% - Accent5 2 18" xfId="2552"/>
    <cellStyle name="20% - Accent5 2 19" xfId="2553"/>
    <cellStyle name="20% - Accent5 2 2" xfId="2554"/>
    <cellStyle name="20% - Accent5 2 2 10" xfId="2555"/>
    <cellStyle name="20% - Accent5 2 2 10 2" xfId="2556"/>
    <cellStyle name="20% - Accent5 2 2 10 3" xfId="2557"/>
    <cellStyle name="20% - Accent5 2 2 10 4" xfId="2558"/>
    <cellStyle name="20% - Accent5 2 2 10 5" xfId="2559"/>
    <cellStyle name="20% - Accent5 2 2 10 6" xfId="2560"/>
    <cellStyle name="20% - Accent5 2 2 11" xfId="2561"/>
    <cellStyle name="20% - Accent5 2 2 11 2" xfId="2562"/>
    <cellStyle name="20% - Accent5 2 2 11 3" xfId="2563"/>
    <cellStyle name="20% - Accent5 2 2 11 4" xfId="2564"/>
    <cellStyle name="20% - Accent5 2 2 11 5" xfId="2565"/>
    <cellStyle name="20% - Accent5 2 2 11 6" xfId="2566"/>
    <cellStyle name="20% - Accent5 2 2 12" xfId="2567"/>
    <cellStyle name="20% - Accent5 2 2 12 2" xfId="2568"/>
    <cellStyle name="20% - Accent5 2 2 12 3" xfId="2569"/>
    <cellStyle name="20% - Accent5 2 2 12 4" xfId="2570"/>
    <cellStyle name="20% - Accent5 2 2 12 5" xfId="2571"/>
    <cellStyle name="20% - Accent5 2 2 12 6" xfId="2572"/>
    <cellStyle name="20% - Accent5 2 2 13" xfId="2573"/>
    <cellStyle name="20% - Accent5 2 2 13 2" xfId="2574"/>
    <cellStyle name="20% - Accent5 2 2 13 3" xfId="2575"/>
    <cellStyle name="20% - Accent5 2 2 13 4" xfId="2576"/>
    <cellStyle name="20% - Accent5 2 2 13 5" xfId="2577"/>
    <cellStyle name="20% - Accent5 2 2 13 6" xfId="2578"/>
    <cellStyle name="20% - Accent5 2 2 14" xfId="2579"/>
    <cellStyle name="20% - Accent5 2 2 14 2" xfId="2580"/>
    <cellStyle name="20% - Accent5 2 2 14 3" xfId="2581"/>
    <cellStyle name="20% - Accent5 2 2 14 4" xfId="2582"/>
    <cellStyle name="20% - Accent5 2 2 14 5" xfId="2583"/>
    <cellStyle name="20% - Accent5 2 2 14 6" xfId="2584"/>
    <cellStyle name="20% - Accent5 2 2 15" xfId="2585"/>
    <cellStyle name="20% - Accent5 2 2 15 2" xfId="2586"/>
    <cellStyle name="20% - Accent5 2 2 15 2 2" xfId="2587"/>
    <cellStyle name="20% - Accent5 2 2 15 2 2 2" xfId="2588"/>
    <cellStyle name="20% - Accent5 2 2 15 2 2 3" xfId="2589"/>
    <cellStyle name="20% - Accent5 2 2 15 2 2 4" xfId="2590"/>
    <cellStyle name="20% - Accent5 2 2 15 2 3" xfId="2591"/>
    <cellStyle name="20% - Accent5 2 2 15 2 4" xfId="2592"/>
    <cellStyle name="20% - Accent5 2 2 15 3" xfId="2593"/>
    <cellStyle name="20% - Accent5 2 2 15 4" xfId="2594"/>
    <cellStyle name="20% - Accent5 2 2 15 5" xfId="2595"/>
    <cellStyle name="20% - Accent5 2 2 15 6" xfId="2596"/>
    <cellStyle name="20% - Accent5 2 2 16" xfId="2597"/>
    <cellStyle name="20% - Accent5 2 2 16 2" xfId="2598"/>
    <cellStyle name="20% - Accent5 2 2 16 2 2" xfId="2599"/>
    <cellStyle name="20% - Accent5 2 2 16 2 3" xfId="2600"/>
    <cellStyle name="20% - Accent5 2 2 16 2 4" xfId="2601"/>
    <cellStyle name="20% - Accent5 2 2 16 3" xfId="2602"/>
    <cellStyle name="20% - Accent5 2 2 16 4" xfId="2603"/>
    <cellStyle name="20% - Accent5 2 2 17" xfId="2604"/>
    <cellStyle name="20% - Accent5 2 2 18" xfId="2605"/>
    <cellStyle name="20% - Accent5 2 2 19" xfId="2606"/>
    <cellStyle name="20% - Accent5 2 2 2" xfId="2607"/>
    <cellStyle name="20% - Accent5 2 2 2 2" xfId="2608"/>
    <cellStyle name="20% - Accent5 2 2 2 2 2" xfId="2609"/>
    <cellStyle name="20% - Accent5 2 2 2 2 2 2" xfId="2610"/>
    <cellStyle name="20% - Accent5 2 2 2 2 2 2 2" xfId="2611"/>
    <cellStyle name="20% - Accent5 2 2 2 2 2 2 3" xfId="2612"/>
    <cellStyle name="20% - Accent5 2 2 2 2 2 2 4" xfId="2613"/>
    <cellStyle name="20% - Accent5 2 2 2 2 2 3" xfId="2614"/>
    <cellStyle name="20% - Accent5 2 2 2 2 2 4" xfId="2615"/>
    <cellStyle name="20% - Accent5 2 2 2 2 3" xfId="2616"/>
    <cellStyle name="20% - Accent5 2 2 2 2 4" xfId="2617"/>
    <cellStyle name="20% - Accent5 2 2 2 2 5" xfId="2618"/>
    <cellStyle name="20% - Accent5 2 2 2 2 6" xfId="2619"/>
    <cellStyle name="20% - Accent5 2 2 2 3" xfId="2620"/>
    <cellStyle name="20% - Accent5 2 2 2 3 2" xfId="2621"/>
    <cellStyle name="20% - Accent5 2 2 2 4" xfId="2622"/>
    <cellStyle name="20% - Accent5 2 2 2 4 2" xfId="2623"/>
    <cellStyle name="20% - Accent5 2 2 2 4 2 2" xfId="2624"/>
    <cellStyle name="20% - Accent5 2 2 2 4 2 3" xfId="2625"/>
    <cellStyle name="20% - Accent5 2 2 2 4 2 4" xfId="2626"/>
    <cellStyle name="20% - Accent5 2 2 2 4 3" xfId="2627"/>
    <cellStyle name="20% - Accent5 2 2 2 4 4" xfId="2628"/>
    <cellStyle name="20% - Accent5 2 2 2 5" xfId="2629"/>
    <cellStyle name="20% - Accent5 2 2 2 6" xfId="2630"/>
    <cellStyle name="20% - Accent5 2 2 2 7" xfId="2631"/>
    <cellStyle name="20% - Accent5 2 2 20" xfId="2632"/>
    <cellStyle name="20% - Accent5 2 2 21" xfId="2633"/>
    <cellStyle name="20% - Accent5 2 2 3" xfId="2634"/>
    <cellStyle name="20% - Accent5 2 2 3 2" xfId="2635"/>
    <cellStyle name="20% - Accent5 2 2 3 3" xfId="2636"/>
    <cellStyle name="20% - Accent5 2 2 3 4" xfId="2637"/>
    <cellStyle name="20% - Accent5 2 2 3 5" xfId="2638"/>
    <cellStyle name="20% - Accent5 2 2 3 6" xfId="2639"/>
    <cellStyle name="20% - Accent5 2 2 4" xfId="2640"/>
    <cellStyle name="20% - Accent5 2 2 4 2" xfId="2641"/>
    <cellStyle name="20% - Accent5 2 2 4 3" xfId="2642"/>
    <cellStyle name="20% - Accent5 2 2 4 4" xfId="2643"/>
    <cellStyle name="20% - Accent5 2 2 4 5" xfId="2644"/>
    <cellStyle name="20% - Accent5 2 2 4 6" xfId="2645"/>
    <cellStyle name="20% - Accent5 2 2 5" xfId="2646"/>
    <cellStyle name="20% - Accent5 2 2 5 2" xfId="2647"/>
    <cellStyle name="20% - Accent5 2 2 5 3" xfId="2648"/>
    <cellStyle name="20% - Accent5 2 2 5 4" xfId="2649"/>
    <cellStyle name="20% - Accent5 2 2 5 5" xfId="2650"/>
    <cellStyle name="20% - Accent5 2 2 5 6" xfId="2651"/>
    <cellStyle name="20% - Accent5 2 2 6" xfId="2652"/>
    <cellStyle name="20% - Accent5 2 2 6 2" xfId="2653"/>
    <cellStyle name="20% - Accent5 2 2 6 3" xfId="2654"/>
    <cellStyle name="20% - Accent5 2 2 6 4" xfId="2655"/>
    <cellStyle name="20% - Accent5 2 2 6 5" xfId="2656"/>
    <cellStyle name="20% - Accent5 2 2 6 6" xfId="2657"/>
    <cellStyle name="20% - Accent5 2 2 7" xfId="2658"/>
    <cellStyle name="20% - Accent5 2 2 7 2" xfId="2659"/>
    <cellStyle name="20% - Accent5 2 2 7 3" xfId="2660"/>
    <cellStyle name="20% - Accent5 2 2 7 4" xfId="2661"/>
    <cellStyle name="20% - Accent5 2 2 7 5" xfId="2662"/>
    <cellStyle name="20% - Accent5 2 2 7 6" xfId="2663"/>
    <cellStyle name="20% - Accent5 2 2 8" xfId="2664"/>
    <cellStyle name="20% - Accent5 2 2 8 2" xfId="2665"/>
    <cellStyle name="20% - Accent5 2 2 8 3" xfId="2666"/>
    <cellStyle name="20% - Accent5 2 2 8 4" xfId="2667"/>
    <cellStyle name="20% - Accent5 2 2 8 5" xfId="2668"/>
    <cellStyle name="20% - Accent5 2 2 8 6" xfId="2669"/>
    <cellStyle name="20% - Accent5 2 2 9" xfId="2670"/>
    <cellStyle name="20% - Accent5 2 2 9 2" xfId="2671"/>
    <cellStyle name="20% - Accent5 2 2 9 3" xfId="2672"/>
    <cellStyle name="20% - Accent5 2 2 9 4" xfId="2673"/>
    <cellStyle name="20% - Accent5 2 2 9 5" xfId="2674"/>
    <cellStyle name="20% - Accent5 2 2 9 6" xfId="2675"/>
    <cellStyle name="20% - Accent5 2 20" xfId="2676"/>
    <cellStyle name="20% - Accent5 2 21" xfId="2677"/>
    <cellStyle name="20% - Accent5 2 22" xfId="2678"/>
    <cellStyle name="20% - Accent5 2 23" xfId="2679"/>
    <cellStyle name="20% - Accent5 2 24" xfId="2680"/>
    <cellStyle name="20% - Accent5 2 24 2" xfId="2681"/>
    <cellStyle name="20% - Accent5 2 24 2 2" xfId="2682"/>
    <cellStyle name="20% - Accent5 2 24 2 2 2" xfId="2683"/>
    <cellStyle name="20% - Accent5 2 24 2 2 3" xfId="2684"/>
    <cellStyle name="20% - Accent5 2 24 2 2 4" xfId="2685"/>
    <cellStyle name="20% - Accent5 2 24 2 3" xfId="2686"/>
    <cellStyle name="20% - Accent5 2 24 2 4" xfId="2687"/>
    <cellStyle name="20% - Accent5 2 24 3" xfId="2688"/>
    <cellStyle name="20% - Accent5 2 24 4" xfId="2689"/>
    <cellStyle name="20% - Accent5 2 24 5" xfId="2690"/>
    <cellStyle name="20% - Accent5 2 24 6" xfId="2691"/>
    <cellStyle name="20% - Accent5 2 25" xfId="2692"/>
    <cellStyle name="20% - Accent5 2 25 2" xfId="2693"/>
    <cellStyle name="20% - Accent5 2 25 2 2" xfId="2694"/>
    <cellStyle name="20% - Accent5 2 25 2 3" xfId="2695"/>
    <cellStyle name="20% - Accent5 2 25 2 4" xfId="2696"/>
    <cellStyle name="20% - Accent5 2 25 3" xfId="2697"/>
    <cellStyle name="20% - Accent5 2 25 4" xfId="2698"/>
    <cellStyle name="20% - Accent5 2 26" xfId="2699"/>
    <cellStyle name="20% - Accent5 2 27" xfId="2700"/>
    <cellStyle name="20% - Accent5 2 28" xfId="2701"/>
    <cellStyle name="20% - Accent5 2 29" xfId="2702"/>
    <cellStyle name="20% - Accent5 2 3" xfId="2703"/>
    <cellStyle name="20% - Accent5 2 3 10" xfId="2704"/>
    <cellStyle name="20% - Accent5 2 3 11" xfId="2705"/>
    <cellStyle name="20% - Accent5 2 3 12" xfId="2706"/>
    <cellStyle name="20% - Accent5 2 3 13" xfId="2707"/>
    <cellStyle name="20% - Accent5 2 3 14" xfId="2708"/>
    <cellStyle name="20% - Accent5 2 3 15" xfId="2709"/>
    <cellStyle name="20% - Accent5 2 3 15 2" xfId="2710"/>
    <cellStyle name="20% - Accent5 2 3 15 2 2" xfId="2711"/>
    <cellStyle name="20% - Accent5 2 3 15 2 2 2" xfId="2712"/>
    <cellStyle name="20% - Accent5 2 3 15 2 2 3" xfId="2713"/>
    <cellStyle name="20% - Accent5 2 3 15 2 2 4" xfId="2714"/>
    <cellStyle name="20% - Accent5 2 3 15 2 3" xfId="2715"/>
    <cellStyle name="20% - Accent5 2 3 15 2 4" xfId="2716"/>
    <cellStyle name="20% - Accent5 2 3 15 3" xfId="2717"/>
    <cellStyle name="20% - Accent5 2 3 15 4" xfId="2718"/>
    <cellStyle name="20% - Accent5 2 3 15 5" xfId="2719"/>
    <cellStyle name="20% - Accent5 2 3 15 6" xfId="2720"/>
    <cellStyle name="20% - Accent5 2 3 16" xfId="2721"/>
    <cellStyle name="20% - Accent5 2 3 16 2" xfId="2722"/>
    <cellStyle name="20% - Accent5 2 3 16 2 2" xfId="2723"/>
    <cellStyle name="20% - Accent5 2 3 16 2 3" xfId="2724"/>
    <cellStyle name="20% - Accent5 2 3 16 2 4" xfId="2725"/>
    <cellStyle name="20% - Accent5 2 3 16 3" xfId="2726"/>
    <cellStyle name="20% - Accent5 2 3 16 4" xfId="2727"/>
    <cellStyle name="20% - Accent5 2 3 17" xfId="2728"/>
    <cellStyle name="20% - Accent5 2 3 18" xfId="2729"/>
    <cellStyle name="20% - Accent5 2 3 19" xfId="2730"/>
    <cellStyle name="20% - Accent5 2 3 2" xfId="2731"/>
    <cellStyle name="20% - Accent5 2 3 2 2" xfId="2732"/>
    <cellStyle name="20% - Accent5 2 3 2 2 2" xfId="2733"/>
    <cellStyle name="20% - Accent5 2 3 2 2 2 2" xfId="2734"/>
    <cellStyle name="20% - Accent5 2 3 2 2 2 2 2" xfId="2735"/>
    <cellStyle name="20% - Accent5 2 3 2 2 2 2 3" xfId="2736"/>
    <cellStyle name="20% - Accent5 2 3 2 2 2 2 4" xfId="2737"/>
    <cellStyle name="20% - Accent5 2 3 2 2 2 3" xfId="2738"/>
    <cellStyle name="20% - Accent5 2 3 2 2 2 4" xfId="2739"/>
    <cellStyle name="20% - Accent5 2 3 2 2 3" xfId="2740"/>
    <cellStyle name="20% - Accent5 2 3 2 2 4" xfId="2741"/>
    <cellStyle name="20% - Accent5 2 3 2 2 5" xfId="2742"/>
    <cellStyle name="20% - Accent5 2 3 2 2 6" xfId="2743"/>
    <cellStyle name="20% - Accent5 2 3 2 3" xfId="2744"/>
    <cellStyle name="20% - Accent5 2 3 2 4" xfId="2745"/>
    <cellStyle name="20% - Accent5 2 3 2 4 2" xfId="2746"/>
    <cellStyle name="20% - Accent5 2 3 2 4 2 2" xfId="2747"/>
    <cellStyle name="20% - Accent5 2 3 2 4 2 3" xfId="2748"/>
    <cellStyle name="20% - Accent5 2 3 2 4 2 4" xfId="2749"/>
    <cellStyle name="20% - Accent5 2 3 2 4 3" xfId="2750"/>
    <cellStyle name="20% - Accent5 2 3 2 4 4" xfId="2751"/>
    <cellStyle name="20% - Accent5 2 3 2 5" xfId="2752"/>
    <cellStyle name="20% - Accent5 2 3 2 6" xfId="2753"/>
    <cellStyle name="20% - Accent5 2 3 2 7" xfId="2754"/>
    <cellStyle name="20% - Accent5 2 3 20" xfId="2755"/>
    <cellStyle name="20% - Accent5 2 3 3" xfId="2756"/>
    <cellStyle name="20% - Accent5 2 3 4" xfId="2757"/>
    <cellStyle name="20% - Accent5 2 3 5" xfId="2758"/>
    <cellStyle name="20% - Accent5 2 3 6" xfId="2759"/>
    <cellStyle name="20% - Accent5 2 3 7" xfId="2760"/>
    <cellStyle name="20% - Accent5 2 3 8" xfId="2761"/>
    <cellStyle name="20% - Accent5 2 3 9" xfId="2762"/>
    <cellStyle name="20% - Accent5 2 30" xfId="2763"/>
    <cellStyle name="20% - Accent5 2 31" xfId="2764"/>
    <cellStyle name="20% - Accent5 2 32" xfId="2765"/>
    <cellStyle name="20% - Accent5 2 33" xfId="2766"/>
    <cellStyle name="20% - Accent5 2 34" xfId="2767"/>
    <cellStyle name="20% - Accent5 2 35" xfId="2768"/>
    <cellStyle name="20% - Accent5 2 36" xfId="2769"/>
    <cellStyle name="20% - Accent5 2 37" xfId="2770"/>
    <cellStyle name="20% - Accent5 2 38" xfId="2771"/>
    <cellStyle name="20% - Accent5 2 39" xfId="2772"/>
    <cellStyle name="20% - Accent5 2 4" xfId="2773"/>
    <cellStyle name="20% - Accent5 2 4 2" xfId="2774"/>
    <cellStyle name="20% - Accent5 2 4 2 2" xfId="2775"/>
    <cellStyle name="20% - Accent5 2 4 2 2 2" xfId="2776"/>
    <cellStyle name="20% - Accent5 2 4 2 2 2 2" xfId="2777"/>
    <cellStyle name="20% - Accent5 2 4 2 2 2 3" xfId="2778"/>
    <cellStyle name="20% - Accent5 2 4 2 2 2 4" xfId="2779"/>
    <cellStyle name="20% - Accent5 2 4 2 2 3" xfId="2780"/>
    <cellStyle name="20% - Accent5 2 4 2 2 4" xfId="2781"/>
    <cellStyle name="20% - Accent5 2 4 2 3" xfId="2782"/>
    <cellStyle name="20% - Accent5 2 4 2 4" xfId="2783"/>
    <cellStyle name="20% - Accent5 2 4 2 5" xfId="2784"/>
    <cellStyle name="20% - Accent5 2 4 2 6" xfId="2785"/>
    <cellStyle name="20% - Accent5 2 4 3" xfId="2786"/>
    <cellStyle name="20% - Accent5 2 4 4" xfId="2787"/>
    <cellStyle name="20% - Accent5 2 4 4 2" xfId="2788"/>
    <cellStyle name="20% - Accent5 2 4 4 2 2" xfId="2789"/>
    <cellStyle name="20% - Accent5 2 4 4 2 3" xfId="2790"/>
    <cellStyle name="20% - Accent5 2 4 4 2 4" xfId="2791"/>
    <cellStyle name="20% - Accent5 2 4 4 3" xfId="2792"/>
    <cellStyle name="20% - Accent5 2 4 4 4" xfId="2793"/>
    <cellStyle name="20% - Accent5 2 4 5" xfId="2794"/>
    <cellStyle name="20% - Accent5 2 4 6" xfId="2795"/>
    <cellStyle name="20% - Accent5 2 4 7" xfId="2796"/>
    <cellStyle name="20% - Accent5 2 40" xfId="2797"/>
    <cellStyle name="20% - Accent5 2 41" xfId="2798"/>
    <cellStyle name="20% - Accent5 2 5" xfId="2799"/>
    <cellStyle name="20% - Accent5 2 6" xfId="2800"/>
    <cellStyle name="20% - Accent5 2 7" xfId="2801"/>
    <cellStyle name="20% - Accent5 2 8" xfId="2802"/>
    <cellStyle name="20% - Accent5 2 9" xfId="2803"/>
    <cellStyle name="20% - Accent5 20" xfId="2804"/>
    <cellStyle name="20% - Accent5 21" xfId="2805"/>
    <cellStyle name="20% - Accent5 22" xfId="2806"/>
    <cellStyle name="20% - Accent5 23" xfId="2807"/>
    <cellStyle name="20% - Accent5 24" xfId="2808"/>
    <cellStyle name="20% - Accent5 25" xfId="2809"/>
    <cellStyle name="20% - Accent5 3" xfId="2810"/>
    <cellStyle name="20% - Accent5 3 10" xfId="2811"/>
    <cellStyle name="20% - Accent5 3 11" xfId="2812"/>
    <cellStyle name="20% - Accent5 3 12" xfId="2813"/>
    <cellStyle name="20% - Accent5 3 13" xfId="2814"/>
    <cellStyle name="20% - Accent5 3 14" xfId="2815"/>
    <cellStyle name="20% - Accent5 3 15" xfId="2816"/>
    <cellStyle name="20% - Accent5 3 16" xfId="2817"/>
    <cellStyle name="20% - Accent5 3 17" xfId="2818"/>
    <cellStyle name="20% - Accent5 3 18" xfId="2819"/>
    <cellStyle name="20% - Accent5 3 2" xfId="2820"/>
    <cellStyle name="20% - Accent5 3 2 2" xfId="2821"/>
    <cellStyle name="20% - Accent5 3 2 2 2" xfId="2822"/>
    <cellStyle name="20% - Accent5 3 2 3" xfId="2823"/>
    <cellStyle name="20% - Accent5 3 2 3 2" xfId="2824"/>
    <cellStyle name="20% - Accent5 3 2 4" xfId="2825"/>
    <cellStyle name="20% - Accent5 3 3" xfId="2826"/>
    <cellStyle name="20% - Accent5 3 3 2" xfId="2827"/>
    <cellStyle name="20% - Accent5 3 4" xfId="2828"/>
    <cellStyle name="20% - Accent5 3 4 2" xfId="2829"/>
    <cellStyle name="20% - Accent5 3 5" xfId="2830"/>
    <cellStyle name="20% - Accent5 3 6" xfId="2831"/>
    <cellStyle name="20% - Accent5 3 7" xfId="2832"/>
    <cellStyle name="20% - Accent5 3 8" xfId="2833"/>
    <cellStyle name="20% - Accent5 3 9" xfId="2834"/>
    <cellStyle name="20% - Accent5 4" xfId="2835"/>
    <cellStyle name="20% - Accent5 4 10" xfId="2836"/>
    <cellStyle name="20% - Accent5 4 11" xfId="2837"/>
    <cellStyle name="20% - Accent5 4 12" xfId="2838"/>
    <cellStyle name="20% - Accent5 4 13" xfId="2839"/>
    <cellStyle name="20% - Accent5 4 14" xfId="2840"/>
    <cellStyle name="20% - Accent5 4 15" xfId="2841"/>
    <cellStyle name="20% - Accent5 4 16" xfId="2842"/>
    <cellStyle name="20% - Accent5 4 17" xfId="2843"/>
    <cellStyle name="20% - Accent5 4 18" xfId="2844"/>
    <cellStyle name="20% - Accent5 4 2" xfId="2845"/>
    <cellStyle name="20% - Accent5 4 2 2" xfId="2846"/>
    <cellStyle name="20% - Accent5 4 2 2 2" xfId="2847"/>
    <cellStyle name="20% - Accent5 4 2 3" xfId="2848"/>
    <cellStyle name="20% - Accent5 4 2 3 2" xfId="2849"/>
    <cellStyle name="20% - Accent5 4 2 4" xfId="2850"/>
    <cellStyle name="20% - Accent5 4 3" xfId="2851"/>
    <cellStyle name="20% - Accent5 4 3 2" xfId="2852"/>
    <cellStyle name="20% - Accent5 4 4" xfId="2853"/>
    <cellStyle name="20% - Accent5 4 4 2" xfId="2854"/>
    <cellStyle name="20% - Accent5 4 5" xfId="2855"/>
    <cellStyle name="20% - Accent5 4 6" xfId="2856"/>
    <cellStyle name="20% - Accent5 4 7" xfId="2857"/>
    <cellStyle name="20% - Accent5 4 8" xfId="2858"/>
    <cellStyle name="20% - Accent5 4 9" xfId="2859"/>
    <cellStyle name="20% - Accent5 5" xfId="2860"/>
    <cellStyle name="20% - Accent5 5 10" xfId="2861"/>
    <cellStyle name="20% - Accent5 5 11" xfId="2862"/>
    <cellStyle name="20% - Accent5 5 12" xfId="2863"/>
    <cellStyle name="20% - Accent5 5 13" xfId="2864"/>
    <cellStyle name="20% - Accent5 5 14" xfId="2865"/>
    <cellStyle name="20% - Accent5 5 15" xfId="2866"/>
    <cellStyle name="20% - Accent5 5 16" xfId="2867"/>
    <cellStyle name="20% - Accent5 5 17" xfId="2868"/>
    <cellStyle name="20% - Accent5 5 18" xfId="2869"/>
    <cellStyle name="20% - Accent5 5 2" xfId="2870"/>
    <cellStyle name="20% - Accent5 5 2 2" xfId="2871"/>
    <cellStyle name="20% - Accent5 5 2 2 2" xfId="2872"/>
    <cellStyle name="20% - Accent5 5 2 3" xfId="2873"/>
    <cellStyle name="20% - Accent5 5 2 3 2" xfId="2874"/>
    <cellStyle name="20% - Accent5 5 2 4" xfId="2875"/>
    <cellStyle name="20% - Accent5 5 3" xfId="2876"/>
    <cellStyle name="20% - Accent5 5 3 2" xfId="2877"/>
    <cellStyle name="20% - Accent5 5 4" xfId="2878"/>
    <cellStyle name="20% - Accent5 5 4 2" xfId="2879"/>
    <cellStyle name="20% - Accent5 5 5" xfId="2880"/>
    <cellStyle name="20% - Accent5 5 6" xfId="2881"/>
    <cellStyle name="20% - Accent5 5 7" xfId="2882"/>
    <cellStyle name="20% - Accent5 5 8" xfId="2883"/>
    <cellStyle name="20% - Accent5 5 9" xfId="2884"/>
    <cellStyle name="20% - Accent5 6" xfId="2885"/>
    <cellStyle name="20% - Accent5 6 10" xfId="2886"/>
    <cellStyle name="20% - Accent5 6 11" xfId="2887"/>
    <cellStyle name="20% - Accent5 6 12" xfId="2888"/>
    <cellStyle name="20% - Accent5 6 13" xfId="2889"/>
    <cellStyle name="20% - Accent5 6 14" xfId="2890"/>
    <cellStyle name="20% - Accent5 6 15" xfId="2891"/>
    <cellStyle name="20% - Accent5 6 16" xfId="2892"/>
    <cellStyle name="20% - Accent5 6 17" xfId="2893"/>
    <cellStyle name="20% - Accent5 6 18" xfId="2894"/>
    <cellStyle name="20% - Accent5 6 2" xfId="2895"/>
    <cellStyle name="20% - Accent5 6 2 2" xfId="2896"/>
    <cellStyle name="20% - Accent5 6 2 2 2" xfId="2897"/>
    <cellStyle name="20% - Accent5 6 2 3" xfId="2898"/>
    <cellStyle name="20% - Accent5 6 2 3 2" xfId="2899"/>
    <cellStyle name="20% - Accent5 6 2 4" xfId="2900"/>
    <cellStyle name="20% - Accent5 6 3" xfId="2901"/>
    <cellStyle name="20% - Accent5 6 3 2" xfId="2902"/>
    <cellStyle name="20% - Accent5 6 4" xfId="2903"/>
    <cellStyle name="20% - Accent5 6 4 2" xfId="2904"/>
    <cellStyle name="20% - Accent5 6 5" xfId="2905"/>
    <cellStyle name="20% - Accent5 6 6" xfId="2906"/>
    <cellStyle name="20% - Accent5 6 7" xfId="2907"/>
    <cellStyle name="20% - Accent5 6 8" xfId="2908"/>
    <cellStyle name="20% - Accent5 6 9" xfId="2909"/>
    <cellStyle name="20% - Accent5 7" xfId="2910"/>
    <cellStyle name="20% - Accent5 7 10" xfId="2911"/>
    <cellStyle name="20% - Accent5 7 11" xfId="2912"/>
    <cellStyle name="20% - Accent5 7 12" xfId="2913"/>
    <cellStyle name="20% - Accent5 7 13" xfId="2914"/>
    <cellStyle name="20% - Accent5 7 14" xfId="2915"/>
    <cellStyle name="20% - Accent5 7 15" xfId="2916"/>
    <cellStyle name="20% - Accent5 7 16" xfId="2917"/>
    <cellStyle name="20% - Accent5 7 17" xfId="2918"/>
    <cellStyle name="20% - Accent5 7 18" xfId="2919"/>
    <cellStyle name="20% - Accent5 7 2" xfId="2920"/>
    <cellStyle name="20% - Accent5 7 2 2" xfId="2921"/>
    <cellStyle name="20% - Accent5 7 2 2 2" xfId="2922"/>
    <cellStyle name="20% - Accent5 7 2 3" xfId="2923"/>
    <cellStyle name="20% - Accent5 7 2 3 2" xfId="2924"/>
    <cellStyle name="20% - Accent5 7 2 4" xfId="2925"/>
    <cellStyle name="20% - Accent5 7 3" xfId="2926"/>
    <cellStyle name="20% - Accent5 7 3 2" xfId="2927"/>
    <cellStyle name="20% - Accent5 7 4" xfId="2928"/>
    <cellStyle name="20% - Accent5 7 4 2" xfId="2929"/>
    <cellStyle name="20% - Accent5 7 5" xfId="2930"/>
    <cellStyle name="20% - Accent5 7 6" xfId="2931"/>
    <cellStyle name="20% - Accent5 7 7" xfId="2932"/>
    <cellStyle name="20% - Accent5 7 8" xfId="2933"/>
    <cellStyle name="20% - Accent5 7 9" xfId="2934"/>
    <cellStyle name="20% - Accent5 8" xfId="2935"/>
    <cellStyle name="20% - Accent5 8 10" xfId="2936"/>
    <cellStyle name="20% - Accent5 8 11" xfId="2937"/>
    <cellStyle name="20% - Accent5 8 12" xfId="2938"/>
    <cellStyle name="20% - Accent5 8 13" xfId="2939"/>
    <cellStyle name="20% - Accent5 8 14" xfId="2940"/>
    <cellStyle name="20% - Accent5 8 15" xfId="2941"/>
    <cellStyle name="20% - Accent5 8 16" xfId="2942"/>
    <cellStyle name="20% - Accent5 8 17" xfId="2943"/>
    <cellStyle name="20% - Accent5 8 18" xfId="2944"/>
    <cellStyle name="20% - Accent5 8 2" xfId="2945"/>
    <cellStyle name="20% - Accent5 8 2 2" xfId="2946"/>
    <cellStyle name="20% - Accent5 8 2 2 2" xfId="2947"/>
    <cellStyle name="20% - Accent5 8 2 3" xfId="2948"/>
    <cellStyle name="20% - Accent5 8 2 3 2" xfId="2949"/>
    <cellStyle name="20% - Accent5 8 2 4" xfId="2950"/>
    <cellStyle name="20% - Accent5 8 3" xfId="2951"/>
    <cellStyle name="20% - Accent5 8 3 2" xfId="2952"/>
    <cellStyle name="20% - Accent5 8 4" xfId="2953"/>
    <cellStyle name="20% - Accent5 8 4 2" xfId="2954"/>
    <cellStyle name="20% - Accent5 8 5" xfId="2955"/>
    <cellStyle name="20% - Accent5 8 6" xfId="2956"/>
    <cellStyle name="20% - Accent5 8 7" xfId="2957"/>
    <cellStyle name="20% - Accent5 8 8" xfId="2958"/>
    <cellStyle name="20% - Accent5 8 9" xfId="2959"/>
    <cellStyle name="20% - Accent5 9" xfId="2960"/>
    <cellStyle name="20% - Accent5 9 10" xfId="2961"/>
    <cellStyle name="20% - Accent5 9 11" xfId="2962"/>
    <cellStyle name="20% - Accent5 9 12" xfId="2963"/>
    <cellStyle name="20% - Accent5 9 13" xfId="2964"/>
    <cellStyle name="20% - Accent5 9 14" xfId="2965"/>
    <cellStyle name="20% - Accent5 9 15" xfId="2966"/>
    <cellStyle name="20% - Accent5 9 16" xfId="2967"/>
    <cellStyle name="20% - Accent5 9 17" xfId="2968"/>
    <cellStyle name="20% - Accent5 9 18" xfId="2969"/>
    <cellStyle name="20% - Accent5 9 2" xfId="2970"/>
    <cellStyle name="20% - Accent5 9 2 2" xfId="2971"/>
    <cellStyle name="20% - Accent5 9 3" xfId="2972"/>
    <cellStyle name="20% - Accent5 9 3 2" xfId="2973"/>
    <cellStyle name="20% - Accent5 9 4" xfId="2974"/>
    <cellStyle name="20% - Accent5 9 5" xfId="2975"/>
    <cellStyle name="20% - Accent5 9 6" xfId="2976"/>
    <cellStyle name="20% - Accent5 9 7" xfId="2977"/>
    <cellStyle name="20% - Accent5 9 8" xfId="2978"/>
    <cellStyle name="20% - Accent5 9 9" xfId="2979"/>
    <cellStyle name="20% - Accent6 10" xfId="2980"/>
    <cellStyle name="20% - Accent6 10 10" xfId="2981"/>
    <cellStyle name="20% - Accent6 10 11" xfId="2982"/>
    <cellStyle name="20% - Accent6 10 12" xfId="2983"/>
    <cellStyle name="20% - Accent6 10 13" xfId="2984"/>
    <cellStyle name="20% - Accent6 10 14" xfId="2985"/>
    <cellStyle name="20% - Accent6 10 15" xfId="2986"/>
    <cellStyle name="20% - Accent6 10 16" xfId="2987"/>
    <cellStyle name="20% - Accent6 10 17" xfId="2988"/>
    <cellStyle name="20% - Accent6 10 18" xfId="2989"/>
    <cellStyle name="20% - Accent6 10 2" xfId="2990"/>
    <cellStyle name="20% - Accent6 10 2 2" xfId="2991"/>
    <cellStyle name="20% - Accent6 10 3" xfId="2992"/>
    <cellStyle name="20% - Accent6 10 3 2" xfId="2993"/>
    <cellStyle name="20% - Accent6 10 4" xfId="2994"/>
    <cellStyle name="20% - Accent6 10 5" xfId="2995"/>
    <cellStyle name="20% - Accent6 10 6" xfId="2996"/>
    <cellStyle name="20% - Accent6 10 7" xfId="2997"/>
    <cellStyle name="20% - Accent6 10 8" xfId="2998"/>
    <cellStyle name="20% - Accent6 10 9" xfId="2999"/>
    <cellStyle name="20% - Accent6 11" xfId="3000"/>
    <cellStyle name="20% - Accent6 11 2" xfId="3001"/>
    <cellStyle name="20% - Accent6 11 2 2" xfId="3002"/>
    <cellStyle name="20% - Accent6 11 3" xfId="3003"/>
    <cellStyle name="20% - Accent6 11 3 2" xfId="3004"/>
    <cellStyle name="20% - Accent6 11 4" xfId="3005"/>
    <cellStyle name="20% - Accent6 11 5" xfId="3006"/>
    <cellStyle name="20% - Accent6 11 6" xfId="3007"/>
    <cellStyle name="20% - Accent6 11 7" xfId="3008"/>
    <cellStyle name="20% - Accent6 11 8" xfId="3009"/>
    <cellStyle name="20% - Accent6 12" xfId="3010"/>
    <cellStyle name="20% - Accent6 12 2" xfId="3011"/>
    <cellStyle name="20% - Accent6 12 3" xfId="3012"/>
    <cellStyle name="20% - Accent6 12 4" xfId="3013"/>
    <cellStyle name="20% - Accent6 12 5" xfId="3014"/>
    <cellStyle name="20% - Accent6 12 6" xfId="3015"/>
    <cellStyle name="20% - Accent6 13" xfId="3016"/>
    <cellStyle name="20% - Accent6 13 2" xfId="3017"/>
    <cellStyle name="20% - Accent6 13 3" xfId="3018"/>
    <cellStyle name="20% - Accent6 13 4" xfId="3019"/>
    <cellStyle name="20% - Accent6 13 5" xfId="3020"/>
    <cellStyle name="20% - Accent6 13 6" xfId="3021"/>
    <cellStyle name="20% - Accent6 14" xfId="3022"/>
    <cellStyle name="20% - Accent6 14 2" xfId="3023"/>
    <cellStyle name="20% - Accent6 14 3" xfId="3024"/>
    <cellStyle name="20% - Accent6 14 4" xfId="3025"/>
    <cellStyle name="20% - Accent6 15" xfId="3026"/>
    <cellStyle name="20% - Accent6 15 2" xfId="3027"/>
    <cellStyle name="20% - Accent6 15 3" xfId="3028"/>
    <cellStyle name="20% - Accent6 15 4" xfId="3029"/>
    <cellStyle name="20% - Accent6 16" xfId="3030"/>
    <cellStyle name="20% - Accent6 17" xfId="3031"/>
    <cellStyle name="20% - Accent6 18" xfId="3032"/>
    <cellStyle name="20% - Accent6 19" xfId="3033"/>
    <cellStyle name="20% - Accent6 2" xfId="23"/>
    <cellStyle name="20% - Accent6 2 10" xfId="3034"/>
    <cellStyle name="20% - Accent6 2 11" xfId="3035"/>
    <cellStyle name="20% - Accent6 2 12" xfId="3036"/>
    <cellStyle name="20% - Accent6 2 13" xfId="3037"/>
    <cellStyle name="20% - Accent6 2 14" xfId="3038"/>
    <cellStyle name="20% - Accent6 2 15" xfId="3039"/>
    <cellStyle name="20% - Accent6 2 16" xfId="3040"/>
    <cellStyle name="20% - Accent6 2 17" xfId="3041"/>
    <cellStyle name="20% - Accent6 2 18" xfId="3042"/>
    <cellStyle name="20% - Accent6 2 19" xfId="3043"/>
    <cellStyle name="20% - Accent6 2 2" xfId="3044"/>
    <cellStyle name="20% - Accent6 2 2 10" xfId="3045"/>
    <cellStyle name="20% - Accent6 2 2 10 2" xfId="3046"/>
    <cellStyle name="20% - Accent6 2 2 10 3" xfId="3047"/>
    <cellStyle name="20% - Accent6 2 2 10 4" xfId="3048"/>
    <cellStyle name="20% - Accent6 2 2 10 5" xfId="3049"/>
    <cellStyle name="20% - Accent6 2 2 10 6" xfId="3050"/>
    <cellStyle name="20% - Accent6 2 2 11" xfId="3051"/>
    <cellStyle name="20% - Accent6 2 2 11 2" xfId="3052"/>
    <cellStyle name="20% - Accent6 2 2 11 3" xfId="3053"/>
    <cellStyle name="20% - Accent6 2 2 11 4" xfId="3054"/>
    <cellStyle name="20% - Accent6 2 2 11 5" xfId="3055"/>
    <cellStyle name="20% - Accent6 2 2 11 6" xfId="3056"/>
    <cellStyle name="20% - Accent6 2 2 12" xfId="3057"/>
    <cellStyle name="20% - Accent6 2 2 12 2" xfId="3058"/>
    <cellStyle name="20% - Accent6 2 2 12 3" xfId="3059"/>
    <cellStyle name="20% - Accent6 2 2 12 4" xfId="3060"/>
    <cellStyle name="20% - Accent6 2 2 12 5" xfId="3061"/>
    <cellStyle name="20% - Accent6 2 2 12 6" xfId="3062"/>
    <cellStyle name="20% - Accent6 2 2 13" xfId="3063"/>
    <cellStyle name="20% - Accent6 2 2 13 2" xfId="3064"/>
    <cellStyle name="20% - Accent6 2 2 13 3" xfId="3065"/>
    <cellStyle name="20% - Accent6 2 2 13 4" xfId="3066"/>
    <cellStyle name="20% - Accent6 2 2 13 5" xfId="3067"/>
    <cellStyle name="20% - Accent6 2 2 13 6" xfId="3068"/>
    <cellStyle name="20% - Accent6 2 2 14" xfId="3069"/>
    <cellStyle name="20% - Accent6 2 2 14 2" xfId="3070"/>
    <cellStyle name="20% - Accent6 2 2 14 3" xfId="3071"/>
    <cellStyle name="20% - Accent6 2 2 14 4" xfId="3072"/>
    <cellStyle name="20% - Accent6 2 2 14 5" xfId="3073"/>
    <cellStyle name="20% - Accent6 2 2 14 6" xfId="3074"/>
    <cellStyle name="20% - Accent6 2 2 15" xfId="3075"/>
    <cellStyle name="20% - Accent6 2 2 15 2" xfId="3076"/>
    <cellStyle name="20% - Accent6 2 2 15 2 2" xfId="3077"/>
    <cellStyle name="20% - Accent6 2 2 15 2 2 2" xfId="3078"/>
    <cellStyle name="20% - Accent6 2 2 15 2 2 3" xfId="3079"/>
    <cellStyle name="20% - Accent6 2 2 15 2 2 4" xfId="3080"/>
    <cellStyle name="20% - Accent6 2 2 15 2 3" xfId="3081"/>
    <cellStyle name="20% - Accent6 2 2 15 2 4" xfId="3082"/>
    <cellStyle name="20% - Accent6 2 2 15 3" xfId="3083"/>
    <cellStyle name="20% - Accent6 2 2 15 4" xfId="3084"/>
    <cellStyle name="20% - Accent6 2 2 15 5" xfId="3085"/>
    <cellStyle name="20% - Accent6 2 2 15 6" xfId="3086"/>
    <cellStyle name="20% - Accent6 2 2 16" xfId="3087"/>
    <cellStyle name="20% - Accent6 2 2 16 2" xfId="3088"/>
    <cellStyle name="20% - Accent6 2 2 16 2 2" xfId="3089"/>
    <cellStyle name="20% - Accent6 2 2 16 2 3" xfId="3090"/>
    <cellStyle name="20% - Accent6 2 2 16 2 4" xfId="3091"/>
    <cellStyle name="20% - Accent6 2 2 16 3" xfId="3092"/>
    <cellStyle name="20% - Accent6 2 2 16 4" xfId="3093"/>
    <cellStyle name="20% - Accent6 2 2 17" xfId="3094"/>
    <cellStyle name="20% - Accent6 2 2 18" xfId="3095"/>
    <cellStyle name="20% - Accent6 2 2 19" xfId="3096"/>
    <cellStyle name="20% - Accent6 2 2 2" xfId="3097"/>
    <cellStyle name="20% - Accent6 2 2 2 2" xfId="3098"/>
    <cellStyle name="20% - Accent6 2 2 2 2 2" xfId="3099"/>
    <cellStyle name="20% - Accent6 2 2 2 2 2 2" xfId="3100"/>
    <cellStyle name="20% - Accent6 2 2 2 2 2 2 2" xfId="3101"/>
    <cellStyle name="20% - Accent6 2 2 2 2 2 2 3" xfId="3102"/>
    <cellStyle name="20% - Accent6 2 2 2 2 2 2 4" xfId="3103"/>
    <cellStyle name="20% - Accent6 2 2 2 2 2 3" xfId="3104"/>
    <cellStyle name="20% - Accent6 2 2 2 2 2 4" xfId="3105"/>
    <cellStyle name="20% - Accent6 2 2 2 2 3" xfId="3106"/>
    <cellStyle name="20% - Accent6 2 2 2 2 4" xfId="3107"/>
    <cellStyle name="20% - Accent6 2 2 2 2 5" xfId="3108"/>
    <cellStyle name="20% - Accent6 2 2 2 2 6" xfId="3109"/>
    <cellStyle name="20% - Accent6 2 2 2 3" xfId="3110"/>
    <cellStyle name="20% - Accent6 2 2 2 3 2" xfId="3111"/>
    <cellStyle name="20% - Accent6 2 2 2 4" xfId="3112"/>
    <cellStyle name="20% - Accent6 2 2 2 4 2" xfId="3113"/>
    <cellStyle name="20% - Accent6 2 2 2 4 2 2" xfId="3114"/>
    <cellStyle name="20% - Accent6 2 2 2 4 2 3" xfId="3115"/>
    <cellStyle name="20% - Accent6 2 2 2 4 2 4" xfId="3116"/>
    <cellStyle name="20% - Accent6 2 2 2 4 3" xfId="3117"/>
    <cellStyle name="20% - Accent6 2 2 2 4 4" xfId="3118"/>
    <cellStyle name="20% - Accent6 2 2 2 5" xfId="3119"/>
    <cellStyle name="20% - Accent6 2 2 2 6" xfId="3120"/>
    <cellStyle name="20% - Accent6 2 2 2 7" xfId="3121"/>
    <cellStyle name="20% - Accent6 2 2 3" xfId="3122"/>
    <cellStyle name="20% - Accent6 2 2 3 2" xfId="3123"/>
    <cellStyle name="20% - Accent6 2 2 3 3" xfId="3124"/>
    <cellStyle name="20% - Accent6 2 2 3 4" xfId="3125"/>
    <cellStyle name="20% - Accent6 2 2 3 5" xfId="3126"/>
    <cellStyle name="20% - Accent6 2 2 3 6" xfId="3127"/>
    <cellStyle name="20% - Accent6 2 2 4" xfId="3128"/>
    <cellStyle name="20% - Accent6 2 2 4 2" xfId="3129"/>
    <cellStyle name="20% - Accent6 2 2 4 3" xfId="3130"/>
    <cellStyle name="20% - Accent6 2 2 4 4" xfId="3131"/>
    <cellStyle name="20% - Accent6 2 2 4 5" xfId="3132"/>
    <cellStyle name="20% - Accent6 2 2 4 6" xfId="3133"/>
    <cellStyle name="20% - Accent6 2 2 5" xfId="3134"/>
    <cellStyle name="20% - Accent6 2 2 5 2" xfId="3135"/>
    <cellStyle name="20% - Accent6 2 2 5 3" xfId="3136"/>
    <cellStyle name="20% - Accent6 2 2 5 4" xfId="3137"/>
    <cellStyle name="20% - Accent6 2 2 5 5" xfId="3138"/>
    <cellStyle name="20% - Accent6 2 2 5 6" xfId="3139"/>
    <cellStyle name="20% - Accent6 2 2 6" xfId="3140"/>
    <cellStyle name="20% - Accent6 2 2 6 2" xfId="3141"/>
    <cellStyle name="20% - Accent6 2 2 6 3" xfId="3142"/>
    <cellStyle name="20% - Accent6 2 2 6 4" xfId="3143"/>
    <cellStyle name="20% - Accent6 2 2 6 5" xfId="3144"/>
    <cellStyle name="20% - Accent6 2 2 6 6" xfId="3145"/>
    <cellStyle name="20% - Accent6 2 2 7" xfId="3146"/>
    <cellStyle name="20% - Accent6 2 2 7 2" xfId="3147"/>
    <cellStyle name="20% - Accent6 2 2 7 3" xfId="3148"/>
    <cellStyle name="20% - Accent6 2 2 7 4" xfId="3149"/>
    <cellStyle name="20% - Accent6 2 2 7 5" xfId="3150"/>
    <cellStyle name="20% - Accent6 2 2 7 6" xfId="3151"/>
    <cellStyle name="20% - Accent6 2 2 8" xfId="3152"/>
    <cellStyle name="20% - Accent6 2 2 8 2" xfId="3153"/>
    <cellStyle name="20% - Accent6 2 2 8 3" xfId="3154"/>
    <cellStyle name="20% - Accent6 2 2 8 4" xfId="3155"/>
    <cellStyle name="20% - Accent6 2 2 8 5" xfId="3156"/>
    <cellStyle name="20% - Accent6 2 2 8 6" xfId="3157"/>
    <cellStyle name="20% - Accent6 2 2 9" xfId="3158"/>
    <cellStyle name="20% - Accent6 2 2 9 2" xfId="3159"/>
    <cellStyle name="20% - Accent6 2 2 9 3" xfId="3160"/>
    <cellStyle name="20% - Accent6 2 2 9 4" xfId="3161"/>
    <cellStyle name="20% - Accent6 2 2 9 5" xfId="3162"/>
    <cellStyle name="20% - Accent6 2 2 9 6" xfId="3163"/>
    <cellStyle name="20% - Accent6 2 20" xfId="3164"/>
    <cellStyle name="20% - Accent6 2 21" xfId="3165"/>
    <cellStyle name="20% - Accent6 2 22" xfId="3166"/>
    <cellStyle name="20% - Accent6 2 23" xfId="3167"/>
    <cellStyle name="20% - Accent6 2 24" xfId="3168"/>
    <cellStyle name="20% - Accent6 2 24 2" xfId="3169"/>
    <cellStyle name="20% - Accent6 2 24 2 2" xfId="3170"/>
    <cellStyle name="20% - Accent6 2 24 2 2 2" xfId="3171"/>
    <cellStyle name="20% - Accent6 2 24 2 2 3" xfId="3172"/>
    <cellStyle name="20% - Accent6 2 24 2 2 4" xfId="3173"/>
    <cellStyle name="20% - Accent6 2 24 2 3" xfId="3174"/>
    <cellStyle name="20% - Accent6 2 24 2 4" xfId="3175"/>
    <cellStyle name="20% - Accent6 2 24 3" xfId="3176"/>
    <cellStyle name="20% - Accent6 2 24 4" xfId="3177"/>
    <cellStyle name="20% - Accent6 2 24 5" xfId="3178"/>
    <cellStyle name="20% - Accent6 2 24 6" xfId="3179"/>
    <cellStyle name="20% - Accent6 2 25" xfId="3180"/>
    <cellStyle name="20% - Accent6 2 25 2" xfId="3181"/>
    <cellStyle name="20% - Accent6 2 25 2 2" xfId="3182"/>
    <cellStyle name="20% - Accent6 2 25 2 3" xfId="3183"/>
    <cellStyle name="20% - Accent6 2 25 2 4" xfId="3184"/>
    <cellStyle name="20% - Accent6 2 25 3" xfId="3185"/>
    <cellStyle name="20% - Accent6 2 25 4" xfId="3186"/>
    <cellStyle name="20% - Accent6 2 26" xfId="3187"/>
    <cellStyle name="20% - Accent6 2 27" xfId="3188"/>
    <cellStyle name="20% - Accent6 2 28" xfId="3189"/>
    <cellStyle name="20% - Accent6 2 29" xfId="3190"/>
    <cellStyle name="20% - Accent6 2 3" xfId="3191"/>
    <cellStyle name="20% - Accent6 2 3 10" xfId="3192"/>
    <cellStyle name="20% - Accent6 2 3 11" xfId="3193"/>
    <cellStyle name="20% - Accent6 2 3 12" xfId="3194"/>
    <cellStyle name="20% - Accent6 2 3 13" xfId="3195"/>
    <cellStyle name="20% - Accent6 2 3 14" xfId="3196"/>
    <cellStyle name="20% - Accent6 2 3 15" xfId="3197"/>
    <cellStyle name="20% - Accent6 2 3 15 2" xfId="3198"/>
    <cellStyle name="20% - Accent6 2 3 15 2 2" xfId="3199"/>
    <cellStyle name="20% - Accent6 2 3 15 2 2 2" xfId="3200"/>
    <cellStyle name="20% - Accent6 2 3 15 2 2 3" xfId="3201"/>
    <cellStyle name="20% - Accent6 2 3 15 2 2 4" xfId="3202"/>
    <cellStyle name="20% - Accent6 2 3 15 2 3" xfId="3203"/>
    <cellStyle name="20% - Accent6 2 3 15 2 4" xfId="3204"/>
    <cellStyle name="20% - Accent6 2 3 15 3" xfId="3205"/>
    <cellStyle name="20% - Accent6 2 3 15 4" xfId="3206"/>
    <cellStyle name="20% - Accent6 2 3 15 5" xfId="3207"/>
    <cellStyle name="20% - Accent6 2 3 15 6" xfId="3208"/>
    <cellStyle name="20% - Accent6 2 3 16" xfId="3209"/>
    <cellStyle name="20% - Accent6 2 3 16 2" xfId="3210"/>
    <cellStyle name="20% - Accent6 2 3 16 2 2" xfId="3211"/>
    <cellStyle name="20% - Accent6 2 3 16 2 3" xfId="3212"/>
    <cellStyle name="20% - Accent6 2 3 16 2 4" xfId="3213"/>
    <cellStyle name="20% - Accent6 2 3 16 3" xfId="3214"/>
    <cellStyle name="20% - Accent6 2 3 16 4" xfId="3215"/>
    <cellStyle name="20% - Accent6 2 3 17" xfId="3216"/>
    <cellStyle name="20% - Accent6 2 3 18" xfId="3217"/>
    <cellStyle name="20% - Accent6 2 3 19" xfId="3218"/>
    <cellStyle name="20% - Accent6 2 3 2" xfId="3219"/>
    <cellStyle name="20% - Accent6 2 3 2 2" xfId="3220"/>
    <cellStyle name="20% - Accent6 2 3 2 2 2" xfId="3221"/>
    <cellStyle name="20% - Accent6 2 3 2 2 2 2" xfId="3222"/>
    <cellStyle name="20% - Accent6 2 3 2 2 2 2 2" xfId="3223"/>
    <cellStyle name="20% - Accent6 2 3 2 2 2 2 3" xfId="3224"/>
    <cellStyle name="20% - Accent6 2 3 2 2 2 2 4" xfId="3225"/>
    <cellStyle name="20% - Accent6 2 3 2 2 2 3" xfId="3226"/>
    <cellStyle name="20% - Accent6 2 3 2 2 2 4" xfId="3227"/>
    <cellStyle name="20% - Accent6 2 3 2 2 3" xfId="3228"/>
    <cellStyle name="20% - Accent6 2 3 2 2 4" xfId="3229"/>
    <cellStyle name="20% - Accent6 2 3 2 2 5" xfId="3230"/>
    <cellStyle name="20% - Accent6 2 3 2 2 6" xfId="3231"/>
    <cellStyle name="20% - Accent6 2 3 2 3" xfId="3232"/>
    <cellStyle name="20% - Accent6 2 3 2 4" xfId="3233"/>
    <cellStyle name="20% - Accent6 2 3 2 4 2" xfId="3234"/>
    <cellStyle name="20% - Accent6 2 3 2 4 2 2" xfId="3235"/>
    <cellStyle name="20% - Accent6 2 3 2 4 2 3" xfId="3236"/>
    <cellStyle name="20% - Accent6 2 3 2 4 2 4" xfId="3237"/>
    <cellStyle name="20% - Accent6 2 3 2 4 3" xfId="3238"/>
    <cellStyle name="20% - Accent6 2 3 2 4 4" xfId="3239"/>
    <cellStyle name="20% - Accent6 2 3 2 5" xfId="3240"/>
    <cellStyle name="20% - Accent6 2 3 2 6" xfId="3241"/>
    <cellStyle name="20% - Accent6 2 3 2 7" xfId="3242"/>
    <cellStyle name="20% - Accent6 2 3 3" xfId="3243"/>
    <cellStyle name="20% - Accent6 2 3 4" xfId="3244"/>
    <cellStyle name="20% - Accent6 2 3 5" xfId="3245"/>
    <cellStyle name="20% - Accent6 2 3 6" xfId="3246"/>
    <cellStyle name="20% - Accent6 2 3 7" xfId="3247"/>
    <cellStyle name="20% - Accent6 2 3 8" xfId="3248"/>
    <cellStyle name="20% - Accent6 2 3 9" xfId="3249"/>
    <cellStyle name="20% - Accent6 2 30" xfId="3250"/>
    <cellStyle name="20% - Accent6 2 31" xfId="3251"/>
    <cellStyle name="20% - Accent6 2 32" xfId="3252"/>
    <cellStyle name="20% - Accent6 2 33" xfId="3253"/>
    <cellStyle name="20% - Accent6 2 34" xfId="3254"/>
    <cellStyle name="20% - Accent6 2 35" xfId="3255"/>
    <cellStyle name="20% - Accent6 2 36" xfId="3256"/>
    <cellStyle name="20% - Accent6 2 37" xfId="3257"/>
    <cellStyle name="20% - Accent6 2 38" xfId="3258"/>
    <cellStyle name="20% - Accent6 2 39" xfId="3259"/>
    <cellStyle name="20% - Accent6 2 4" xfId="3260"/>
    <cellStyle name="20% - Accent6 2 4 2" xfId="3261"/>
    <cellStyle name="20% - Accent6 2 4 2 2" xfId="3262"/>
    <cellStyle name="20% - Accent6 2 4 2 2 2" xfId="3263"/>
    <cellStyle name="20% - Accent6 2 4 2 2 2 2" xfId="3264"/>
    <cellStyle name="20% - Accent6 2 4 2 2 2 3" xfId="3265"/>
    <cellStyle name="20% - Accent6 2 4 2 2 2 4" xfId="3266"/>
    <cellStyle name="20% - Accent6 2 4 2 2 3" xfId="3267"/>
    <cellStyle name="20% - Accent6 2 4 2 2 4" xfId="3268"/>
    <cellStyle name="20% - Accent6 2 4 2 3" xfId="3269"/>
    <cellStyle name="20% - Accent6 2 4 2 4" xfId="3270"/>
    <cellStyle name="20% - Accent6 2 4 2 5" xfId="3271"/>
    <cellStyle name="20% - Accent6 2 4 2 6" xfId="3272"/>
    <cellStyle name="20% - Accent6 2 4 3" xfId="3273"/>
    <cellStyle name="20% - Accent6 2 4 4" xfId="3274"/>
    <cellStyle name="20% - Accent6 2 4 4 2" xfId="3275"/>
    <cellStyle name="20% - Accent6 2 4 4 2 2" xfId="3276"/>
    <cellStyle name="20% - Accent6 2 4 4 2 3" xfId="3277"/>
    <cellStyle name="20% - Accent6 2 4 4 2 4" xfId="3278"/>
    <cellStyle name="20% - Accent6 2 4 4 3" xfId="3279"/>
    <cellStyle name="20% - Accent6 2 4 4 4" xfId="3280"/>
    <cellStyle name="20% - Accent6 2 4 5" xfId="3281"/>
    <cellStyle name="20% - Accent6 2 4 6" xfId="3282"/>
    <cellStyle name="20% - Accent6 2 4 7" xfId="3283"/>
    <cellStyle name="20% - Accent6 2 40" xfId="3284"/>
    <cellStyle name="20% - Accent6 2 41" xfId="3285"/>
    <cellStyle name="20% - Accent6 2 5" xfId="3286"/>
    <cellStyle name="20% - Accent6 2 6" xfId="3287"/>
    <cellStyle name="20% - Accent6 2 7" xfId="3288"/>
    <cellStyle name="20% - Accent6 2 8" xfId="3289"/>
    <cellStyle name="20% - Accent6 2 9" xfId="3290"/>
    <cellStyle name="20% - Accent6 20" xfId="3291"/>
    <cellStyle name="20% - Accent6 21" xfId="3292"/>
    <cellStyle name="20% - Accent6 22" xfId="3293"/>
    <cellStyle name="20% - Accent6 23" xfId="3294"/>
    <cellStyle name="20% - Accent6 24" xfId="3295"/>
    <cellStyle name="20% - Accent6 25" xfId="3296"/>
    <cellStyle name="20% - Accent6 3" xfId="3297"/>
    <cellStyle name="20% - Accent6 3 10" xfId="3298"/>
    <cellStyle name="20% - Accent6 3 11" xfId="3299"/>
    <cellStyle name="20% - Accent6 3 12" xfId="3300"/>
    <cellStyle name="20% - Accent6 3 13" xfId="3301"/>
    <cellStyle name="20% - Accent6 3 14" xfId="3302"/>
    <cellStyle name="20% - Accent6 3 15" xfId="3303"/>
    <cellStyle name="20% - Accent6 3 16" xfId="3304"/>
    <cellStyle name="20% - Accent6 3 17" xfId="3305"/>
    <cellStyle name="20% - Accent6 3 18" xfId="3306"/>
    <cellStyle name="20% - Accent6 3 2" xfId="3307"/>
    <cellStyle name="20% - Accent6 3 2 2" xfId="3308"/>
    <cellStyle name="20% - Accent6 3 2 2 2" xfId="3309"/>
    <cellStyle name="20% - Accent6 3 2 3" xfId="3310"/>
    <cellStyle name="20% - Accent6 3 2 3 2" xfId="3311"/>
    <cellStyle name="20% - Accent6 3 2 4" xfId="3312"/>
    <cellStyle name="20% - Accent6 3 3" xfId="3313"/>
    <cellStyle name="20% - Accent6 3 3 2" xfId="3314"/>
    <cellStyle name="20% - Accent6 3 4" xfId="3315"/>
    <cellStyle name="20% - Accent6 3 4 2" xfId="3316"/>
    <cellStyle name="20% - Accent6 3 5" xfId="3317"/>
    <cellStyle name="20% - Accent6 3 6" xfId="3318"/>
    <cellStyle name="20% - Accent6 3 7" xfId="3319"/>
    <cellStyle name="20% - Accent6 3 8" xfId="3320"/>
    <cellStyle name="20% - Accent6 3 9" xfId="3321"/>
    <cellStyle name="20% - Accent6 4" xfId="3322"/>
    <cellStyle name="20% - Accent6 4 10" xfId="3323"/>
    <cellStyle name="20% - Accent6 4 11" xfId="3324"/>
    <cellStyle name="20% - Accent6 4 12" xfId="3325"/>
    <cellStyle name="20% - Accent6 4 13" xfId="3326"/>
    <cellStyle name="20% - Accent6 4 14" xfId="3327"/>
    <cellStyle name="20% - Accent6 4 15" xfId="3328"/>
    <cellStyle name="20% - Accent6 4 16" xfId="3329"/>
    <cellStyle name="20% - Accent6 4 17" xfId="3330"/>
    <cellStyle name="20% - Accent6 4 18" xfId="3331"/>
    <cellStyle name="20% - Accent6 4 2" xfId="3332"/>
    <cellStyle name="20% - Accent6 4 2 2" xfId="3333"/>
    <cellStyle name="20% - Accent6 4 2 2 2" xfId="3334"/>
    <cellStyle name="20% - Accent6 4 2 3" xfId="3335"/>
    <cellStyle name="20% - Accent6 4 2 3 2" xfId="3336"/>
    <cellStyle name="20% - Accent6 4 2 4" xfId="3337"/>
    <cellStyle name="20% - Accent6 4 3" xfId="3338"/>
    <cellStyle name="20% - Accent6 4 3 2" xfId="3339"/>
    <cellStyle name="20% - Accent6 4 4" xfId="3340"/>
    <cellStyle name="20% - Accent6 4 4 2" xfId="3341"/>
    <cellStyle name="20% - Accent6 4 5" xfId="3342"/>
    <cellStyle name="20% - Accent6 4 6" xfId="3343"/>
    <cellStyle name="20% - Accent6 4 7" xfId="3344"/>
    <cellStyle name="20% - Accent6 4 8" xfId="3345"/>
    <cellStyle name="20% - Accent6 4 9" xfId="3346"/>
    <cellStyle name="20% - Accent6 5" xfId="3347"/>
    <cellStyle name="20% - Accent6 5 10" xfId="3348"/>
    <cellStyle name="20% - Accent6 5 11" xfId="3349"/>
    <cellStyle name="20% - Accent6 5 12" xfId="3350"/>
    <cellStyle name="20% - Accent6 5 13" xfId="3351"/>
    <cellStyle name="20% - Accent6 5 14" xfId="3352"/>
    <cellStyle name="20% - Accent6 5 15" xfId="3353"/>
    <cellStyle name="20% - Accent6 5 16" xfId="3354"/>
    <cellStyle name="20% - Accent6 5 17" xfId="3355"/>
    <cellStyle name="20% - Accent6 5 18" xfId="3356"/>
    <cellStyle name="20% - Accent6 5 2" xfId="3357"/>
    <cellStyle name="20% - Accent6 5 2 2" xfId="3358"/>
    <cellStyle name="20% - Accent6 5 2 2 2" xfId="3359"/>
    <cellStyle name="20% - Accent6 5 2 3" xfId="3360"/>
    <cellStyle name="20% - Accent6 5 2 3 2" xfId="3361"/>
    <cellStyle name="20% - Accent6 5 2 4" xfId="3362"/>
    <cellStyle name="20% - Accent6 5 3" xfId="3363"/>
    <cellStyle name="20% - Accent6 5 3 2" xfId="3364"/>
    <cellStyle name="20% - Accent6 5 4" xfId="3365"/>
    <cellStyle name="20% - Accent6 5 4 2" xfId="3366"/>
    <cellStyle name="20% - Accent6 5 5" xfId="3367"/>
    <cellStyle name="20% - Accent6 5 6" xfId="3368"/>
    <cellStyle name="20% - Accent6 5 7" xfId="3369"/>
    <cellStyle name="20% - Accent6 5 8" xfId="3370"/>
    <cellStyle name="20% - Accent6 5 9" xfId="3371"/>
    <cellStyle name="20% - Accent6 6" xfId="3372"/>
    <cellStyle name="20% - Accent6 6 10" xfId="3373"/>
    <cellStyle name="20% - Accent6 6 11" xfId="3374"/>
    <cellStyle name="20% - Accent6 6 12" xfId="3375"/>
    <cellStyle name="20% - Accent6 6 13" xfId="3376"/>
    <cellStyle name="20% - Accent6 6 14" xfId="3377"/>
    <cellStyle name="20% - Accent6 6 15" xfId="3378"/>
    <cellStyle name="20% - Accent6 6 16" xfId="3379"/>
    <cellStyle name="20% - Accent6 6 17" xfId="3380"/>
    <cellStyle name="20% - Accent6 6 18" xfId="3381"/>
    <cellStyle name="20% - Accent6 6 2" xfId="3382"/>
    <cellStyle name="20% - Accent6 6 2 2" xfId="3383"/>
    <cellStyle name="20% - Accent6 6 2 2 2" xfId="3384"/>
    <cellStyle name="20% - Accent6 6 2 3" xfId="3385"/>
    <cellStyle name="20% - Accent6 6 2 3 2" xfId="3386"/>
    <cellStyle name="20% - Accent6 6 2 4" xfId="3387"/>
    <cellStyle name="20% - Accent6 6 3" xfId="3388"/>
    <cellStyle name="20% - Accent6 6 3 2" xfId="3389"/>
    <cellStyle name="20% - Accent6 6 4" xfId="3390"/>
    <cellStyle name="20% - Accent6 6 4 2" xfId="3391"/>
    <cellStyle name="20% - Accent6 6 5" xfId="3392"/>
    <cellStyle name="20% - Accent6 6 6" xfId="3393"/>
    <cellStyle name="20% - Accent6 6 7" xfId="3394"/>
    <cellStyle name="20% - Accent6 6 8" xfId="3395"/>
    <cellStyle name="20% - Accent6 6 9" xfId="3396"/>
    <cellStyle name="20% - Accent6 7" xfId="3397"/>
    <cellStyle name="20% - Accent6 7 10" xfId="3398"/>
    <cellStyle name="20% - Accent6 7 11" xfId="3399"/>
    <cellStyle name="20% - Accent6 7 12" xfId="3400"/>
    <cellStyle name="20% - Accent6 7 13" xfId="3401"/>
    <cellStyle name="20% - Accent6 7 14" xfId="3402"/>
    <cellStyle name="20% - Accent6 7 15" xfId="3403"/>
    <cellStyle name="20% - Accent6 7 16" xfId="3404"/>
    <cellStyle name="20% - Accent6 7 17" xfId="3405"/>
    <cellStyle name="20% - Accent6 7 18" xfId="3406"/>
    <cellStyle name="20% - Accent6 7 2" xfId="3407"/>
    <cellStyle name="20% - Accent6 7 2 2" xfId="3408"/>
    <cellStyle name="20% - Accent6 7 2 2 2" xfId="3409"/>
    <cellStyle name="20% - Accent6 7 2 3" xfId="3410"/>
    <cellStyle name="20% - Accent6 7 2 3 2" xfId="3411"/>
    <cellStyle name="20% - Accent6 7 2 4" xfId="3412"/>
    <cellStyle name="20% - Accent6 7 3" xfId="3413"/>
    <cellStyle name="20% - Accent6 7 3 2" xfId="3414"/>
    <cellStyle name="20% - Accent6 7 4" xfId="3415"/>
    <cellStyle name="20% - Accent6 7 4 2" xfId="3416"/>
    <cellStyle name="20% - Accent6 7 5" xfId="3417"/>
    <cellStyle name="20% - Accent6 7 6" xfId="3418"/>
    <cellStyle name="20% - Accent6 7 7" xfId="3419"/>
    <cellStyle name="20% - Accent6 7 8" xfId="3420"/>
    <cellStyle name="20% - Accent6 7 9" xfId="3421"/>
    <cellStyle name="20% - Accent6 8" xfId="3422"/>
    <cellStyle name="20% - Accent6 8 10" xfId="3423"/>
    <cellStyle name="20% - Accent6 8 11" xfId="3424"/>
    <cellStyle name="20% - Accent6 8 12" xfId="3425"/>
    <cellStyle name="20% - Accent6 8 13" xfId="3426"/>
    <cellStyle name="20% - Accent6 8 14" xfId="3427"/>
    <cellStyle name="20% - Accent6 8 15" xfId="3428"/>
    <cellStyle name="20% - Accent6 8 16" xfId="3429"/>
    <cellStyle name="20% - Accent6 8 17" xfId="3430"/>
    <cellStyle name="20% - Accent6 8 18" xfId="3431"/>
    <cellStyle name="20% - Accent6 8 2" xfId="3432"/>
    <cellStyle name="20% - Accent6 8 2 2" xfId="3433"/>
    <cellStyle name="20% - Accent6 8 2 2 2" xfId="3434"/>
    <cellStyle name="20% - Accent6 8 2 3" xfId="3435"/>
    <cellStyle name="20% - Accent6 8 2 3 2" xfId="3436"/>
    <cellStyle name="20% - Accent6 8 2 4" xfId="3437"/>
    <cellStyle name="20% - Accent6 8 3" xfId="3438"/>
    <cellStyle name="20% - Accent6 8 3 2" xfId="3439"/>
    <cellStyle name="20% - Accent6 8 4" xfId="3440"/>
    <cellStyle name="20% - Accent6 8 4 2" xfId="3441"/>
    <cellStyle name="20% - Accent6 8 5" xfId="3442"/>
    <cellStyle name="20% - Accent6 8 6" xfId="3443"/>
    <cellStyle name="20% - Accent6 8 7" xfId="3444"/>
    <cellStyle name="20% - Accent6 8 8" xfId="3445"/>
    <cellStyle name="20% - Accent6 8 9" xfId="3446"/>
    <cellStyle name="20% - Accent6 9" xfId="3447"/>
    <cellStyle name="20% - Accent6 9 10" xfId="3448"/>
    <cellStyle name="20% - Accent6 9 11" xfId="3449"/>
    <cellStyle name="20% - Accent6 9 12" xfId="3450"/>
    <cellStyle name="20% - Accent6 9 13" xfId="3451"/>
    <cellStyle name="20% - Accent6 9 14" xfId="3452"/>
    <cellStyle name="20% - Accent6 9 15" xfId="3453"/>
    <cellStyle name="20% - Accent6 9 16" xfId="3454"/>
    <cellStyle name="20% - Accent6 9 17" xfId="3455"/>
    <cellStyle name="20% - Accent6 9 18" xfId="3456"/>
    <cellStyle name="20% - Accent6 9 2" xfId="3457"/>
    <cellStyle name="20% - Accent6 9 2 2" xfId="3458"/>
    <cellStyle name="20% - Accent6 9 3" xfId="3459"/>
    <cellStyle name="20% - Accent6 9 3 2" xfId="3460"/>
    <cellStyle name="20% - Accent6 9 4" xfId="3461"/>
    <cellStyle name="20% - Accent6 9 5" xfId="3462"/>
    <cellStyle name="20% - Accent6 9 6" xfId="3463"/>
    <cellStyle name="20% - Accent6 9 7" xfId="3464"/>
    <cellStyle name="20% - Accent6 9 8" xfId="3465"/>
    <cellStyle name="20% - Accent6 9 9" xfId="3466"/>
    <cellStyle name="2bra" xfId="3467"/>
    <cellStyle name="2bra 2" xfId="3468"/>
    <cellStyle name="2DP" xfId="3469"/>
    <cellStyle name="3" xfId="3470"/>
    <cellStyle name="3 2" xfId="3471"/>
    <cellStyle name="3 2 2" xfId="3472"/>
    <cellStyle name="3 2 3" xfId="3473"/>
    <cellStyle name="3 3" xfId="3474"/>
    <cellStyle name="3 4" xfId="3475"/>
    <cellStyle name="3_2010 KUC Valuation Model v2009 10 23 Final - MAP Cases" xfId="3476"/>
    <cellStyle name="3_2010 KUC Valuation Model v2009 10 23 Final - MAP Cases 2" xfId="3477"/>
    <cellStyle name="3_2010 KUC Valuation Model v2009 10 23 Final - MAP Cases 2 2" xfId="3478"/>
    <cellStyle name="3_2010 KUC Valuation Model v2009 10 23 Final - MAP Cases 2 3" xfId="3479"/>
    <cellStyle name="3_2010 KUC Valuation Model v2009 10 23 Final - MAP Cases 3" xfId="3480"/>
    <cellStyle name="3_2010 KUC Valuation Model v2009 10 23 Final - MAP Cases 4" xfId="3481"/>
    <cellStyle name="3brac" xfId="3482"/>
    <cellStyle name="3brac 2" xfId="3483"/>
    <cellStyle name="3brac 2 2" xfId="3484"/>
    <cellStyle name="3brac 2 3" xfId="3485"/>
    <cellStyle name="3brac 3" xfId="3486"/>
    <cellStyle name="3brac 4" xfId="3487"/>
    <cellStyle name="40% - Accent1 10" xfId="3488"/>
    <cellStyle name="40% - Accent1 10 10" xfId="3489"/>
    <cellStyle name="40% - Accent1 10 11" xfId="3490"/>
    <cellStyle name="40% - Accent1 10 12" xfId="3491"/>
    <cellStyle name="40% - Accent1 10 13" xfId="3492"/>
    <cellStyle name="40% - Accent1 10 14" xfId="3493"/>
    <cellStyle name="40% - Accent1 10 15" xfId="3494"/>
    <cellStyle name="40% - Accent1 10 16" xfId="3495"/>
    <cellStyle name="40% - Accent1 10 17" xfId="3496"/>
    <cellStyle name="40% - Accent1 10 18" xfId="3497"/>
    <cellStyle name="40% - Accent1 10 2" xfId="3498"/>
    <cellStyle name="40% - Accent1 10 2 2" xfId="3499"/>
    <cellStyle name="40% - Accent1 10 3" xfId="3500"/>
    <cellStyle name="40% - Accent1 10 3 2" xfId="3501"/>
    <cellStyle name="40% - Accent1 10 4" xfId="3502"/>
    <cellStyle name="40% - Accent1 10 5" xfId="3503"/>
    <cellStyle name="40% - Accent1 10 6" xfId="3504"/>
    <cellStyle name="40% - Accent1 10 7" xfId="3505"/>
    <cellStyle name="40% - Accent1 10 8" xfId="3506"/>
    <cellStyle name="40% - Accent1 10 9" xfId="3507"/>
    <cellStyle name="40% - Accent1 11" xfId="3508"/>
    <cellStyle name="40% - Accent1 11 2" xfId="3509"/>
    <cellStyle name="40% - Accent1 11 2 2" xfId="3510"/>
    <cellStyle name="40% - Accent1 11 3" xfId="3511"/>
    <cellStyle name="40% - Accent1 11 3 2" xfId="3512"/>
    <cellStyle name="40% - Accent1 11 4" xfId="3513"/>
    <cellStyle name="40% - Accent1 11 5" xfId="3514"/>
    <cellStyle name="40% - Accent1 11 6" xfId="3515"/>
    <cellStyle name="40% - Accent1 11 7" xfId="3516"/>
    <cellStyle name="40% - Accent1 11 8" xfId="3517"/>
    <cellStyle name="40% - Accent1 12" xfId="3518"/>
    <cellStyle name="40% - Accent1 12 2" xfId="3519"/>
    <cellStyle name="40% - Accent1 12 3" xfId="3520"/>
    <cellStyle name="40% - Accent1 12 4" xfId="3521"/>
    <cellStyle name="40% - Accent1 12 5" xfId="3522"/>
    <cellStyle name="40% - Accent1 12 6" xfId="3523"/>
    <cellStyle name="40% - Accent1 13" xfId="3524"/>
    <cellStyle name="40% - Accent1 13 2" xfId="3525"/>
    <cellStyle name="40% - Accent1 13 3" xfId="3526"/>
    <cellStyle name="40% - Accent1 13 4" xfId="3527"/>
    <cellStyle name="40% - Accent1 13 5" xfId="3528"/>
    <cellStyle name="40% - Accent1 13 6" xfId="3529"/>
    <cellStyle name="40% - Accent1 14" xfId="3530"/>
    <cellStyle name="40% - Accent1 14 2" xfId="3531"/>
    <cellStyle name="40% - Accent1 14 3" xfId="3532"/>
    <cellStyle name="40% - Accent1 14 4" xfId="3533"/>
    <cellStyle name="40% - Accent1 15" xfId="3534"/>
    <cellStyle name="40% - Accent1 15 2" xfId="3535"/>
    <cellStyle name="40% - Accent1 15 3" xfId="3536"/>
    <cellStyle name="40% - Accent1 15 4" xfId="3537"/>
    <cellStyle name="40% - Accent1 16" xfId="3538"/>
    <cellStyle name="40% - Accent1 17" xfId="3539"/>
    <cellStyle name="40% - Accent1 18" xfId="3540"/>
    <cellStyle name="40% - Accent1 19" xfId="3541"/>
    <cellStyle name="40% - Accent1 2" xfId="24"/>
    <cellStyle name="40% - Accent1 2 10" xfId="3542"/>
    <cellStyle name="40% - Accent1 2 11" xfId="3543"/>
    <cellStyle name="40% - Accent1 2 12" xfId="3544"/>
    <cellStyle name="40% - Accent1 2 13" xfId="3545"/>
    <cellStyle name="40% - Accent1 2 14" xfId="3546"/>
    <cellStyle name="40% - Accent1 2 15" xfId="3547"/>
    <cellStyle name="40% - Accent1 2 16" xfId="3548"/>
    <cellStyle name="40% - Accent1 2 17" xfId="3549"/>
    <cellStyle name="40% - Accent1 2 18" xfId="3550"/>
    <cellStyle name="40% - Accent1 2 19" xfId="3551"/>
    <cellStyle name="40% - Accent1 2 2" xfId="3552"/>
    <cellStyle name="40% - Accent1 2 2 10" xfId="3553"/>
    <cellStyle name="40% - Accent1 2 2 10 2" xfId="3554"/>
    <cellStyle name="40% - Accent1 2 2 10 3" xfId="3555"/>
    <cellStyle name="40% - Accent1 2 2 10 4" xfId="3556"/>
    <cellStyle name="40% - Accent1 2 2 10 5" xfId="3557"/>
    <cellStyle name="40% - Accent1 2 2 10 6" xfId="3558"/>
    <cellStyle name="40% - Accent1 2 2 11" xfId="3559"/>
    <cellStyle name="40% - Accent1 2 2 11 2" xfId="3560"/>
    <cellStyle name="40% - Accent1 2 2 11 3" xfId="3561"/>
    <cellStyle name="40% - Accent1 2 2 11 4" xfId="3562"/>
    <cellStyle name="40% - Accent1 2 2 11 5" xfId="3563"/>
    <cellStyle name="40% - Accent1 2 2 11 6" xfId="3564"/>
    <cellStyle name="40% - Accent1 2 2 12" xfId="3565"/>
    <cellStyle name="40% - Accent1 2 2 12 2" xfId="3566"/>
    <cellStyle name="40% - Accent1 2 2 12 3" xfId="3567"/>
    <cellStyle name="40% - Accent1 2 2 12 4" xfId="3568"/>
    <cellStyle name="40% - Accent1 2 2 12 5" xfId="3569"/>
    <cellStyle name="40% - Accent1 2 2 12 6" xfId="3570"/>
    <cellStyle name="40% - Accent1 2 2 13" xfId="3571"/>
    <cellStyle name="40% - Accent1 2 2 13 2" xfId="3572"/>
    <cellStyle name="40% - Accent1 2 2 13 3" xfId="3573"/>
    <cellStyle name="40% - Accent1 2 2 13 4" xfId="3574"/>
    <cellStyle name="40% - Accent1 2 2 13 5" xfId="3575"/>
    <cellStyle name="40% - Accent1 2 2 13 6" xfId="3576"/>
    <cellStyle name="40% - Accent1 2 2 14" xfId="3577"/>
    <cellStyle name="40% - Accent1 2 2 14 2" xfId="3578"/>
    <cellStyle name="40% - Accent1 2 2 14 3" xfId="3579"/>
    <cellStyle name="40% - Accent1 2 2 14 4" xfId="3580"/>
    <cellStyle name="40% - Accent1 2 2 14 5" xfId="3581"/>
    <cellStyle name="40% - Accent1 2 2 14 6" xfId="3582"/>
    <cellStyle name="40% - Accent1 2 2 15" xfId="3583"/>
    <cellStyle name="40% - Accent1 2 2 15 2" xfId="3584"/>
    <cellStyle name="40% - Accent1 2 2 15 2 2" xfId="3585"/>
    <cellStyle name="40% - Accent1 2 2 15 2 2 2" xfId="3586"/>
    <cellStyle name="40% - Accent1 2 2 15 2 2 3" xfId="3587"/>
    <cellStyle name="40% - Accent1 2 2 15 2 2 4" xfId="3588"/>
    <cellStyle name="40% - Accent1 2 2 15 2 3" xfId="3589"/>
    <cellStyle name="40% - Accent1 2 2 15 2 4" xfId="3590"/>
    <cellStyle name="40% - Accent1 2 2 15 3" xfId="3591"/>
    <cellStyle name="40% - Accent1 2 2 15 4" xfId="3592"/>
    <cellStyle name="40% - Accent1 2 2 15 5" xfId="3593"/>
    <cellStyle name="40% - Accent1 2 2 15 6" xfId="3594"/>
    <cellStyle name="40% - Accent1 2 2 16" xfId="3595"/>
    <cellStyle name="40% - Accent1 2 2 16 2" xfId="3596"/>
    <cellStyle name="40% - Accent1 2 2 16 2 2" xfId="3597"/>
    <cellStyle name="40% - Accent1 2 2 16 2 3" xfId="3598"/>
    <cellStyle name="40% - Accent1 2 2 16 2 4" xfId="3599"/>
    <cellStyle name="40% - Accent1 2 2 16 3" xfId="3600"/>
    <cellStyle name="40% - Accent1 2 2 16 4" xfId="3601"/>
    <cellStyle name="40% - Accent1 2 2 17" xfId="3602"/>
    <cellStyle name="40% - Accent1 2 2 18" xfId="3603"/>
    <cellStyle name="40% - Accent1 2 2 19" xfId="3604"/>
    <cellStyle name="40% - Accent1 2 2 2" xfId="3605"/>
    <cellStyle name="40% - Accent1 2 2 2 2" xfId="3606"/>
    <cellStyle name="40% - Accent1 2 2 2 2 2" xfId="3607"/>
    <cellStyle name="40% - Accent1 2 2 2 2 2 2" xfId="3608"/>
    <cellStyle name="40% - Accent1 2 2 2 2 2 2 2" xfId="3609"/>
    <cellStyle name="40% - Accent1 2 2 2 2 2 2 3" xfId="3610"/>
    <cellStyle name="40% - Accent1 2 2 2 2 2 2 4" xfId="3611"/>
    <cellStyle name="40% - Accent1 2 2 2 2 2 3" xfId="3612"/>
    <cellStyle name="40% - Accent1 2 2 2 2 2 4" xfId="3613"/>
    <cellStyle name="40% - Accent1 2 2 2 2 3" xfId="3614"/>
    <cellStyle name="40% - Accent1 2 2 2 2 4" xfId="3615"/>
    <cellStyle name="40% - Accent1 2 2 2 2 5" xfId="3616"/>
    <cellStyle name="40% - Accent1 2 2 2 2 6" xfId="3617"/>
    <cellStyle name="40% - Accent1 2 2 2 3" xfId="3618"/>
    <cellStyle name="40% - Accent1 2 2 2 3 2" xfId="3619"/>
    <cellStyle name="40% - Accent1 2 2 2 4" xfId="3620"/>
    <cellStyle name="40% - Accent1 2 2 2 4 2" xfId="3621"/>
    <cellStyle name="40% - Accent1 2 2 2 4 2 2" xfId="3622"/>
    <cellStyle name="40% - Accent1 2 2 2 4 2 3" xfId="3623"/>
    <cellStyle name="40% - Accent1 2 2 2 4 2 4" xfId="3624"/>
    <cellStyle name="40% - Accent1 2 2 2 4 3" xfId="3625"/>
    <cellStyle name="40% - Accent1 2 2 2 4 4" xfId="3626"/>
    <cellStyle name="40% - Accent1 2 2 2 5" xfId="3627"/>
    <cellStyle name="40% - Accent1 2 2 2 6" xfId="3628"/>
    <cellStyle name="40% - Accent1 2 2 2 7" xfId="3629"/>
    <cellStyle name="40% - Accent1 2 2 20" xfId="3630"/>
    <cellStyle name="40% - Accent1 2 2 21" xfId="3631"/>
    <cellStyle name="40% - Accent1 2 2 3" xfId="3632"/>
    <cellStyle name="40% - Accent1 2 2 3 2" xfId="3633"/>
    <cellStyle name="40% - Accent1 2 2 3 3" xfId="3634"/>
    <cellStyle name="40% - Accent1 2 2 3 4" xfId="3635"/>
    <cellStyle name="40% - Accent1 2 2 3 5" xfId="3636"/>
    <cellStyle name="40% - Accent1 2 2 3 6" xfId="3637"/>
    <cellStyle name="40% - Accent1 2 2 4" xfId="3638"/>
    <cellStyle name="40% - Accent1 2 2 4 2" xfId="3639"/>
    <cellStyle name="40% - Accent1 2 2 4 3" xfId="3640"/>
    <cellStyle name="40% - Accent1 2 2 4 4" xfId="3641"/>
    <cellStyle name="40% - Accent1 2 2 4 5" xfId="3642"/>
    <cellStyle name="40% - Accent1 2 2 4 6" xfId="3643"/>
    <cellStyle name="40% - Accent1 2 2 5" xfId="3644"/>
    <cellStyle name="40% - Accent1 2 2 5 2" xfId="3645"/>
    <cellStyle name="40% - Accent1 2 2 5 3" xfId="3646"/>
    <cellStyle name="40% - Accent1 2 2 5 4" xfId="3647"/>
    <cellStyle name="40% - Accent1 2 2 5 5" xfId="3648"/>
    <cellStyle name="40% - Accent1 2 2 5 6" xfId="3649"/>
    <cellStyle name="40% - Accent1 2 2 6" xfId="3650"/>
    <cellStyle name="40% - Accent1 2 2 6 2" xfId="3651"/>
    <cellStyle name="40% - Accent1 2 2 6 3" xfId="3652"/>
    <cellStyle name="40% - Accent1 2 2 6 4" xfId="3653"/>
    <cellStyle name="40% - Accent1 2 2 6 5" xfId="3654"/>
    <cellStyle name="40% - Accent1 2 2 6 6" xfId="3655"/>
    <cellStyle name="40% - Accent1 2 2 7" xfId="3656"/>
    <cellStyle name="40% - Accent1 2 2 7 2" xfId="3657"/>
    <cellStyle name="40% - Accent1 2 2 7 3" xfId="3658"/>
    <cellStyle name="40% - Accent1 2 2 7 4" xfId="3659"/>
    <cellStyle name="40% - Accent1 2 2 7 5" xfId="3660"/>
    <cellStyle name="40% - Accent1 2 2 7 6" xfId="3661"/>
    <cellStyle name="40% - Accent1 2 2 8" xfId="3662"/>
    <cellStyle name="40% - Accent1 2 2 8 2" xfId="3663"/>
    <cellStyle name="40% - Accent1 2 2 8 3" xfId="3664"/>
    <cellStyle name="40% - Accent1 2 2 8 4" xfId="3665"/>
    <cellStyle name="40% - Accent1 2 2 8 5" xfId="3666"/>
    <cellStyle name="40% - Accent1 2 2 8 6" xfId="3667"/>
    <cellStyle name="40% - Accent1 2 2 9" xfId="3668"/>
    <cellStyle name="40% - Accent1 2 2 9 2" xfId="3669"/>
    <cellStyle name="40% - Accent1 2 2 9 3" xfId="3670"/>
    <cellStyle name="40% - Accent1 2 2 9 4" xfId="3671"/>
    <cellStyle name="40% - Accent1 2 2 9 5" xfId="3672"/>
    <cellStyle name="40% - Accent1 2 2 9 6" xfId="3673"/>
    <cellStyle name="40% - Accent1 2 20" xfId="3674"/>
    <cellStyle name="40% - Accent1 2 21" xfId="3675"/>
    <cellStyle name="40% - Accent1 2 22" xfId="3676"/>
    <cellStyle name="40% - Accent1 2 23" xfId="3677"/>
    <cellStyle name="40% - Accent1 2 24" xfId="3678"/>
    <cellStyle name="40% - Accent1 2 24 2" xfId="3679"/>
    <cellStyle name="40% - Accent1 2 24 2 2" xfId="3680"/>
    <cellStyle name="40% - Accent1 2 24 2 2 2" xfId="3681"/>
    <cellStyle name="40% - Accent1 2 24 2 2 3" xfId="3682"/>
    <cellStyle name="40% - Accent1 2 24 2 2 4" xfId="3683"/>
    <cellStyle name="40% - Accent1 2 24 2 3" xfId="3684"/>
    <cellStyle name="40% - Accent1 2 24 2 4" xfId="3685"/>
    <cellStyle name="40% - Accent1 2 24 3" xfId="3686"/>
    <cellStyle name="40% - Accent1 2 24 4" xfId="3687"/>
    <cellStyle name="40% - Accent1 2 24 5" xfId="3688"/>
    <cellStyle name="40% - Accent1 2 24 6" xfId="3689"/>
    <cellStyle name="40% - Accent1 2 25" xfId="3690"/>
    <cellStyle name="40% - Accent1 2 25 2" xfId="3691"/>
    <cellStyle name="40% - Accent1 2 25 2 2" xfId="3692"/>
    <cellStyle name="40% - Accent1 2 25 2 3" xfId="3693"/>
    <cellStyle name="40% - Accent1 2 25 2 4" xfId="3694"/>
    <cellStyle name="40% - Accent1 2 25 3" xfId="3695"/>
    <cellStyle name="40% - Accent1 2 25 4" xfId="3696"/>
    <cellStyle name="40% - Accent1 2 26" xfId="3697"/>
    <cellStyle name="40% - Accent1 2 27" xfId="3698"/>
    <cellStyle name="40% - Accent1 2 28" xfId="3699"/>
    <cellStyle name="40% - Accent1 2 29" xfId="3700"/>
    <cellStyle name="40% - Accent1 2 3" xfId="3701"/>
    <cellStyle name="40% - Accent1 2 3 10" xfId="3702"/>
    <cellStyle name="40% - Accent1 2 3 11" xfId="3703"/>
    <cellStyle name="40% - Accent1 2 3 12" xfId="3704"/>
    <cellStyle name="40% - Accent1 2 3 13" xfId="3705"/>
    <cellStyle name="40% - Accent1 2 3 14" xfId="3706"/>
    <cellStyle name="40% - Accent1 2 3 15" xfId="3707"/>
    <cellStyle name="40% - Accent1 2 3 15 2" xfId="3708"/>
    <cellStyle name="40% - Accent1 2 3 15 2 2" xfId="3709"/>
    <cellStyle name="40% - Accent1 2 3 15 2 2 2" xfId="3710"/>
    <cellStyle name="40% - Accent1 2 3 15 2 2 3" xfId="3711"/>
    <cellStyle name="40% - Accent1 2 3 15 2 2 4" xfId="3712"/>
    <cellStyle name="40% - Accent1 2 3 15 2 3" xfId="3713"/>
    <cellStyle name="40% - Accent1 2 3 15 2 4" xfId="3714"/>
    <cellStyle name="40% - Accent1 2 3 15 3" xfId="3715"/>
    <cellStyle name="40% - Accent1 2 3 15 4" xfId="3716"/>
    <cellStyle name="40% - Accent1 2 3 15 5" xfId="3717"/>
    <cellStyle name="40% - Accent1 2 3 15 6" xfId="3718"/>
    <cellStyle name="40% - Accent1 2 3 16" xfId="3719"/>
    <cellStyle name="40% - Accent1 2 3 16 2" xfId="3720"/>
    <cellStyle name="40% - Accent1 2 3 16 2 2" xfId="3721"/>
    <cellStyle name="40% - Accent1 2 3 16 2 3" xfId="3722"/>
    <cellStyle name="40% - Accent1 2 3 16 2 4" xfId="3723"/>
    <cellStyle name="40% - Accent1 2 3 16 3" xfId="3724"/>
    <cellStyle name="40% - Accent1 2 3 16 4" xfId="3725"/>
    <cellStyle name="40% - Accent1 2 3 17" xfId="3726"/>
    <cellStyle name="40% - Accent1 2 3 18" xfId="3727"/>
    <cellStyle name="40% - Accent1 2 3 19" xfId="3728"/>
    <cellStyle name="40% - Accent1 2 3 2" xfId="3729"/>
    <cellStyle name="40% - Accent1 2 3 2 2" xfId="3730"/>
    <cellStyle name="40% - Accent1 2 3 2 2 2" xfId="3731"/>
    <cellStyle name="40% - Accent1 2 3 2 2 2 2" xfId="3732"/>
    <cellStyle name="40% - Accent1 2 3 2 2 2 2 2" xfId="3733"/>
    <cellStyle name="40% - Accent1 2 3 2 2 2 2 3" xfId="3734"/>
    <cellStyle name="40% - Accent1 2 3 2 2 2 2 4" xfId="3735"/>
    <cellStyle name="40% - Accent1 2 3 2 2 2 3" xfId="3736"/>
    <cellStyle name="40% - Accent1 2 3 2 2 2 4" xfId="3737"/>
    <cellStyle name="40% - Accent1 2 3 2 2 3" xfId="3738"/>
    <cellStyle name="40% - Accent1 2 3 2 2 4" xfId="3739"/>
    <cellStyle name="40% - Accent1 2 3 2 2 5" xfId="3740"/>
    <cellStyle name="40% - Accent1 2 3 2 2 6" xfId="3741"/>
    <cellStyle name="40% - Accent1 2 3 2 3" xfId="3742"/>
    <cellStyle name="40% - Accent1 2 3 2 4" xfId="3743"/>
    <cellStyle name="40% - Accent1 2 3 2 4 2" xfId="3744"/>
    <cellStyle name="40% - Accent1 2 3 2 4 2 2" xfId="3745"/>
    <cellStyle name="40% - Accent1 2 3 2 4 2 3" xfId="3746"/>
    <cellStyle name="40% - Accent1 2 3 2 4 2 4" xfId="3747"/>
    <cellStyle name="40% - Accent1 2 3 2 4 3" xfId="3748"/>
    <cellStyle name="40% - Accent1 2 3 2 4 4" xfId="3749"/>
    <cellStyle name="40% - Accent1 2 3 2 5" xfId="3750"/>
    <cellStyle name="40% - Accent1 2 3 2 6" xfId="3751"/>
    <cellStyle name="40% - Accent1 2 3 2 7" xfId="3752"/>
    <cellStyle name="40% - Accent1 2 3 20" xfId="3753"/>
    <cellStyle name="40% - Accent1 2 3 3" xfId="3754"/>
    <cellStyle name="40% - Accent1 2 3 4" xfId="3755"/>
    <cellStyle name="40% - Accent1 2 3 5" xfId="3756"/>
    <cellStyle name="40% - Accent1 2 3 6" xfId="3757"/>
    <cellStyle name="40% - Accent1 2 3 7" xfId="3758"/>
    <cellStyle name="40% - Accent1 2 3 8" xfId="3759"/>
    <cellStyle name="40% - Accent1 2 3 9" xfId="3760"/>
    <cellStyle name="40% - Accent1 2 30" xfId="3761"/>
    <cellStyle name="40% - Accent1 2 31" xfId="3762"/>
    <cellStyle name="40% - Accent1 2 32" xfId="3763"/>
    <cellStyle name="40% - Accent1 2 33" xfId="3764"/>
    <cellStyle name="40% - Accent1 2 34" xfId="3765"/>
    <cellStyle name="40% - Accent1 2 35" xfId="3766"/>
    <cellStyle name="40% - Accent1 2 36" xfId="3767"/>
    <cellStyle name="40% - Accent1 2 37" xfId="3768"/>
    <cellStyle name="40% - Accent1 2 38" xfId="3769"/>
    <cellStyle name="40% - Accent1 2 39" xfId="3770"/>
    <cellStyle name="40% - Accent1 2 4" xfId="3771"/>
    <cellStyle name="40% - Accent1 2 4 2" xfId="3772"/>
    <cellStyle name="40% - Accent1 2 4 2 2" xfId="3773"/>
    <cellStyle name="40% - Accent1 2 4 2 2 2" xfId="3774"/>
    <cellStyle name="40% - Accent1 2 4 2 2 2 2" xfId="3775"/>
    <cellStyle name="40% - Accent1 2 4 2 2 2 3" xfId="3776"/>
    <cellStyle name="40% - Accent1 2 4 2 2 2 4" xfId="3777"/>
    <cellStyle name="40% - Accent1 2 4 2 2 3" xfId="3778"/>
    <cellStyle name="40% - Accent1 2 4 2 2 4" xfId="3779"/>
    <cellStyle name="40% - Accent1 2 4 2 3" xfId="3780"/>
    <cellStyle name="40% - Accent1 2 4 2 4" xfId="3781"/>
    <cellStyle name="40% - Accent1 2 4 2 5" xfId="3782"/>
    <cellStyle name="40% - Accent1 2 4 2 6" xfId="3783"/>
    <cellStyle name="40% - Accent1 2 4 3" xfId="3784"/>
    <cellStyle name="40% - Accent1 2 4 4" xfId="3785"/>
    <cellStyle name="40% - Accent1 2 4 4 2" xfId="3786"/>
    <cellStyle name="40% - Accent1 2 4 4 2 2" xfId="3787"/>
    <cellStyle name="40% - Accent1 2 4 4 2 3" xfId="3788"/>
    <cellStyle name="40% - Accent1 2 4 4 2 4" xfId="3789"/>
    <cellStyle name="40% - Accent1 2 4 4 3" xfId="3790"/>
    <cellStyle name="40% - Accent1 2 4 4 4" xfId="3791"/>
    <cellStyle name="40% - Accent1 2 4 5" xfId="3792"/>
    <cellStyle name="40% - Accent1 2 4 6" xfId="3793"/>
    <cellStyle name="40% - Accent1 2 4 7" xfId="3794"/>
    <cellStyle name="40% - Accent1 2 40" xfId="3795"/>
    <cellStyle name="40% - Accent1 2 41" xfId="3796"/>
    <cellStyle name="40% - Accent1 2 5" xfId="3797"/>
    <cellStyle name="40% - Accent1 2 6" xfId="3798"/>
    <cellStyle name="40% - Accent1 2 7" xfId="3799"/>
    <cellStyle name="40% - Accent1 2 8" xfId="3800"/>
    <cellStyle name="40% - Accent1 2 9" xfId="3801"/>
    <cellStyle name="40% - Accent1 20" xfId="3802"/>
    <cellStyle name="40% - Accent1 21" xfId="3803"/>
    <cellStyle name="40% - Accent1 22" xfId="3804"/>
    <cellStyle name="40% - Accent1 23" xfId="3805"/>
    <cellStyle name="40% - Accent1 24" xfId="3806"/>
    <cellStyle name="40% - Accent1 25" xfId="3807"/>
    <cellStyle name="40% - Accent1 3" xfId="3808"/>
    <cellStyle name="40% - Accent1 3 10" xfId="3809"/>
    <cellStyle name="40% - Accent1 3 11" xfId="3810"/>
    <cellStyle name="40% - Accent1 3 12" xfId="3811"/>
    <cellStyle name="40% - Accent1 3 13" xfId="3812"/>
    <cellStyle name="40% - Accent1 3 14" xfId="3813"/>
    <cellStyle name="40% - Accent1 3 15" xfId="3814"/>
    <cellStyle name="40% - Accent1 3 16" xfId="3815"/>
    <cellStyle name="40% - Accent1 3 17" xfId="3816"/>
    <cellStyle name="40% - Accent1 3 18" xfId="3817"/>
    <cellStyle name="40% - Accent1 3 2" xfId="3818"/>
    <cellStyle name="40% - Accent1 3 2 2" xfId="3819"/>
    <cellStyle name="40% - Accent1 3 2 2 2" xfId="3820"/>
    <cellStyle name="40% - Accent1 3 2 3" xfId="3821"/>
    <cellStyle name="40% - Accent1 3 2 3 2" xfId="3822"/>
    <cellStyle name="40% - Accent1 3 2 4" xfId="3823"/>
    <cellStyle name="40% - Accent1 3 3" xfId="3824"/>
    <cellStyle name="40% - Accent1 3 3 2" xfId="3825"/>
    <cellStyle name="40% - Accent1 3 4" xfId="3826"/>
    <cellStyle name="40% - Accent1 3 4 2" xfId="3827"/>
    <cellStyle name="40% - Accent1 3 5" xfId="3828"/>
    <cellStyle name="40% - Accent1 3 6" xfId="3829"/>
    <cellStyle name="40% - Accent1 3 7" xfId="3830"/>
    <cellStyle name="40% - Accent1 3 8" xfId="3831"/>
    <cellStyle name="40% - Accent1 3 9" xfId="3832"/>
    <cellStyle name="40% - Accent1 4" xfId="3833"/>
    <cellStyle name="40% - Accent1 4 10" xfId="3834"/>
    <cellStyle name="40% - Accent1 4 11" xfId="3835"/>
    <cellStyle name="40% - Accent1 4 12" xfId="3836"/>
    <cellStyle name="40% - Accent1 4 13" xfId="3837"/>
    <cellStyle name="40% - Accent1 4 14" xfId="3838"/>
    <cellStyle name="40% - Accent1 4 15" xfId="3839"/>
    <cellStyle name="40% - Accent1 4 16" xfId="3840"/>
    <cellStyle name="40% - Accent1 4 17" xfId="3841"/>
    <cellStyle name="40% - Accent1 4 18" xfId="3842"/>
    <cellStyle name="40% - Accent1 4 2" xfId="3843"/>
    <cellStyle name="40% - Accent1 4 2 2" xfId="3844"/>
    <cellStyle name="40% - Accent1 4 2 2 2" xfId="3845"/>
    <cellStyle name="40% - Accent1 4 2 3" xfId="3846"/>
    <cellStyle name="40% - Accent1 4 2 3 2" xfId="3847"/>
    <cellStyle name="40% - Accent1 4 2 4" xfId="3848"/>
    <cellStyle name="40% - Accent1 4 3" xfId="3849"/>
    <cellStyle name="40% - Accent1 4 3 2" xfId="3850"/>
    <cellStyle name="40% - Accent1 4 4" xfId="3851"/>
    <cellStyle name="40% - Accent1 4 4 2" xfId="3852"/>
    <cellStyle name="40% - Accent1 4 5" xfId="3853"/>
    <cellStyle name="40% - Accent1 4 6" xfId="3854"/>
    <cellStyle name="40% - Accent1 4 7" xfId="3855"/>
    <cellStyle name="40% - Accent1 4 8" xfId="3856"/>
    <cellStyle name="40% - Accent1 4 9" xfId="3857"/>
    <cellStyle name="40% - Accent1 5" xfId="3858"/>
    <cellStyle name="40% - Accent1 5 10" xfId="3859"/>
    <cellStyle name="40% - Accent1 5 11" xfId="3860"/>
    <cellStyle name="40% - Accent1 5 12" xfId="3861"/>
    <cellStyle name="40% - Accent1 5 13" xfId="3862"/>
    <cellStyle name="40% - Accent1 5 14" xfId="3863"/>
    <cellStyle name="40% - Accent1 5 15" xfId="3864"/>
    <cellStyle name="40% - Accent1 5 16" xfId="3865"/>
    <cellStyle name="40% - Accent1 5 17" xfId="3866"/>
    <cellStyle name="40% - Accent1 5 18" xfId="3867"/>
    <cellStyle name="40% - Accent1 5 2" xfId="3868"/>
    <cellStyle name="40% - Accent1 5 2 2" xfId="3869"/>
    <cellStyle name="40% - Accent1 5 2 2 2" xfId="3870"/>
    <cellStyle name="40% - Accent1 5 2 3" xfId="3871"/>
    <cellStyle name="40% - Accent1 5 2 3 2" xfId="3872"/>
    <cellStyle name="40% - Accent1 5 2 4" xfId="3873"/>
    <cellStyle name="40% - Accent1 5 3" xfId="3874"/>
    <cellStyle name="40% - Accent1 5 3 2" xfId="3875"/>
    <cellStyle name="40% - Accent1 5 4" xfId="3876"/>
    <cellStyle name="40% - Accent1 5 4 2" xfId="3877"/>
    <cellStyle name="40% - Accent1 5 5" xfId="3878"/>
    <cellStyle name="40% - Accent1 5 6" xfId="3879"/>
    <cellStyle name="40% - Accent1 5 7" xfId="3880"/>
    <cellStyle name="40% - Accent1 5 8" xfId="3881"/>
    <cellStyle name="40% - Accent1 5 9" xfId="3882"/>
    <cellStyle name="40% - Accent1 6" xfId="3883"/>
    <cellStyle name="40% - Accent1 6 10" xfId="3884"/>
    <cellStyle name="40% - Accent1 6 11" xfId="3885"/>
    <cellStyle name="40% - Accent1 6 12" xfId="3886"/>
    <cellStyle name="40% - Accent1 6 13" xfId="3887"/>
    <cellStyle name="40% - Accent1 6 14" xfId="3888"/>
    <cellStyle name="40% - Accent1 6 15" xfId="3889"/>
    <cellStyle name="40% - Accent1 6 16" xfId="3890"/>
    <cellStyle name="40% - Accent1 6 17" xfId="3891"/>
    <cellStyle name="40% - Accent1 6 18" xfId="3892"/>
    <cellStyle name="40% - Accent1 6 2" xfId="3893"/>
    <cellStyle name="40% - Accent1 6 2 2" xfId="3894"/>
    <cellStyle name="40% - Accent1 6 2 2 2" xfId="3895"/>
    <cellStyle name="40% - Accent1 6 2 3" xfId="3896"/>
    <cellStyle name="40% - Accent1 6 2 3 2" xfId="3897"/>
    <cellStyle name="40% - Accent1 6 2 4" xfId="3898"/>
    <cellStyle name="40% - Accent1 6 3" xfId="3899"/>
    <cellStyle name="40% - Accent1 6 3 2" xfId="3900"/>
    <cellStyle name="40% - Accent1 6 4" xfId="3901"/>
    <cellStyle name="40% - Accent1 6 4 2" xfId="3902"/>
    <cellStyle name="40% - Accent1 6 5" xfId="3903"/>
    <cellStyle name="40% - Accent1 6 6" xfId="3904"/>
    <cellStyle name="40% - Accent1 6 7" xfId="3905"/>
    <cellStyle name="40% - Accent1 6 8" xfId="3906"/>
    <cellStyle name="40% - Accent1 6 9" xfId="3907"/>
    <cellStyle name="40% - Accent1 7" xfId="3908"/>
    <cellStyle name="40% - Accent1 7 10" xfId="3909"/>
    <cellStyle name="40% - Accent1 7 11" xfId="3910"/>
    <cellStyle name="40% - Accent1 7 12" xfId="3911"/>
    <cellStyle name="40% - Accent1 7 13" xfId="3912"/>
    <cellStyle name="40% - Accent1 7 14" xfId="3913"/>
    <cellStyle name="40% - Accent1 7 15" xfId="3914"/>
    <cellStyle name="40% - Accent1 7 16" xfId="3915"/>
    <cellStyle name="40% - Accent1 7 17" xfId="3916"/>
    <cellStyle name="40% - Accent1 7 18" xfId="3917"/>
    <cellStyle name="40% - Accent1 7 2" xfId="3918"/>
    <cellStyle name="40% - Accent1 7 2 2" xfId="3919"/>
    <cellStyle name="40% - Accent1 7 2 2 2" xfId="3920"/>
    <cellStyle name="40% - Accent1 7 2 3" xfId="3921"/>
    <cellStyle name="40% - Accent1 7 2 3 2" xfId="3922"/>
    <cellStyle name="40% - Accent1 7 2 4" xfId="3923"/>
    <cellStyle name="40% - Accent1 7 3" xfId="3924"/>
    <cellStyle name="40% - Accent1 7 3 2" xfId="3925"/>
    <cellStyle name="40% - Accent1 7 4" xfId="3926"/>
    <cellStyle name="40% - Accent1 7 4 2" xfId="3927"/>
    <cellStyle name="40% - Accent1 7 5" xfId="3928"/>
    <cellStyle name="40% - Accent1 7 6" xfId="3929"/>
    <cellStyle name="40% - Accent1 7 7" xfId="3930"/>
    <cellStyle name="40% - Accent1 7 8" xfId="3931"/>
    <cellStyle name="40% - Accent1 7 9" xfId="3932"/>
    <cellStyle name="40% - Accent1 8" xfId="3933"/>
    <cellStyle name="40% - Accent1 8 10" xfId="3934"/>
    <cellStyle name="40% - Accent1 8 11" xfId="3935"/>
    <cellStyle name="40% - Accent1 8 12" xfId="3936"/>
    <cellStyle name="40% - Accent1 8 13" xfId="3937"/>
    <cellStyle name="40% - Accent1 8 14" xfId="3938"/>
    <cellStyle name="40% - Accent1 8 15" xfId="3939"/>
    <cellStyle name="40% - Accent1 8 16" xfId="3940"/>
    <cellStyle name="40% - Accent1 8 17" xfId="3941"/>
    <cellStyle name="40% - Accent1 8 18" xfId="3942"/>
    <cellStyle name="40% - Accent1 8 2" xfId="3943"/>
    <cellStyle name="40% - Accent1 8 2 2" xfId="3944"/>
    <cellStyle name="40% - Accent1 8 2 2 2" xfId="3945"/>
    <cellStyle name="40% - Accent1 8 2 3" xfId="3946"/>
    <cellStyle name="40% - Accent1 8 2 3 2" xfId="3947"/>
    <cellStyle name="40% - Accent1 8 2 4" xfId="3948"/>
    <cellStyle name="40% - Accent1 8 3" xfId="3949"/>
    <cellStyle name="40% - Accent1 8 3 2" xfId="3950"/>
    <cellStyle name="40% - Accent1 8 4" xfId="3951"/>
    <cellStyle name="40% - Accent1 8 4 2" xfId="3952"/>
    <cellStyle name="40% - Accent1 8 5" xfId="3953"/>
    <cellStyle name="40% - Accent1 8 6" xfId="3954"/>
    <cellStyle name="40% - Accent1 8 7" xfId="3955"/>
    <cellStyle name="40% - Accent1 8 8" xfId="3956"/>
    <cellStyle name="40% - Accent1 8 9" xfId="3957"/>
    <cellStyle name="40% - Accent1 9" xfId="3958"/>
    <cellStyle name="40% - Accent1 9 10" xfId="3959"/>
    <cellStyle name="40% - Accent1 9 11" xfId="3960"/>
    <cellStyle name="40% - Accent1 9 12" xfId="3961"/>
    <cellStyle name="40% - Accent1 9 13" xfId="3962"/>
    <cellStyle name="40% - Accent1 9 14" xfId="3963"/>
    <cellStyle name="40% - Accent1 9 15" xfId="3964"/>
    <cellStyle name="40% - Accent1 9 16" xfId="3965"/>
    <cellStyle name="40% - Accent1 9 17" xfId="3966"/>
    <cellStyle name="40% - Accent1 9 18" xfId="3967"/>
    <cellStyle name="40% - Accent1 9 2" xfId="3968"/>
    <cellStyle name="40% - Accent1 9 2 2" xfId="3969"/>
    <cellStyle name="40% - Accent1 9 3" xfId="3970"/>
    <cellStyle name="40% - Accent1 9 3 2" xfId="3971"/>
    <cellStyle name="40% - Accent1 9 4" xfId="3972"/>
    <cellStyle name="40% - Accent1 9 5" xfId="3973"/>
    <cellStyle name="40% - Accent1 9 6" xfId="3974"/>
    <cellStyle name="40% - Accent1 9 7" xfId="3975"/>
    <cellStyle name="40% - Accent1 9 8" xfId="3976"/>
    <cellStyle name="40% - Accent1 9 9" xfId="3977"/>
    <cellStyle name="40% - Accent2 10" xfId="3978"/>
    <cellStyle name="40% - Accent2 10 10" xfId="3979"/>
    <cellStyle name="40% - Accent2 10 11" xfId="3980"/>
    <cellStyle name="40% - Accent2 10 12" xfId="3981"/>
    <cellStyle name="40% - Accent2 10 13" xfId="3982"/>
    <cellStyle name="40% - Accent2 10 14" xfId="3983"/>
    <cellStyle name="40% - Accent2 10 15" xfId="3984"/>
    <cellStyle name="40% - Accent2 10 16" xfId="3985"/>
    <cellStyle name="40% - Accent2 10 17" xfId="3986"/>
    <cellStyle name="40% - Accent2 10 18" xfId="3987"/>
    <cellStyle name="40% - Accent2 10 2" xfId="3988"/>
    <cellStyle name="40% - Accent2 10 2 2" xfId="3989"/>
    <cellStyle name="40% - Accent2 10 3" xfId="3990"/>
    <cellStyle name="40% - Accent2 10 3 2" xfId="3991"/>
    <cellStyle name="40% - Accent2 10 4" xfId="3992"/>
    <cellStyle name="40% - Accent2 10 5" xfId="3993"/>
    <cellStyle name="40% - Accent2 10 6" xfId="3994"/>
    <cellStyle name="40% - Accent2 10 7" xfId="3995"/>
    <cellStyle name="40% - Accent2 10 8" xfId="3996"/>
    <cellStyle name="40% - Accent2 10 9" xfId="3997"/>
    <cellStyle name="40% - Accent2 11" xfId="3998"/>
    <cellStyle name="40% - Accent2 11 2" xfId="3999"/>
    <cellStyle name="40% - Accent2 11 2 2" xfId="4000"/>
    <cellStyle name="40% - Accent2 11 3" xfId="4001"/>
    <cellStyle name="40% - Accent2 11 3 2" xfId="4002"/>
    <cellStyle name="40% - Accent2 11 4" xfId="4003"/>
    <cellStyle name="40% - Accent2 11 5" xfId="4004"/>
    <cellStyle name="40% - Accent2 11 6" xfId="4005"/>
    <cellStyle name="40% - Accent2 11 7" xfId="4006"/>
    <cellStyle name="40% - Accent2 11 8" xfId="4007"/>
    <cellStyle name="40% - Accent2 12" xfId="4008"/>
    <cellStyle name="40% - Accent2 12 2" xfId="4009"/>
    <cellStyle name="40% - Accent2 12 3" xfId="4010"/>
    <cellStyle name="40% - Accent2 12 4" xfId="4011"/>
    <cellStyle name="40% - Accent2 12 5" xfId="4012"/>
    <cellStyle name="40% - Accent2 12 6" xfId="4013"/>
    <cellStyle name="40% - Accent2 13" xfId="4014"/>
    <cellStyle name="40% - Accent2 13 2" xfId="4015"/>
    <cellStyle name="40% - Accent2 13 3" xfId="4016"/>
    <cellStyle name="40% - Accent2 13 4" xfId="4017"/>
    <cellStyle name="40% - Accent2 13 5" xfId="4018"/>
    <cellStyle name="40% - Accent2 13 6" xfId="4019"/>
    <cellStyle name="40% - Accent2 14" xfId="4020"/>
    <cellStyle name="40% - Accent2 14 2" xfId="4021"/>
    <cellStyle name="40% - Accent2 14 3" xfId="4022"/>
    <cellStyle name="40% - Accent2 14 4" xfId="4023"/>
    <cellStyle name="40% - Accent2 15" xfId="4024"/>
    <cellStyle name="40% - Accent2 15 2" xfId="4025"/>
    <cellStyle name="40% - Accent2 15 3" xfId="4026"/>
    <cellStyle name="40% - Accent2 15 4" xfId="4027"/>
    <cellStyle name="40% - Accent2 16" xfId="4028"/>
    <cellStyle name="40% - Accent2 17" xfId="4029"/>
    <cellStyle name="40% - Accent2 18" xfId="4030"/>
    <cellStyle name="40% - Accent2 19" xfId="4031"/>
    <cellStyle name="40% - Accent2 2" xfId="25"/>
    <cellStyle name="40% - Accent2 2 10" xfId="4032"/>
    <cellStyle name="40% - Accent2 2 11" xfId="4033"/>
    <cellStyle name="40% - Accent2 2 12" xfId="4034"/>
    <cellStyle name="40% - Accent2 2 13" xfId="4035"/>
    <cellStyle name="40% - Accent2 2 14" xfId="4036"/>
    <cellStyle name="40% - Accent2 2 15" xfId="4037"/>
    <cellStyle name="40% - Accent2 2 16" xfId="4038"/>
    <cellStyle name="40% - Accent2 2 17" xfId="4039"/>
    <cellStyle name="40% - Accent2 2 18" xfId="4040"/>
    <cellStyle name="40% - Accent2 2 19" xfId="4041"/>
    <cellStyle name="40% - Accent2 2 2" xfId="4042"/>
    <cellStyle name="40% - Accent2 2 2 10" xfId="4043"/>
    <cellStyle name="40% - Accent2 2 2 10 2" xfId="4044"/>
    <cellStyle name="40% - Accent2 2 2 10 3" xfId="4045"/>
    <cellStyle name="40% - Accent2 2 2 10 4" xfId="4046"/>
    <cellStyle name="40% - Accent2 2 2 10 5" xfId="4047"/>
    <cellStyle name="40% - Accent2 2 2 10 6" xfId="4048"/>
    <cellStyle name="40% - Accent2 2 2 11" xfId="4049"/>
    <cellStyle name="40% - Accent2 2 2 11 2" xfId="4050"/>
    <cellStyle name="40% - Accent2 2 2 11 3" xfId="4051"/>
    <cellStyle name="40% - Accent2 2 2 11 4" xfId="4052"/>
    <cellStyle name="40% - Accent2 2 2 11 5" xfId="4053"/>
    <cellStyle name="40% - Accent2 2 2 11 6" xfId="4054"/>
    <cellStyle name="40% - Accent2 2 2 12" xfId="4055"/>
    <cellStyle name="40% - Accent2 2 2 12 2" xfId="4056"/>
    <cellStyle name="40% - Accent2 2 2 12 3" xfId="4057"/>
    <cellStyle name="40% - Accent2 2 2 12 4" xfId="4058"/>
    <cellStyle name="40% - Accent2 2 2 12 5" xfId="4059"/>
    <cellStyle name="40% - Accent2 2 2 12 6" xfId="4060"/>
    <cellStyle name="40% - Accent2 2 2 13" xfId="4061"/>
    <cellStyle name="40% - Accent2 2 2 13 2" xfId="4062"/>
    <cellStyle name="40% - Accent2 2 2 13 3" xfId="4063"/>
    <cellStyle name="40% - Accent2 2 2 13 4" xfId="4064"/>
    <cellStyle name="40% - Accent2 2 2 13 5" xfId="4065"/>
    <cellStyle name="40% - Accent2 2 2 13 6" xfId="4066"/>
    <cellStyle name="40% - Accent2 2 2 14" xfId="4067"/>
    <cellStyle name="40% - Accent2 2 2 14 2" xfId="4068"/>
    <cellStyle name="40% - Accent2 2 2 14 3" xfId="4069"/>
    <cellStyle name="40% - Accent2 2 2 14 4" xfId="4070"/>
    <cellStyle name="40% - Accent2 2 2 14 5" xfId="4071"/>
    <cellStyle name="40% - Accent2 2 2 14 6" xfId="4072"/>
    <cellStyle name="40% - Accent2 2 2 15" xfId="4073"/>
    <cellStyle name="40% - Accent2 2 2 15 2" xfId="4074"/>
    <cellStyle name="40% - Accent2 2 2 15 2 2" xfId="4075"/>
    <cellStyle name="40% - Accent2 2 2 15 2 2 2" xfId="4076"/>
    <cellStyle name="40% - Accent2 2 2 15 2 2 3" xfId="4077"/>
    <cellStyle name="40% - Accent2 2 2 15 2 2 4" xfId="4078"/>
    <cellStyle name="40% - Accent2 2 2 15 2 3" xfId="4079"/>
    <cellStyle name="40% - Accent2 2 2 15 2 4" xfId="4080"/>
    <cellStyle name="40% - Accent2 2 2 15 3" xfId="4081"/>
    <cellStyle name="40% - Accent2 2 2 15 4" xfId="4082"/>
    <cellStyle name="40% - Accent2 2 2 15 5" xfId="4083"/>
    <cellStyle name="40% - Accent2 2 2 15 6" xfId="4084"/>
    <cellStyle name="40% - Accent2 2 2 16" xfId="4085"/>
    <cellStyle name="40% - Accent2 2 2 16 2" xfId="4086"/>
    <cellStyle name="40% - Accent2 2 2 16 2 2" xfId="4087"/>
    <cellStyle name="40% - Accent2 2 2 16 2 3" xfId="4088"/>
    <cellStyle name="40% - Accent2 2 2 16 2 4" xfId="4089"/>
    <cellStyle name="40% - Accent2 2 2 16 3" xfId="4090"/>
    <cellStyle name="40% - Accent2 2 2 16 4" xfId="4091"/>
    <cellStyle name="40% - Accent2 2 2 17" xfId="4092"/>
    <cellStyle name="40% - Accent2 2 2 18" xfId="4093"/>
    <cellStyle name="40% - Accent2 2 2 19" xfId="4094"/>
    <cellStyle name="40% - Accent2 2 2 2" xfId="4095"/>
    <cellStyle name="40% - Accent2 2 2 2 2" xfId="4096"/>
    <cellStyle name="40% - Accent2 2 2 2 2 2" xfId="4097"/>
    <cellStyle name="40% - Accent2 2 2 2 2 2 2" xfId="4098"/>
    <cellStyle name="40% - Accent2 2 2 2 2 2 2 2" xfId="4099"/>
    <cellStyle name="40% - Accent2 2 2 2 2 2 2 3" xfId="4100"/>
    <cellStyle name="40% - Accent2 2 2 2 2 2 2 4" xfId="4101"/>
    <cellStyle name="40% - Accent2 2 2 2 2 2 3" xfId="4102"/>
    <cellStyle name="40% - Accent2 2 2 2 2 2 4" xfId="4103"/>
    <cellStyle name="40% - Accent2 2 2 2 2 3" xfId="4104"/>
    <cellStyle name="40% - Accent2 2 2 2 2 4" xfId="4105"/>
    <cellStyle name="40% - Accent2 2 2 2 2 5" xfId="4106"/>
    <cellStyle name="40% - Accent2 2 2 2 2 6" xfId="4107"/>
    <cellStyle name="40% - Accent2 2 2 2 3" xfId="4108"/>
    <cellStyle name="40% - Accent2 2 2 2 3 2" xfId="4109"/>
    <cellStyle name="40% - Accent2 2 2 2 4" xfId="4110"/>
    <cellStyle name="40% - Accent2 2 2 2 4 2" xfId="4111"/>
    <cellStyle name="40% - Accent2 2 2 2 4 2 2" xfId="4112"/>
    <cellStyle name="40% - Accent2 2 2 2 4 2 3" xfId="4113"/>
    <cellStyle name="40% - Accent2 2 2 2 4 2 4" xfId="4114"/>
    <cellStyle name="40% - Accent2 2 2 2 4 3" xfId="4115"/>
    <cellStyle name="40% - Accent2 2 2 2 4 4" xfId="4116"/>
    <cellStyle name="40% - Accent2 2 2 2 5" xfId="4117"/>
    <cellStyle name="40% - Accent2 2 2 2 6" xfId="4118"/>
    <cellStyle name="40% - Accent2 2 2 2 7" xfId="4119"/>
    <cellStyle name="40% - Accent2 2 2 20" xfId="4120"/>
    <cellStyle name="40% - Accent2 2 2 21" xfId="4121"/>
    <cellStyle name="40% - Accent2 2 2 3" xfId="4122"/>
    <cellStyle name="40% - Accent2 2 2 3 2" xfId="4123"/>
    <cellStyle name="40% - Accent2 2 2 3 3" xfId="4124"/>
    <cellStyle name="40% - Accent2 2 2 3 4" xfId="4125"/>
    <cellStyle name="40% - Accent2 2 2 3 5" xfId="4126"/>
    <cellStyle name="40% - Accent2 2 2 3 6" xfId="4127"/>
    <cellStyle name="40% - Accent2 2 2 4" xfId="4128"/>
    <cellStyle name="40% - Accent2 2 2 4 2" xfId="4129"/>
    <cellStyle name="40% - Accent2 2 2 4 3" xfId="4130"/>
    <cellStyle name="40% - Accent2 2 2 4 4" xfId="4131"/>
    <cellStyle name="40% - Accent2 2 2 4 5" xfId="4132"/>
    <cellStyle name="40% - Accent2 2 2 4 6" xfId="4133"/>
    <cellStyle name="40% - Accent2 2 2 5" xfId="4134"/>
    <cellStyle name="40% - Accent2 2 2 5 2" xfId="4135"/>
    <cellStyle name="40% - Accent2 2 2 5 3" xfId="4136"/>
    <cellStyle name="40% - Accent2 2 2 5 4" xfId="4137"/>
    <cellStyle name="40% - Accent2 2 2 5 5" xfId="4138"/>
    <cellStyle name="40% - Accent2 2 2 5 6" xfId="4139"/>
    <cellStyle name="40% - Accent2 2 2 6" xfId="4140"/>
    <cellStyle name="40% - Accent2 2 2 6 2" xfId="4141"/>
    <cellStyle name="40% - Accent2 2 2 6 3" xfId="4142"/>
    <cellStyle name="40% - Accent2 2 2 6 4" xfId="4143"/>
    <cellStyle name="40% - Accent2 2 2 6 5" xfId="4144"/>
    <cellStyle name="40% - Accent2 2 2 6 6" xfId="4145"/>
    <cellStyle name="40% - Accent2 2 2 7" xfId="4146"/>
    <cellStyle name="40% - Accent2 2 2 7 2" xfId="4147"/>
    <cellStyle name="40% - Accent2 2 2 7 3" xfId="4148"/>
    <cellStyle name="40% - Accent2 2 2 7 4" xfId="4149"/>
    <cellStyle name="40% - Accent2 2 2 7 5" xfId="4150"/>
    <cellStyle name="40% - Accent2 2 2 7 6" xfId="4151"/>
    <cellStyle name="40% - Accent2 2 2 8" xfId="4152"/>
    <cellStyle name="40% - Accent2 2 2 8 2" xfId="4153"/>
    <cellStyle name="40% - Accent2 2 2 8 3" xfId="4154"/>
    <cellStyle name="40% - Accent2 2 2 8 4" xfId="4155"/>
    <cellStyle name="40% - Accent2 2 2 8 5" xfId="4156"/>
    <cellStyle name="40% - Accent2 2 2 8 6" xfId="4157"/>
    <cellStyle name="40% - Accent2 2 2 9" xfId="4158"/>
    <cellStyle name="40% - Accent2 2 2 9 2" xfId="4159"/>
    <cellStyle name="40% - Accent2 2 2 9 3" xfId="4160"/>
    <cellStyle name="40% - Accent2 2 2 9 4" xfId="4161"/>
    <cellStyle name="40% - Accent2 2 2 9 5" xfId="4162"/>
    <cellStyle name="40% - Accent2 2 2 9 6" xfId="4163"/>
    <cellStyle name="40% - Accent2 2 20" xfId="4164"/>
    <cellStyle name="40% - Accent2 2 21" xfId="4165"/>
    <cellStyle name="40% - Accent2 2 22" xfId="4166"/>
    <cellStyle name="40% - Accent2 2 23" xfId="4167"/>
    <cellStyle name="40% - Accent2 2 24" xfId="4168"/>
    <cellStyle name="40% - Accent2 2 24 2" xfId="4169"/>
    <cellStyle name="40% - Accent2 2 24 2 2" xfId="4170"/>
    <cellStyle name="40% - Accent2 2 24 2 2 2" xfId="4171"/>
    <cellStyle name="40% - Accent2 2 24 2 2 3" xfId="4172"/>
    <cellStyle name="40% - Accent2 2 24 2 2 4" xfId="4173"/>
    <cellStyle name="40% - Accent2 2 24 2 3" xfId="4174"/>
    <cellStyle name="40% - Accent2 2 24 2 4" xfId="4175"/>
    <cellStyle name="40% - Accent2 2 24 3" xfId="4176"/>
    <cellStyle name="40% - Accent2 2 24 4" xfId="4177"/>
    <cellStyle name="40% - Accent2 2 24 5" xfId="4178"/>
    <cellStyle name="40% - Accent2 2 24 6" xfId="4179"/>
    <cellStyle name="40% - Accent2 2 25" xfId="4180"/>
    <cellStyle name="40% - Accent2 2 25 2" xfId="4181"/>
    <cellStyle name="40% - Accent2 2 25 2 2" xfId="4182"/>
    <cellStyle name="40% - Accent2 2 25 2 3" xfId="4183"/>
    <cellStyle name="40% - Accent2 2 25 2 4" xfId="4184"/>
    <cellStyle name="40% - Accent2 2 25 3" xfId="4185"/>
    <cellStyle name="40% - Accent2 2 25 4" xfId="4186"/>
    <cellStyle name="40% - Accent2 2 26" xfId="4187"/>
    <cellStyle name="40% - Accent2 2 27" xfId="4188"/>
    <cellStyle name="40% - Accent2 2 28" xfId="4189"/>
    <cellStyle name="40% - Accent2 2 29" xfId="4190"/>
    <cellStyle name="40% - Accent2 2 3" xfId="4191"/>
    <cellStyle name="40% - Accent2 2 3 10" xfId="4192"/>
    <cellStyle name="40% - Accent2 2 3 11" xfId="4193"/>
    <cellStyle name="40% - Accent2 2 3 12" xfId="4194"/>
    <cellStyle name="40% - Accent2 2 3 13" xfId="4195"/>
    <cellStyle name="40% - Accent2 2 3 14" xfId="4196"/>
    <cellStyle name="40% - Accent2 2 3 15" xfId="4197"/>
    <cellStyle name="40% - Accent2 2 3 15 2" xfId="4198"/>
    <cellStyle name="40% - Accent2 2 3 15 2 2" xfId="4199"/>
    <cellStyle name="40% - Accent2 2 3 15 2 2 2" xfId="4200"/>
    <cellStyle name="40% - Accent2 2 3 15 2 2 3" xfId="4201"/>
    <cellStyle name="40% - Accent2 2 3 15 2 2 4" xfId="4202"/>
    <cellStyle name="40% - Accent2 2 3 15 2 3" xfId="4203"/>
    <cellStyle name="40% - Accent2 2 3 15 2 4" xfId="4204"/>
    <cellStyle name="40% - Accent2 2 3 15 3" xfId="4205"/>
    <cellStyle name="40% - Accent2 2 3 15 4" xfId="4206"/>
    <cellStyle name="40% - Accent2 2 3 15 5" xfId="4207"/>
    <cellStyle name="40% - Accent2 2 3 15 6" xfId="4208"/>
    <cellStyle name="40% - Accent2 2 3 16" xfId="4209"/>
    <cellStyle name="40% - Accent2 2 3 16 2" xfId="4210"/>
    <cellStyle name="40% - Accent2 2 3 16 2 2" xfId="4211"/>
    <cellStyle name="40% - Accent2 2 3 16 2 3" xfId="4212"/>
    <cellStyle name="40% - Accent2 2 3 16 2 4" xfId="4213"/>
    <cellStyle name="40% - Accent2 2 3 16 3" xfId="4214"/>
    <cellStyle name="40% - Accent2 2 3 16 4" xfId="4215"/>
    <cellStyle name="40% - Accent2 2 3 17" xfId="4216"/>
    <cellStyle name="40% - Accent2 2 3 18" xfId="4217"/>
    <cellStyle name="40% - Accent2 2 3 19" xfId="4218"/>
    <cellStyle name="40% - Accent2 2 3 2" xfId="4219"/>
    <cellStyle name="40% - Accent2 2 3 2 2" xfId="4220"/>
    <cellStyle name="40% - Accent2 2 3 2 2 2" xfId="4221"/>
    <cellStyle name="40% - Accent2 2 3 2 2 2 2" xfId="4222"/>
    <cellStyle name="40% - Accent2 2 3 2 2 2 2 2" xfId="4223"/>
    <cellStyle name="40% - Accent2 2 3 2 2 2 2 3" xfId="4224"/>
    <cellStyle name="40% - Accent2 2 3 2 2 2 2 4" xfId="4225"/>
    <cellStyle name="40% - Accent2 2 3 2 2 2 3" xfId="4226"/>
    <cellStyle name="40% - Accent2 2 3 2 2 2 4" xfId="4227"/>
    <cellStyle name="40% - Accent2 2 3 2 2 3" xfId="4228"/>
    <cellStyle name="40% - Accent2 2 3 2 2 4" xfId="4229"/>
    <cellStyle name="40% - Accent2 2 3 2 2 5" xfId="4230"/>
    <cellStyle name="40% - Accent2 2 3 2 2 6" xfId="4231"/>
    <cellStyle name="40% - Accent2 2 3 2 3" xfId="4232"/>
    <cellStyle name="40% - Accent2 2 3 2 4" xfId="4233"/>
    <cellStyle name="40% - Accent2 2 3 2 4 2" xfId="4234"/>
    <cellStyle name="40% - Accent2 2 3 2 4 2 2" xfId="4235"/>
    <cellStyle name="40% - Accent2 2 3 2 4 2 3" xfId="4236"/>
    <cellStyle name="40% - Accent2 2 3 2 4 2 4" xfId="4237"/>
    <cellStyle name="40% - Accent2 2 3 2 4 3" xfId="4238"/>
    <cellStyle name="40% - Accent2 2 3 2 4 4" xfId="4239"/>
    <cellStyle name="40% - Accent2 2 3 2 5" xfId="4240"/>
    <cellStyle name="40% - Accent2 2 3 2 6" xfId="4241"/>
    <cellStyle name="40% - Accent2 2 3 2 7" xfId="4242"/>
    <cellStyle name="40% - Accent2 2 3 20" xfId="4243"/>
    <cellStyle name="40% - Accent2 2 3 3" xfId="4244"/>
    <cellStyle name="40% - Accent2 2 3 4" xfId="4245"/>
    <cellStyle name="40% - Accent2 2 3 5" xfId="4246"/>
    <cellStyle name="40% - Accent2 2 3 6" xfId="4247"/>
    <cellStyle name="40% - Accent2 2 3 7" xfId="4248"/>
    <cellStyle name="40% - Accent2 2 3 8" xfId="4249"/>
    <cellStyle name="40% - Accent2 2 3 9" xfId="4250"/>
    <cellStyle name="40% - Accent2 2 30" xfId="4251"/>
    <cellStyle name="40% - Accent2 2 31" xfId="4252"/>
    <cellStyle name="40% - Accent2 2 32" xfId="4253"/>
    <cellStyle name="40% - Accent2 2 33" xfId="4254"/>
    <cellStyle name="40% - Accent2 2 34" xfId="4255"/>
    <cellStyle name="40% - Accent2 2 35" xfId="4256"/>
    <cellStyle name="40% - Accent2 2 36" xfId="4257"/>
    <cellStyle name="40% - Accent2 2 37" xfId="4258"/>
    <cellStyle name="40% - Accent2 2 38" xfId="4259"/>
    <cellStyle name="40% - Accent2 2 39" xfId="4260"/>
    <cellStyle name="40% - Accent2 2 4" xfId="4261"/>
    <cellStyle name="40% - Accent2 2 4 2" xfId="4262"/>
    <cellStyle name="40% - Accent2 2 4 2 2" xfId="4263"/>
    <cellStyle name="40% - Accent2 2 4 2 2 2" xfId="4264"/>
    <cellStyle name="40% - Accent2 2 4 2 2 2 2" xfId="4265"/>
    <cellStyle name="40% - Accent2 2 4 2 2 2 3" xfId="4266"/>
    <cellStyle name="40% - Accent2 2 4 2 2 2 4" xfId="4267"/>
    <cellStyle name="40% - Accent2 2 4 2 2 3" xfId="4268"/>
    <cellStyle name="40% - Accent2 2 4 2 2 4" xfId="4269"/>
    <cellStyle name="40% - Accent2 2 4 2 3" xfId="4270"/>
    <cellStyle name="40% - Accent2 2 4 2 4" xfId="4271"/>
    <cellStyle name="40% - Accent2 2 4 2 5" xfId="4272"/>
    <cellStyle name="40% - Accent2 2 4 2 6" xfId="4273"/>
    <cellStyle name="40% - Accent2 2 4 3" xfId="4274"/>
    <cellStyle name="40% - Accent2 2 4 4" xfId="4275"/>
    <cellStyle name="40% - Accent2 2 4 4 2" xfId="4276"/>
    <cellStyle name="40% - Accent2 2 4 4 2 2" xfId="4277"/>
    <cellStyle name="40% - Accent2 2 4 4 2 3" xfId="4278"/>
    <cellStyle name="40% - Accent2 2 4 4 2 4" xfId="4279"/>
    <cellStyle name="40% - Accent2 2 4 4 3" xfId="4280"/>
    <cellStyle name="40% - Accent2 2 4 4 4" xfId="4281"/>
    <cellStyle name="40% - Accent2 2 4 5" xfId="4282"/>
    <cellStyle name="40% - Accent2 2 4 6" xfId="4283"/>
    <cellStyle name="40% - Accent2 2 4 7" xfId="4284"/>
    <cellStyle name="40% - Accent2 2 40" xfId="4285"/>
    <cellStyle name="40% - Accent2 2 41" xfId="4286"/>
    <cellStyle name="40% - Accent2 2 5" xfId="4287"/>
    <cellStyle name="40% - Accent2 2 6" xfId="4288"/>
    <cellStyle name="40% - Accent2 2 7" xfId="4289"/>
    <cellStyle name="40% - Accent2 2 8" xfId="4290"/>
    <cellStyle name="40% - Accent2 2 9" xfId="4291"/>
    <cellStyle name="40% - Accent2 20" xfId="4292"/>
    <cellStyle name="40% - Accent2 21" xfId="4293"/>
    <cellStyle name="40% - Accent2 22" xfId="4294"/>
    <cellStyle name="40% - Accent2 23" xfId="4295"/>
    <cellStyle name="40% - Accent2 24" xfId="4296"/>
    <cellStyle name="40% - Accent2 25" xfId="4297"/>
    <cellStyle name="40% - Accent2 3" xfId="4298"/>
    <cellStyle name="40% - Accent2 3 10" xfId="4299"/>
    <cellStyle name="40% - Accent2 3 11" xfId="4300"/>
    <cellStyle name="40% - Accent2 3 12" xfId="4301"/>
    <cellStyle name="40% - Accent2 3 13" xfId="4302"/>
    <cellStyle name="40% - Accent2 3 14" xfId="4303"/>
    <cellStyle name="40% - Accent2 3 15" xfId="4304"/>
    <cellStyle name="40% - Accent2 3 16" xfId="4305"/>
    <cellStyle name="40% - Accent2 3 17" xfId="4306"/>
    <cellStyle name="40% - Accent2 3 18" xfId="4307"/>
    <cellStyle name="40% - Accent2 3 2" xfId="4308"/>
    <cellStyle name="40% - Accent2 3 2 2" xfId="4309"/>
    <cellStyle name="40% - Accent2 3 2 2 2" xfId="4310"/>
    <cellStyle name="40% - Accent2 3 2 3" xfId="4311"/>
    <cellStyle name="40% - Accent2 3 2 3 2" xfId="4312"/>
    <cellStyle name="40% - Accent2 3 2 4" xfId="4313"/>
    <cellStyle name="40% - Accent2 3 3" xfId="4314"/>
    <cellStyle name="40% - Accent2 3 3 2" xfId="4315"/>
    <cellStyle name="40% - Accent2 3 4" xfId="4316"/>
    <cellStyle name="40% - Accent2 3 4 2" xfId="4317"/>
    <cellStyle name="40% - Accent2 3 5" xfId="4318"/>
    <cellStyle name="40% - Accent2 3 6" xfId="4319"/>
    <cellStyle name="40% - Accent2 3 7" xfId="4320"/>
    <cellStyle name="40% - Accent2 3 8" xfId="4321"/>
    <cellStyle name="40% - Accent2 3 9" xfId="4322"/>
    <cellStyle name="40% - Accent2 4" xfId="4323"/>
    <cellStyle name="40% - Accent2 4 10" xfId="4324"/>
    <cellStyle name="40% - Accent2 4 11" xfId="4325"/>
    <cellStyle name="40% - Accent2 4 12" xfId="4326"/>
    <cellStyle name="40% - Accent2 4 13" xfId="4327"/>
    <cellStyle name="40% - Accent2 4 14" xfId="4328"/>
    <cellStyle name="40% - Accent2 4 15" xfId="4329"/>
    <cellStyle name="40% - Accent2 4 16" xfId="4330"/>
    <cellStyle name="40% - Accent2 4 17" xfId="4331"/>
    <cellStyle name="40% - Accent2 4 18" xfId="4332"/>
    <cellStyle name="40% - Accent2 4 2" xfId="4333"/>
    <cellStyle name="40% - Accent2 4 2 2" xfId="4334"/>
    <cellStyle name="40% - Accent2 4 2 2 2" xfId="4335"/>
    <cellStyle name="40% - Accent2 4 2 3" xfId="4336"/>
    <cellStyle name="40% - Accent2 4 2 3 2" xfId="4337"/>
    <cellStyle name="40% - Accent2 4 2 4" xfId="4338"/>
    <cellStyle name="40% - Accent2 4 3" xfId="4339"/>
    <cellStyle name="40% - Accent2 4 3 2" xfId="4340"/>
    <cellStyle name="40% - Accent2 4 4" xfId="4341"/>
    <cellStyle name="40% - Accent2 4 4 2" xfId="4342"/>
    <cellStyle name="40% - Accent2 4 5" xfId="4343"/>
    <cellStyle name="40% - Accent2 4 6" xfId="4344"/>
    <cellStyle name="40% - Accent2 4 7" xfId="4345"/>
    <cellStyle name="40% - Accent2 4 8" xfId="4346"/>
    <cellStyle name="40% - Accent2 4 9" xfId="4347"/>
    <cellStyle name="40% - Accent2 5" xfId="4348"/>
    <cellStyle name="40% - Accent2 5 10" xfId="4349"/>
    <cellStyle name="40% - Accent2 5 11" xfId="4350"/>
    <cellStyle name="40% - Accent2 5 12" xfId="4351"/>
    <cellStyle name="40% - Accent2 5 13" xfId="4352"/>
    <cellStyle name="40% - Accent2 5 14" xfId="4353"/>
    <cellStyle name="40% - Accent2 5 15" xfId="4354"/>
    <cellStyle name="40% - Accent2 5 16" xfId="4355"/>
    <cellStyle name="40% - Accent2 5 17" xfId="4356"/>
    <cellStyle name="40% - Accent2 5 18" xfId="4357"/>
    <cellStyle name="40% - Accent2 5 2" xfId="4358"/>
    <cellStyle name="40% - Accent2 5 2 2" xfId="4359"/>
    <cellStyle name="40% - Accent2 5 2 2 2" xfId="4360"/>
    <cellStyle name="40% - Accent2 5 2 3" xfId="4361"/>
    <cellStyle name="40% - Accent2 5 2 3 2" xfId="4362"/>
    <cellStyle name="40% - Accent2 5 2 4" xfId="4363"/>
    <cellStyle name="40% - Accent2 5 3" xfId="4364"/>
    <cellStyle name="40% - Accent2 5 3 2" xfId="4365"/>
    <cellStyle name="40% - Accent2 5 4" xfId="4366"/>
    <cellStyle name="40% - Accent2 5 4 2" xfId="4367"/>
    <cellStyle name="40% - Accent2 5 5" xfId="4368"/>
    <cellStyle name="40% - Accent2 5 6" xfId="4369"/>
    <cellStyle name="40% - Accent2 5 7" xfId="4370"/>
    <cellStyle name="40% - Accent2 5 8" xfId="4371"/>
    <cellStyle name="40% - Accent2 5 9" xfId="4372"/>
    <cellStyle name="40% - Accent2 6" xfId="4373"/>
    <cellStyle name="40% - Accent2 6 10" xfId="4374"/>
    <cellStyle name="40% - Accent2 6 11" xfId="4375"/>
    <cellStyle name="40% - Accent2 6 12" xfId="4376"/>
    <cellStyle name="40% - Accent2 6 13" xfId="4377"/>
    <cellStyle name="40% - Accent2 6 14" xfId="4378"/>
    <cellStyle name="40% - Accent2 6 15" xfId="4379"/>
    <cellStyle name="40% - Accent2 6 16" xfId="4380"/>
    <cellStyle name="40% - Accent2 6 17" xfId="4381"/>
    <cellStyle name="40% - Accent2 6 18" xfId="4382"/>
    <cellStyle name="40% - Accent2 6 2" xfId="4383"/>
    <cellStyle name="40% - Accent2 6 2 2" xfId="4384"/>
    <cellStyle name="40% - Accent2 6 2 2 2" xfId="4385"/>
    <cellStyle name="40% - Accent2 6 2 3" xfId="4386"/>
    <cellStyle name="40% - Accent2 6 2 3 2" xfId="4387"/>
    <cellStyle name="40% - Accent2 6 2 4" xfId="4388"/>
    <cellStyle name="40% - Accent2 6 3" xfId="4389"/>
    <cellStyle name="40% - Accent2 6 3 2" xfId="4390"/>
    <cellStyle name="40% - Accent2 6 4" xfId="4391"/>
    <cellStyle name="40% - Accent2 6 4 2" xfId="4392"/>
    <cellStyle name="40% - Accent2 6 5" xfId="4393"/>
    <cellStyle name="40% - Accent2 6 6" xfId="4394"/>
    <cellStyle name="40% - Accent2 6 7" xfId="4395"/>
    <cellStyle name="40% - Accent2 6 8" xfId="4396"/>
    <cellStyle name="40% - Accent2 6 9" xfId="4397"/>
    <cellStyle name="40% - Accent2 7" xfId="4398"/>
    <cellStyle name="40% - Accent2 7 10" xfId="4399"/>
    <cellStyle name="40% - Accent2 7 11" xfId="4400"/>
    <cellStyle name="40% - Accent2 7 12" xfId="4401"/>
    <cellStyle name="40% - Accent2 7 13" xfId="4402"/>
    <cellStyle name="40% - Accent2 7 14" xfId="4403"/>
    <cellStyle name="40% - Accent2 7 15" xfId="4404"/>
    <cellStyle name="40% - Accent2 7 16" xfId="4405"/>
    <cellStyle name="40% - Accent2 7 17" xfId="4406"/>
    <cellStyle name="40% - Accent2 7 18" xfId="4407"/>
    <cellStyle name="40% - Accent2 7 2" xfId="4408"/>
    <cellStyle name="40% - Accent2 7 2 2" xfId="4409"/>
    <cellStyle name="40% - Accent2 7 2 2 2" xfId="4410"/>
    <cellStyle name="40% - Accent2 7 2 3" xfId="4411"/>
    <cellStyle name="40% - Accent2 7 2 3 2" xfId="4412"/>
    <cellStyle name="40% - Accent2 7 2 4" xfId="4413"/>
    <cellStyle name="40% - Accent2 7 3" xfId="4414"/>
    <cellStyle name="40% - Accent2 7 3 2" xfId="4415"/>
    <cellStyle name="40% - Accent2 7 4" xfId="4416"/>
    <cellStyle name="40% - Accent2 7 4 2" xfId="4417"/>
    <cellStyle name="40% - Accent2 7 5" xfId="4418"/>
    <cellStyle name="40% - Accent2 7 6" xfId="4419"/>
    <cellStyle name="40% - Accent2 7 7" xfId="4420"/>
    <cellStyle name="40% - Accent2 7 8" xfId="4421"/>
    <cellStyle name="40% - Accent2 7 9" xfId="4422"/>
    <cellStyle name="40% - Accent2 8" xfId="4423"/>
    <cellStyle name="40% - Accent2 8 10" xfId="4424"/>
    <cellStyle name="40% - Accent2 8 11" xfId="4425"/>
    <cellStyle name="40% - Accent2 8 12" xfId="4426"/>
    <cellStyle name="40% - Accent2 8 13" xfId="4427"/>
    <cellStyle name="40% - Accent2 8 14" xfId="4428"/>
    <cellStyle name="40% - Accent2 8 15" xfId="4429"/>
    <cellStyle name="40% - Accent2 8 16" xfId="4430"/>
    <cellStyle name="40% - Accent2 8 17" xfId="4431"/>
    <cellStyle name="40% - Accent2 8 18" xfId="4432"/>
    <cellStyle name="40% - Accent2 8 2" xfId="4433"/>
    <cellStyle name="40% - Accent2 8 2 2" xfId="4434"/>
    <cellStyle name="40% - Accent2 8 2 2 2" xfId="4435"/>
    <cellStyle name="40% - Accent2 8 2 3" xfId="4436"/>
    <cellStyle name="40% - Accent2 8 2 3 2" xfId="4437"/>
    <cellStyle name="40% - Accent2 8 2 4" xfId="4438"/>
    <cellStyle name="40% - Accent2 8 3" xfId="4439"/>
    <cellStyle name="40% - Accent2 8 3 2" xfId="4440"/>
    <cellStyle name="40% - Accent2 8 4" xfId="4441"/>
    <cellStyle name="40% - Accent2 8 4 2" xfId="4442"/>
    <cellStyle name="40% - Accent2 8 5" xfId="4443"/>
    <cellStyle name="40% - Accent2 8 6" xfId="4444"/>
    <cellStyle name="40% - Accent2 8 7" xfId="4445"/>
    <cellStyle name="40% - Accent2 8 8" xfId="4446"/>
    <cellStyle name="40% - Accent2 8 9" xfId="4447"/>
    <cellStyle name="40% - Accent2 9" xfId="4448"/>
    <cellStyle name="40% - Accent2 9 10" xfId="4449"/>
    <cellStyle name="40% - Accent2 9 11" xfId="4450"/>
    <cellStyle name="40% - Accent2 9 12" xfId="4451"/>
    <cellStyle name="40% - Accent2 9 13" xfId="4452"/>
    <cellStyle name="40% - Accent2 9 14" xfId="4453"/>
    <cellStyle name="40% - Accent2 9 15" xfId="4454"/>
    <cellStyle name="40% - Accent2 9 16" xfId="4455"/>
    <cellStyle name="40% - Accent2 9 17" xfId="4456"/>
    <cellStyle name="40% - Accent2 9 18" xfId="4457"/>
    <cellStyle name="40% - Accent2 9 2" xfId="4458"/>
    <cellStyle name="40% - Accent2 9 2 2" xfId="4459"/>
    <cellStyle name="40% - Accent2 9 3" xfId="4460"/>
    <cellStyle name="40% - Accent2 9 3 2" xfId="4461"/>
    <cellStyle name="40% - Accent2 9 4" xfId="4462"/>
    <cellStyle name="40% - Accent2 9 5" xfId="4463"/>
    <cellStyle name="40% - Accent2 9 6" xfId="4464"/>
    <cellStyle name="40% - Accent2 9 7" xfId="4465"/>
    <cellStyle name="40% - Accent2 9 8" xfId="4466"/>
    <cellStyle name="40% - Accent2 9 9" xfId="4467"/>
    <cellStyle name="40% - Accent3 10" xfId="4468"/>
    <cellStyle name="40% - Accent3 10 10" xfId="4469"/>
    <cellStyle name="40% - Accent3 10 11" xfId="4470"/>
    <cellStyle name="40% - Accent3 10 12" xfId="4471"/>
    <cellStyle name="40% - Accent3 10 13" xfId="4472"/>
    <cellStyle name="40% - Accent3 10 14" xfId="4473"/>
    <cellStyle name="40% - Accent3 10 15" xfId="4474"/>
    <cellStyle name="40% - Accent3 10 16" xfId="4475"/>
    <cellStyle name="40% - Accent3 10 17" xfId="4476"/>
    <cellStyle name="40% - Accent3 10 18" xfId="4477"/>
    <cellStyle name="40% - Accent3 10 2" xfId="4478"/>
    <cellStyle name="40% - Accent3 10 2 2" xfId="4479"/>
    <cellStyle name="40% - Accent3 10 3" xfId="4480"/>
    <cellStyle name="40% - Accent3 10 3 2" xfId="4481"/>
    <cellStyle name="40% - Accent3 10 4" xfId="4482"/>
    <cellStyle name="40% - Accent3 10 5" xfId="4483"/>
    <cellStyle name="40% - Accent3 10 6" xfId="4484"/>
    <cellStyle name="40% - Accent3 10 7" xfId="4485"/>
    <cellStyle name="40% - Accent3 10 8" xfId="4486"/>
    <cellStyle name="40% - Accent3 10 9" xfId="4487"/>
    <cellStyle name="40% - Accent3 11" xfId="4488"/>
    <cellStyle name="40% - Accent3 11 2" xfId="4489"/>
    <cellStyle name="40% - Accent3 11 2 2" xfId="4490"/>
    <cellStyle name="40% - Accent3 11 3" xfId="4491"/>
    <cellStyle name="40% - Accent3 11 3 2" xfId="4492"/>
    <cellStyle name="40% - Accent3 11 4" xfId="4493"/>
    <cellStyle name="40% - Accent3 11 5" xfId="4494"/>
    <cellStyle name="40% - Accent3 11 6" xfId="4495"/>
    <cellStyle name="40% - Accent3 11 7" xfId="4496"/>
    <cellStyle name="40% - Accent3 11 8" xfId="4497"/>
    <cellStyle name="40% - Accent3 12" xfId="4498"/>
    <cellStyle name="40% - Accent3 12 2" xfId="4499"/>
    <cellStyle name="40% - Accent3 12 3" xfId="4500"/>
    <cellStyle name="40% - Accent3 12 4" xfId="4501"/>
    <cellStyle name="40% - Accent3 12 5" xfId="4502"/>
    <cellStyle name="40% - Accent3 12 6" xfId="4503"/>
    <cellStyle name="40% - Accent3 13" xfId="4504"/>
    <cellStyle name="40% - Accent3 13 2" xfId="4505"/>
    <cellStyle name="40% - Accent3 13 3" xfId="4506"/>
    <cellStyle name="40% - Accent3 13 4" xfId="4507"/>
    <cellStyle name="40% - Accent3 13 5" xfId="4508"/>
    <cellStyle name="40% - Accent3 13 6" xfId="4509"/>
    <cellStyle name="40% - Accent3 14" xfId="4510"/>
    <cellStyle name="40% - Accent3 14 2" xfId="4511"/>
    <cellStyle name="40% - Accent3 14 3" xfId="4512"/>
    <cellStyle name="40% - Accent3 14 4" xfId="4513"/>
    <cellStyle name="40% - Accent3 15" xfId="4514"/>
    <cellStyle name="40% - Accent3 15 2" xfId="4515"/>
    <cellStyle name="40% - Accent3 15 3" xfId="4516"/>
    <cellStyle name="40% - Accent3 15 4" xfId="4517"/>
    <cellStyle name="40% - Accent3 16" xfId="4518"/>
    <cellStyle name="40% - Accent3 17" xfId="4519"/>
    <cellStyle name="40% - Accent3 18" xfId="4520"/>
    <cellStyle name="40% - Accent3 19" xfId="4521"/>
    <cellStyle name="40% - Accent3 2" xfId="26"/>
    <cellStyle name="40% - Accent3 2 10" xfId="4522"/>
    <cellStyle name="40% - Accent3 2 11" xfId="4523"/>
    <cellStyle name="40% - Accent3 2 12" xfId="4524"/>
    <cellStyle name="40% - Accent3 2 13" xfId="4525"/>
    <cellStyle name="40% - Accent3 2 14" xfId="4526"/>
    <cellStyle name="40% - Accent3 2 15" xfId="4527"/>
    <cellStyle name="40% - Accent3 2 16" xfId="4528"/>
    <cellStyle name="40% - Accent3 2 17" xfId="4529"/>
    <cellStyle name="40% - Accent3 2 18" xfId="4530"/>
    <cellStyle name="40% - Accent3 2 19" xfId="4531"/>
    <cellStyle name="40% - Accent3 2 2" xfId="4532"/>
    <cellStyle name="40% - Accent3 2 2 10" xfId="4533"/>
    <cellStyle name="40% - Accent3 2 2 10 2" xfId="4534"/>
    <cellStyle name="40% - Accent3 2 2 10 3" xfId="4535"/>
    <cellStyle name="40% - Accent3 2 2 10 4" xfId="4536"/>
    <cellStyle name="40% - Accent3 2 2 10 5" xfId="4537"/>
    <cellStyle name="40% - Accent3 2 2 10 6" xfId="4538"/>
    <cellStyle name="40% - Accent3 2 2 11" xfId="4539"/>
    <cellStyle name="40% - Accent3 2 2 11 2" xfId="4540"/>
    <cellStyle name="40% - Accent3 2 2 11 3" xfId="4541"/>
    <cellStyle name="40% - Accent3 2 2 11 4" xfId="4542"/>
    <cellStyle name="40% - Accent3 2 2 11 5" xfId="4543"/>
    <cellStyle name="40% - Accent3 2 2 11 6" xfId="4544"/>
    <cellStyle name="40% - Accent3 2 2 12" xfId="4545"/>
    <cellStyle name="40% - Accent3 2 2 12 2" xfId="4546"/>
    <cellStyle name="40% - Accent3 2 2 12 3" xfId="4547"/>
    <cellStyle name="40% - Accent3 2 2 12 4" xfId="4548"/>
    <cellStyle name="40% - Accent3 2 2 12 5" xfId="4549"/>
    <cellStyle name="40% - Accent3 2 2 12 6" xfId="4550"/>
    <cellStyle name="40% - Accent3 2 2 13" xfId="4551"/>
    <cellStyle name="40% - Accent3 2 2 13 2" xfId="4552"/>
    <cellStyle name="40% - Accent3 2 2 13 3" xfId="4553"/>
    <cellStyle name="40% - Accent3 2 2 13 4" xfId="4554"/>
    <cellStyle name="40% - Accent3 2 2 13 5" xfId="4555"/>
    <cellStyle name="40% - Accent3 2 2 13 6" xfId="4556"/>
    <cellStyle name="40% - Accent3 2 2 14" xfId="4557"/>
    <cellStyle name="40% - Accent3 2 2 14 2" xfId="4558"/>
    <cellStyle name="40% - Accent3 2 2 14 3" xfId="4559"/>
    <cellStyle name="40% - Accent3 2 2 14 4" xfId="4560"/>
    <cellStyle name="40% - Accent3 2 2 14 5" xfId="4561"/>
    <cellStyle name="40% - Accent3 2 2 14 6" xfId="4562"/>
    <cellStyle name="40% - Accent3 2 2 15" xfId="4563"/>
    <cellStyle name="40% - Accent3 2 2 15 2" xfId="4564"/>
    <cellStyle name="40% - Accent3 2 2 15 2 2" xfId="4565"/>
    <cellStyle name="40% - Accent3 2 2 15 2 2 2" xfId="4566"/>
    <cellStyle name="40% - Accent3 2 2 15 2 2 3" xfId="4567"/>
    <cellStyle name="40% - Accent3 2 2 15 2 2 4" xfId="4568"/>
    <cellStyle name="40% - Accent3 2 2 15 2 3" xfId="4569"/>
    <cellStyle name="40% - Accent3 2 2 15 2 4" xfId="4570"/>
    <cellStyle name="40% - Accent3 2 2 15 3" xfId="4571"/>
    <cellStyle name="40% - Accent3 2 2 15 4" xfId="4572"/>
    <cellStyle name="40% - Accent3 2 2 15 5" xfId="4573"/>
    <cellStyle name="40% - Accent3 2 2 15 6" xfId="4574"/>
    <cellStyle name="40% - Accent3 2 2 16" xfId="4575"/>
    <cellStyle name="40% - Accent3 2 2 16 2" xfId="4576"/>
    <cellStyle name="40% - Accent3 2 2 16 2 2" xfId="4577"/>
    <cellStyle name="40% - Accent3 2 2 16 2 3" xfId="4578"/>
    <cellStyle name="40% - Accent3 2 2 16 2 4" xfId="4579"/>
    <cellStyle name="40% - Accent3 2 2 16 3" xfId="4580"/>
    <cellStyle name="40% - Accent3 2 2 16 4" xfId="4581"/>
    <cellStyle name="40% - Accent3 2 2 17" xfId="4582"/>
    <cellStyle name="40% - Accent3 2 2 18" xfId="4583"/>
    <cellStyle name="40% - Accent3 2 2 19" xfId="4584"/>
    <cellStyle name="40% - Accent3 2 2 2" xfId="4585"/>
    <cellStyle name="40% - Accent3 2 2 2 2" xfId="4586"/>
    <cellStyle name="40% - Accent3 2 2 2 2 2" xfId="4587"/>
    <cellStyle name="40% - Accent3 2 2 2 2 2 2" xfId="4588"/>
    <cellStyle name="40% - Accent3 2 2 2 2 2 2 2" xfId="4589"/>
    <cellStyle name="40% - Accent3 2 2 2 2 2 2 3" xfId="4590"/>
    <cellStyle name="40% - Accent3 2 2 2 2 2 2 4" xfId="4591"/>
    <cellStyle name="40% - Accent3 2 2 2 2 2 3" xfId="4592"/>
    <cellStyle name="40% - Accent3 2 2 2 2 2 4" xfId="4593"/>
    <cellStyle name="40% - Accent3 2 2 2 2 3" xfId="4594"/>
    <cellStyle name="40% - Accent3 2 2 2 2 4" xfId="4595"/>
    <cellStyle name="40% - Accent3 2 2 2 2 5" xfId="4596"/>
    <cellStyle name="40% - Accent3 2 2 2 2 6" xfId="4597"/>
    <cellStyle name="40% - Accent3 2 2 2 3" xfId="4598"/>
    <cellStyle name="40% - Accent3 2 2 2 3 2" xfId="4599"/>
    <cellStyle name="40% - Accent3 2 2 2 4" xfId="4600"/>
    <cellStyle name="40% - Accent3 2 2 2 4 2" xfId="4601"/>
    <cellStyle name="40% - Accent3 2 2 2 4 2 2" xfId="4602"/>
    <cellStyle name="40% - Accent3 2 2 2 4 2 3" xfId="4603"/>
    <cellStyle name="40% - Accent3 2 2 2 4 2 4" xfId="4604"/>
    <cellStyle name="40% - Accent3 2 2 2 4 3" xfId="4605"/>
    <cellStyle name="40% - Accent3 2 2 2 4 4" xfId="4606"/>
    <cellStyle name="40% - Accent3 2 2 2 5" xfId="4607"/>
    <cellStyle name="40% - Accent3 2 2 2 6" xfId="4608"/>
    <cellStyle name="40% - Accent3 2 2 2 7" xfId="4609"/>
    <cellStyle name="40% - Accent3 2 2 20" xfId="4610"/>
    <cellStyle name="40% - Accent3 2 2 21" xfId="4611"/>
    <cellStyle name="40% - Accent3 2 2 3" xfId="4612"/>
    <cellStyle name="40% - Accent3 2 2 3 2" xfId="4613"/>
    <cellStyle name="40% - Accent3 2 2 3 3" xfId="4614"/>
    <cellStyle name="40% - Accent3 2 2 3 4" xfId="4615"/>
    <cellStyle name="40% - Accent3 2 2 3 5" xfId="4616"/>
    <cellStyle name="40% - Accent3 2 2 3 6" xfId="4617"/>
    <cellStyle name="40% - Accent3 2 2 4" xfId="4618"/>
    <cellStyle name="40% - Accent3 2 2 4 2" xfId="4619"/>
    <cellStyle name="40% - Accent3 2 2 4 3" xfId="4620"/>
    <cellStyle name="40% - Accent3 2 2 4 4" xfId="4621"/>
    <cellStyle name="40% - Accent3 2 2 4 5" xfId="4622"/>
    <cellStyle name="40% - Accent3 2 2 4 6" xfId="4623"/>
    <cellStyle name="40% - Accent3 2 2 5" xfId="4624"/>
    <cellStyle name="40% - Accent3 2 2 5 2" xfId="4625"/>
    <cellStyle name="40% - Accent3 2 2 5 3" xfId="4626"/>
    <cellStyle name="40% - Accent3 2 2 5 4" xfId="4627"/>
    <cellStyle name="40% - Accent3 2 2 5 5" xfId="4628"/>
    <cellStyle name="40% - Accent3 2 2 5 6" xfId="4629"/>
    <cellStyle name="40% - Accent3 2 2 6" xfId="4630"/>
    <cellStyle name="40% - Accent3 2 2 6 2" xfId="4631"/>
    <cellStyle name="40% - Accent3 2 2 6 3" xfId="4632"/>
    <cellStyle name="40% - Accent3 2 2 6 4" xfId="4633"/>
    <cellStyle name="40% - Accent3 2 2 6 5" xfId="4634"/>
    <cellStyle name="40% - Accent3 2 2 6 6" xfId="4635"/>
    <cellStyle name="40% - Accent3 2 2 7" xfId="4636"/>
    <cellStyle name="40% - Accent3 2 2 7 2" xfId="4637"/>
    <cellStyle name="40% - Accent3 2 2 7 3" xfId="4638"/>
    <cellStyle name="40% - Accent3 2 2 7 4" xfId="4639"/>
    <cellStyle name="40% - Accent3 2 2 7 5" xfId="4640"/>
    <cellStyle name="40% - Accent3 2 2 7 6" xfId="4641"/>
    <cellStyle name="40% - Accent3 2 2 8" xfId="4642"/>
    <cellStyle name="40% - Accent3 2 2 8 2" xfId="4643"/>
    <cellStyle name="40% - Accent3 2 2 8 3" xfId="4644"/>
    <cellStyle name="40% - Accent3 2 2 8 4" xfId="4645"/>
    <cellStyle name="40% - Accent3 2 2 8 5" xfId="4646"/>
    <cellStyle name="40% - Accent3 2 2 8 6" xfId="4647"/>
    <cellStyle name="40% - Accent3 2 2 9" xfId="4648"/>
    <cellStyle name="40% - Accent3 2 2 9 2" xfId="4649"/>
    <cellStyle name="40% - Accent3 2 2 9 3" xfId="4650"/>
    <cellStyle name="40% - Accent3 2 2 9 4" xfId="4651"/>
    <cellStyle name="40% - Accent3 2 2 9 5" xfId="4652"/>
    <cellStyle name="40% - Accent3 2 2 9 6" xfId="4653"/>
    <cellStyle name="40% - Accent3 2 20" xfId="4654"/>
    <cellStyle name="40% - Accent3 2 21" xfId="4655"/>
    <cellStyle name="40% - Accent3 2 22" xfId="4656"/>
    <cellStyle name="40% - Accent3 2 23" xfId="4657"/>
    <cellStyle name="40% - Accent3 2 24" xfId="4658"/>
    <cellStyle name="40% - Accent3 2 24 2" xfId="4659"/>
    <cellStyle name="40% - Accent3 2 24 2 2" xfId="4660"/>
    <cellStyle name="40% - Accent3 2 24 2 2 2" xfId="4661"/>
    <cellStyle name="40% - Accent3 2 24 2 2 3" xfId="4662"/>
    <cellStyle name="40% - Accent3 2 24 2 2 4" xfId="4663"/>
    <cellStyle name="40% - Accent3 2 24 2 3" xfId="4664"/>
    <cellStyle name="40% - Accent3 2 24 2 4" xfId="4665"/>
    <cellStyle name="40% - Accent3 2 24 3" xfId="4666"/>
    <cellStyle name="40% - Accent3 2 24 4" xfId="4667"/>
    <cellStyle name="40% - Accent3 2 24 5" xfId="4668"/>
    <cellStyle name="40% - Accent3 2 24 6" xfId="4669"/>
    <cellStyle name="40% - Accent3 2 25" xfId="4670"/>
    <cellStyle name="40% - Accent3 2 25 2" xfId="4671"/>
    <cellStyle name="40% - Accent3 2 25 2 2" xfId="4672"/>
    <cellStyle name="40% - Accent3 2 25 2 3" xfId="4673"/>
    <cellStyle name="40% - Accent3 2 25 2 4" xfId="4674"/>
    <cellStyle name="40% - Accent3 2 25 3" xfId="4675"/>
    <cellStyle name="40% - Accent3 2 25 4" xfId="4676"/>
    <cellStyle name="40% - Accent3 2 26" xfId="4677"/>
    <cellStyle name="40% - Accent3 2 27" xfId="4678"/>
    <cellStyle name="40% - Accent3 2 28" xfId="4679"/>
    <cellStyle name="40% - Accent3 2 29" xfId="4680"/>
    <cellStyle name="40% - Accent3 2 3" xfId="4681"/>
    <cellStyle name="40% - Accent3 2 3 10" xfId="4682"/>
    <cellStyle name="40% - Accent3 2 3 11" xfId="4683"/>
    <cellStyle name="40% - Accent3 2 3 12" xfId="4684"/>
    <cellStyle name="40% - Accent3 2 3 13" xfId="4685"/>
    <cellStyle name="40% - Accent3 2 3 14" xfId="4686"/>
    <cellStyle name="40% - Accent3 2 3 15" xfId="4687"/>
    <cellStyle name="40% - Accent3 2 3 15 2" xfId="4688"/>
    <cellStyle name="40% - Accent3 2 3 15 2 2" xfId="4689"/>
    <cellStyle name="40% - Accent3 2 3 15 2 2 2" xfId="4690"/>
    <cellStyle name="40% - Accent3 2 3 15 2 2 3" xfId="4691"/>
    <cellStyle name="40% - Accent3 2 3 15 2 2 4" xfId="4692"/>
    <cellStyle name="40% - Accent3 2 3 15 2 3" xfId="4693"/>
    <cellStyle name="40% - Accent3 2 3 15 2 4" xfId="4694"/>
    <cellStyle name="40% - Accent3 2 3 15 3" xfId="4695"/>
    <cellStyle name="40% - Accent3 2 3 15 4" xfId="4696"/>
    <cellStyle name="40% - Accent3 2 3 15 5" xfId="4697"/>
    <cellStyle name="40% - Accent3 2 3 15 6" xfId="4698"/>
    <cellStyle name="40% - Accent3 2 3 16" xfId="4699"/>
    <cellStyle name="40% - Accent3 2 3 16 2" xfId="4700"/>
    <cellStyle name="40% - Accent3 2 3 16 2 2" xfId="4701"/>
    <cellStyle name="40% - Accent3 2 3 16 2 3" xfId="4702"/>
    <cellStyle name="40% - Accent3 2 3 16 2 4" xfId="4703"/>
    <cellStyle name="40% - Accent3 2 3 16 3" xfId="4704"/>
    <cellStyle name="40% - Accent3 2 3 16 4" xfId="4705"/>
    <cellStyle name="40% - Accent3 2 3 17" xfId="4706"/>
    <cellStyle name="40% - Accent3 2 3 18" xfId="4707"/>
    <cellStyle name="40% - Accent3 2 3 19" xfId="4708"/>
    <cellStyle name="40% - Accent3 2 3 2" xfId="4709"/>
    <cellStyle name="40% - Accent3 2 3 2 2" xfId="4710"/>
    <cellStyle name="40% - Accent3 2 3 2 2 2" xfId="4711"/>
    <cellStyle name="40% - Accent3 2 3 2 2 2 2" xfId="4712"/>
    <cellStyle name="40% - Accent3 2 3 2 2 2 2 2" xfId="4713"/>
    <cellStyle name="40% - Accent3 2 3 2 2 2 2 3" xfId="4714"/>
    <cellStyle name="40% - Accent3 2 3 2 2 2 2 4" xfId="4715"/>
    <cellStyle name="40% - Accent3 2 3 2 2 2 3" xfId="4716"/>
    <cellStyle name="40% - Accent3 2 3 2 2 2 4" xfId="4717"/>
    <cellStyle name="40% - Accent3 2 3 2 2 3" xfId="4718"/>
    <cellStyle name="40% - Accent3 2 3 2 2 4" xfId="4719"/>
    <cellStyle name="40% - Accent3 2 3 2 2 5" xfId="4720"/>
    <cellStyle name="40% - Accent3 2 3 2 2 6" xfId="4721"/>
    <cellStyle name="40% - Accent3 2 3 2 3" xfId="4722"/>
    <cellStyle name="40% - Accent3 2 3 2 4" xfId="4723"/>
    <cellStyle name="40% - Accent3 2 3 2 4 2" xfId="4724"/>
    <cellStyle name="40% - Accent3 2 3 2 4 2 2" xfId="4725"/>
    <cellStyle name="40% - Accent3 2 3 2 4 2 3" xfId="4726"/>
    <cellStyle name="40% - Accent3 2 3 2 4 2 4" xfId="4727"/>
    <cellStyle name="40% - Accent3 2 3 2 4 3" xfId="4728"/>
    <cellStyle name="40% - Accent3 2 3 2 4 4" xfId="4729"/>
    <cellStyle name="40% - Accent3 2 3 2 5" xfId="4730"/>
    <cellStyle name="40% - Accent3 2 3 2 6" xfId="4731"/>
    <cellStyle name="40% - Accent3 2 3 2 7" xfId="4732"/>
    <cellStyle name="40% - Accent3 2 3 20" xfId="4733"/>
    <cellStyle name="40% - Accent3 2 3 3" xfId="4734"/>
    <cellStyle name="40% - Accent3 2 3 4" xfId="4735"/>
    <cellStyle name="40% - Accent3 2 3 5" xfId="4736"/>
    <cellStyle name="40% - Accent3 2 3 6" xfId="4737"/>
    <cellStyle name="40% - Accent3 2 3 7" xfId="4738"/>
    <cellStyle name="40% - Accent3 2 3 8" xfId="4739"/>
    <cellStyle name="40% - Accent3 2 3 9" xfId="4740"/>
    <cellStyle name="40% - Accent3 2 30" xfId="4741"/>
    <cellStyle name="40% - Accent3 2 31" xfId="4742"/>
    <cellStyle name="40% - Accent3 2 32" xfId="4743"/>
    <cellStyle name="40% - Accent3 2 33" xfId="4744"/>
    <cellStyle name="40% - Accent3 2 34" xfId="4745"/>
    <cellStyle name="40% - Accent3 2 35" xfId="4746"/>
    <cellStyle name="40% - Accent3 2 36" xfId="4747"/>
    <cellStyle name="40% - Accent3 2 37" xfId="4748"/>
    <cellStyle name="40% - Accent3 2 38" xfId="4749"/>
    <cellStyle name="40% - Accent3 2 39" xfId="4750"/>
    <cellStyle name="40% - Accent3 2 4" xfId="4751"/>
    <cellStyle name="40% - Accent3 2 4 2" xfId="4752"/>
    <cellStyle name="40% - Accent3 2 4 2 2" xfId="4753"/>
    <cellStyle name="40% - Accent3 2 4 2 2 2" xfId="4754"/>
    <cellStyle name="40% - Accent3 2 4 2 2 2 2" xfId="4755"/>
    <cellStyle name="40% - Accent3 2 4 2 2 2 3" xfId="4756"/>
    <cellStyle name="40% - Accent3 2 4 2 2 2 4" xfId="4757"/>
    <cellStyle name="40% - Accent3 2 4 2 2 3" xfId="4758"/>
    <cellStyle name="40% - Accent3 2 4 2 2 4" xfId="4759"/>
    <cellStyle name="40% - Accent3 2 4 2 3" xfId="4760"/>
    <cellStyle name="40% - Accent3 2 4 2 4" xfId="4761"/>
    <cellStyle name="40% - Accent3 2 4 2 5" xfId="4762"/>
    <cellStyle name="40% - Accent3 2 4 2 6" xfId="4763"/>
    <cellStyle name="40% - Accent3 2 4 3" xfId="4764"/>
    <cellStyle name="40% - Accent3 2 4 4" xfId="4765"/>
    <cellStyle name="40% - Accent3 2 4 4 2" xfId="4766"/>
    <cellStyle name="40% - Accent3 2 4 4 2 2" xfId="4767"/>
    <cellStyle name="40% - Accent3 2 4 4 2 3" xfId="4768"/>
    <cellStyle name="40% - Accent3 2 4 4 2 4" xfId="4769"/>
    <cellStyle name="40% - Accent3 2 4 4 3" xfId="4770"/>
    <cellStyle name="40% - Accent3 2 4 4 4" xfId="4771"/>
    <cellStyle name="40% - Accent3 2 4 5" xfId="4772"/>
    <cellStyle name="40% - Accent3 2 4 6" xfId="4773"/>
    <cellStyle name="40% - Accent3 2 4 7" xfId="4774"/>
    <cellStyle name="40% - Accent3 2 40" xfId="4775"/>
    <cellStyle name="40% - Accent3 2 41" xfId="4776"/>
    <cellStyle name="40% - Accent3 2 5" xfId="4777"/>
    <cellStyle name="40% - Accent3 2 6" xfId="4778"/>
    <cellStyle name="40% - Accent3 2 7" xfId="4779"/>
    <cellStyle name="40% - Accent3 2 8" xfId="4780"/>
    <cellStyle name="40% - Accent3 2 9" xfId="4781"/>
    <cellStyle name="40% - Accent3 20" xfId="4782"/>
    <cellStyle name="40% - Accent3 21" xfId="4783"/>
    <cellStyle name="40% - Accent3 22" xfId="4784"/>
    <cellStyle name="40% - Accent3 23" xfId="4785"/>
    <cellStyle name="40% - Accent3 24" xfId="4786"/>
    <cellStyle name="40% - Accent3 25" xfId="4787"/>
    <cellStyle name="40% - Accent3 3" xfId="4788"/>
    <cellStyle name="40% - Accent3 3 10" xfId="4789"/>
    <cellStyle name="40% - Accent3 3 11" xfId="4790"/>
    <cellStyle name="40% - Accent3 3 12" xfId="4791"/>
    <cellStyle name="40% - Accent3 3 13" xfId="4792"/>
    <cellStyle name="40% - Accent3 3 14" xfId="4793"/>
    <cellStyle name="40% - Accent3 3 15" xfId="4794"/>
    <cellStyle name="40% - Accent3 3 16" xfId="4795"/>
    <cellStyle name="40% - Accent3 3 17" xfId="4796"/>
    <cellStyle name="40% - Accent3 3 18" xfId="4797"/>
    <cellStyle name="40% - Accent3 3 2" xfId="4798"/>
    <cellStyle name="40% - Accent3 3 2 2" xfId="4799"/>
    <cellStyle name="40% - Accent3 3 2 2 2" xfId="4800"/>
    <cellStyle name="40% - Accent3 3 2 3" xfId="4801"/>
    <cellStyle name="40% - Accent3 3 2 3 2" xfId="4802"/>
    <cellStyle name="40% - Accent3 3 2 4" xfId="4803"/>
    <cellStyle name="40% - Accent3 3 3" xfId="4804"/>
    <cellStyle name="40% - Accent3 3 3 2" xfId="4805"/>
    <cellStyle name="40% - Accent3 3 4" xfId="4806"/>
    <cellStyle name="40% - Accent3 3 4 2" xfId="4807"/>
    <cellStyle name="40% - Accent3 3 5" xfId="4808"/>
    <cellStyle name="40% - Accent3 3 6" xfId="4809"/>
    <cellStyle name="40% - Accent3 3 7" xfId="4810"/>
    <cellStyle name="40% - Accent3 3 8" xfId="4811"/>
    <cellStyle name="40% - Accent3 3 9" xfId="4812"/>
    <cellStyle name="40% - Accent3 4" xfId="4813"/>
    <cellStyle name="40% - Accent3 4 10" xfId="4814"/>
    <cellStyle name="40% - Accent3 4 11" xfId="4815"/>
    <cellStyle name="40% - Accent3 4 12" xfId="4816"/>
    <cellStyle name="40% - Accent3 4 13" xfId="4817"/>
    <cellStyle name="40% - Accent3 4 14" xfId="4818"/>
    <cellStyle name="40% - Accent3 4 15" xfId="4819"/>
    <cellStyle name="40% - Accent3 4 16" xfId="4820"/>
    <cellStyle name="40% - Accent3 4 17" xfId="4821"/>
    <cellStyle name="40% - Accent3 4 18" xfId="4822"/>
    <cellStyle name="40% - Accent3 4 2" xfId="4823"/>
    <cellStyle name="40% - Accent3 4 2 2" xfId="4824"/>
    <cellStyle name="40% - Accent3 4 2 2 2" xfId="4825"/>
    <cellStyle name="40% - Accent3 4 2 3" xfId="4826"/>
    <cellStyle name="40% - Accent3 4 2 3 2" xfId="4827"/>
    <cellStyle name="40% - Accent3 4 2 4" xfId="4828"/>
    <cellStyle name="40% - Accent3 4 3" xfId="4829"/>
    <cellStyle name="40% - Accent3 4 3 2" xfId="4830"/>
    <cellStyle name="40% - Accent3 4 4" xfId="4831"/>
    <cellStyle name="40% - Accent3 4 4 2" xfId="4832"/>
    <cellStyle name="40% - Accent3 4 5" xfId="4833"/>
    <cellStyle name="40% - Accent3 4 6" xfId="4834"/>
    <cellStyle name="40% - Accent3 4 7" xfId="4835"/>
    <cellStyle name="40% - Accent3 4 8" xfId="4836"/>
    <cellStyle name="40% - Accent3 4 9" xfId="4837"/>
    <cellStyle name="40% - Accent3 5" xfId="4838"/>
    <cellStyle name="40% - Accent3 5 10" xfId="4839"/>
    <cellStyle name="40% - Accent3 5 11" xfId="4840"/>
    <cellStyle name="40% - Accent3 5 12" xfId="4841"/>
    <cellStyle name="40% - Accent3 5 13" xfId="4842"/>
    <cellStyle name="40% - Accent3 5 14" xfId="4843"/>
    <cellStyle name="40% - Accent3 5 15" xfId="4844"/>
    <cellStyle name="40% - Accent3 5 16" xfId="4845"/>
    <cellStyle name="40% - Accent3 5 17" xfId="4846"/>
    <cellStyle name="40% - Accent3 5 18" xfId="4847"/>
    <cellStyle name="40% - Accent3 5 2" xfId="4848"/>
    <cellStyle name="40% - Accent3 5 2 2" xfId="4849"/>
    <cellStyle name="40% - Accent3 5 2 2 2" xfId="4850"/>
    <cellStyle name="40% - Accent3 5 2 3" xfId="4851"/>
    <cellStyle name="40% - Accent3 5 2 3 2" xfId="4852"/>
    <cellStyle name="40% - Accent3 5 2 4" xfId="4853"/>
    <cellStyle name="40% - Accent3 5 3" xfId="4854"/>
    <cellStyle name="40% - Accent3 5 3 2" xfId="4855"/>
    <cellStyle name="40% - Accent3 5 4" xfId="4856"/>
    <cellStyle name="40% - Accent3 5 4 2" xfId="4857"/>
    <cellStyle name="40% - Accent3 5 5" xfId="4858"/>
    <cellStyle name="40% - Accent3 5 6" xfId="4859"/>
    <cellStyle name="40% - Accent3 5 7" xfId="4860"/>
    <cellStyle name="40% - Accent3 5 8" xfId="4861"/>
    <cellStyle name="40% - Accent3 5 9" xfId="4862"/>
    <cellStyle name="40% - Accent3 6" xfId="4863"/>
    <cellStyle name="40% - Accent3 6 10" xfId="4864"/>
    <cellStyle name="40% - Accent3 6 11" xfId="4865"/>
    <cellStyle name="40% - Accent3 6 12" xfId="4866"/>
    <cellStyle name="40% - Accent3 6 13" xfId="4867"/>
    <cellStyle name="40% - Accent3 6 14" xfId="4868"/>
    <cellStyle name="40% - Accent3 6 15" xfId="4869"/>
    <cellStyle name="40% - Accent3 6 16" xfId="4870"/>
    <cellStyle name="40% - Accent3 6 17" xfId="4871"/>
    <cellStyle name="40% - Accent3 6 18" xfId="4872"/>
    <cellStyle name="40% - Accent3 6 2" xfId="4873"/>
    <cellStyle name="40% - Accent3 6 2 2" xfId="4874"/>
    <cellStyle name="40% - Accent3 6 2 2 2" xfId="4875"/>
    <cellStyle name="40% - Accent3 6 2 3" xfId="4876"/>
    <cellStyle name="40% - Accent3 6 2 3 2" xfId="4877"/>
    <cellStyle name="40% - Accent3 6 2 4" xfId="4878"/>
    <cellStyle name="40% - Accent3 6 3" xfId="4879"/>
    <cellStyle name="40% - Accent3 6 3 2" xfId="4880"/>
    <cellStyle name="40% - Accent3 6 4" xfId="4881"/>
    <cellStyle name="40% - Accent3 6 4 2" xfId="4882"/>
    <cellStyle name="40% - Accent3 6 5" xfId="4883"/>
    <cellStyle name="40% - Accent3 6 6" xfId="4884"/>
    <cellStyle name="40% - Accent3 6 7" xfId="4885"/>
    <cellStyle name="40% - Accent3 6 8" xfId="4886"/>
    <cellStyle name="40% - Accent3 6 9" xfId="4887"/>
    <cellStyle name="40% - Accent3 7" xfId="4888"/>
    <cellStyle name="40% - Accent3 7 10" xfId="4889"/>
    <cellStyle name="40% - Accent3 7 11" xfId="4890"/>
    <cellStyle name="40% - Accent3 7 12" xfId="4891"/>
    <cellStyle name="40% - Accent3 7 13" xfId="4892"/>
    <cellStyle name="40% - Accent3 7 14" xfId="4893"/>
    <cellStyle name="40% - Accent3 7 15" xfId="4894"/>
    <cellStyle name="40% - Accent3 7 16" xfId="4895"/>
    <cellStyle name="40% - Accent3 7 17" xfId="4896"/>
    <cellStyle name="40% - Accent3 7 18" xfId="4897"/>
    <cellStyle name="40% - Accent3 7 2" xfId="4898"/>
    <cellStyle name="40% - Accent3 7 2 2" xfId="4899"/>
    <cellStyle name="40% - Accent3 7 2 2 2" xfId="4900"/>
    <cellStyle name="40% - Accent3 7 2 3" xfId="4901"/>
    <cellStyle name="40% - Accent3 7 2 3 2" xfId="4902"/>
    <cellStyle name="40% - Accent3 7 2 4" xfId="4903"/>
    <cellStyle name="40% - Accent3 7 3" xfId="4904"/>
    <cellStyle name="40% - Accent3 7 3 2" xfId="4905"/>
    <cellStyle name="40% - Accent3 7 4" xfId="4906"/>
    <cellStyle name="40% - Accent3 7 4 2" xfId="4907"/>
    <cellStyle name="40% - Accent3 7 5" xfId="4908"/>
    <cellStyle name="40% - Accent3 7 6" xfId="4909"/>
    <cellStyle name="40% - Accent3 7 7" xfId="4910"/>
    <cellStyle name="40% - Accent3 7 8" xfId="4911"/>
    <cellStyle name="40% - Accent3 7 9" xfId="4912"/>
    <cellStyle name="40% - Accent3 8" xfId="4913"/>
    <cellStyle name="40% - Accent3 8 10" xfId="4914"/>
    <cellStyle name="40% - Accent3 8 11" xfId="4915"/>
    <cellStyle name="40% - Accent3 8 12" xfId="4916"/>
    <cellStyle name="40% - Accent3 8 13" xfId="4917"/>
    <cellStyle name="40% - Accent3 8 14" xfId="4918"/>
    <cellStyle name="40% - Accent3 8 15" xfId="4919"/>
    <cellStyle name="40% - Accent3 8 16" xfId="4920"/>
    <cellStyle name="40% - Accent3 8 17" xfId="4921"/>
    <cellStyle name="40% - Accent3 8 18" xfId="4922"/>
    <cellStyle name="40% - Accent3 8 2" xfId="4923"/>
    <cellStyle name="40% - Accent3 8 2 2" xfId="4924"/>
    <cellStyle name="40% - Accent3 8 2 2 2" xfId="4925"/>
    <cellStyle name="40% - Accent3 8 2 3" xfId="4926"/>
    <cellStyle name="40% - Accent3 8 2 3 2" xfId="4927"/>
    <cellStyle name="40% - Accent3 8 2 4" xfId="4928"/>
    <cellStyle name="40% - Accent3 8 3" xfId="4929"/>
    <cellStyle name="40% - Accent3 8 3 2" xfId="4930"/>
    <cellStyle name="40% - Accent3 8 4" xfId="4931"/>
    <cellStyle name="40% - Accent3 8 4 2" xfId="4932"/>
    <cellStyle name="40% - Accent3 8 5" xfId="4933"/>
    <cellStyle name="40% - Accent3 8 6" xfId="4934"/>
    <cellStyle name="40% - Accent3 8 7" xfId="4935"/>
    <cellStyle name="40% - Accent3 8 8" xfId="4936"/>
    <cellStyle name="40% - Accent3 8 9" xfId="4937"/>
    <cellStyle name="40% - Accent3 9" xfId="4938"/>
    <cellStyle name="40% - Accent3 9 10" xfId="4939"/>
    <cellStyle name="40% - Accent3 9 11" xfId="4940"/>
    <cellStyle name="40% - Accent3 9 12" xfId="4941"/>
    <cellStyle name="40% - Accent3 9 13" xfId="4942"/>
    <cellStyle name="40% - Accent3 9 14" xfId="4943"/>
    <cellStyle name="40% - Accent3 9 15" xfId="4944"/>
    <cellStyle name="40% - Accent3 9 16" xfId="4945"/>
    <cellStyle name="40% - Accent3 9 17" xfId="4946"/>
    <cellStyle name="40% - Accent3 9 18" xfId="4947"/>
    <cellStyle name="40% - Accent3 9 2" xfId="4948"/>
    <cellStyle name="40% - Accent3 9 2 2" xfId="4949"/>
    <cellStyle name="40% - Accent3 9 3" xfId="4950"/>
    <cellStyle name="40% - Accent3 9 3 2" xfId="4951"/>
    <cellStyle name="40% - Accent3 9 4" xfId="4952"/>
    <cellStyle name="40% - Accent3 9 5" xfId="4953"/>
    <cellStyle name="40% - Accent3 9 6" xfId="4954"/>
    <cellStyle name="40% - Accent3 9 7" xfId="4955"/>
    <cellStyle name="40% - Accent3 9 8" xfId="4956"/>
    <cellStyle name="40% - Accent3 9 9" xfId="4957"/>
    <cellStyle name="40% - Accent4 10" xfId="4958"/>
    <cellStyle name="40% - Accent4 10 10" xfId="4959"/>
    <cellStyle name="40% - Accent4 10 11" xfId="4960"/>
    <cellStyle name="40% - Accent4 10 12" xfId="4961"/>
    <cellStyle name="40% - Accent4 10 13" xfId="4962"/>
    <cellStyle name="40% - Accent4 10 14" xfId="4963"/>
    <cellStyle name="40% - Accent4 10 15" xfId="4964"/>
    <cellStyle name="40% - Accent4 10 16" xfId="4965"/>
    <cellStyle name="40% - Accent4 10 17" xfId="4966"/>
    <cellStyle name="40% - Accent4 10 18" xfId="4967"/>
    <cellStyle name="40% - Accent4 10 2" xfId="4968"/>
    <cellStyle name="40% - Accent4 10 2 2" xfId="4969"/>
    <cellStyle name="40% - Accent4 10 3" xfId="4970"/>
    <cellStyle name="40% - Accent4 10 3 2" xfId="4971"/>
    <cellStyle name="40% - Accent4 10 4" xfId="4972"/>
    <cellStyle name="40% - Accent4 10 5" xfId="4973"/>
    <cellStyle name="40% - Accent4 10 6" xfId="4974"/>
    <cellStyle name="40% - Accent4 10 7" xfId="4975"/>
    <cellStyle name="40% - Accent4 10 8" xfId="4976"/>
    <cellStyle name="40% - Accent4 10 9" xfId="4977"/>
    <cellStyle name="40% - Accent4 11" xfId="4978"/>
    <cellStyle name="40% - Accent4 11 2" xfId="4979"/>
    <cellStyle name="40% - Accent4 11 2 2" xfId="4980"/>
    <cellStyle name="40% - Accent4 11 3" xfId="4981"/>
    <cellStyle name="40% - Accent4 11 3 2" xfId="4982"/>
    <cellStyle name="40% - Accent4 11 4" xfId="4983"/>
    <cellStyle name="40% - Accent4 11 5" xfId="4984"/>
    <cellStyle name="40% - Accent4 11 6" xfId="4985"/>
    <cellStyle name="40% - Accent4 11 7" xfId="4986"/>
    <cellStyle name="40% - Accent4 11 8" xfId="4987"/>
    <cellStyle name="40% - Accent4 12" xfId="4988"/>
    <cellStyle name="40% - Accent4 12 2" xfId="4989"/>
    <cellStyle name="40% - Accent4 12 3" xfId="4990"/>
    <cellStyle name="40% - Accent4 12 4" xfId="4991"/>
    <cellStyle name="40% - Accent4 12 5" xfId="4992"/>
    <cellStyle name="40% - Accent4 12 6" xfId="4993"/>
    <cellStyle name="40% - Accent4 13" xfId="4994"/>
    <cellStyle name="40% - Accent4 13 2" xfId="4995"/>
    <cellStyle name="40% - Accent4 13 3" xfId="4996"/>
    <cellStyle name="40% - Accent4 13 4" xfId="4997"/>
    <cellStyle name="40% - Accent4 13 5" xfId="4998"/>
    <cellStyle name="40% - Accent4 13 6" xfId="4999"/>
    <cellStyle name="40% - Accent4 14" xfId="5000"/>
    <cellStyle name="40% - Accent4 14 2" xfId="5001"/>
    <cellStyle name="40% - Accent4 14 3" xfId="5002"/>
    <cellStyle name="40% - Accent4 14 4" xfId="5003"/>
    <cellStyle name="40% - Accent4 15" xfId="5004"/>
    <cellStyle name="40% - Accent4 15 2" xfId="5005"/>
    <cellStyle name="40% - Accent4 15 3" xfId="5006"/>
    <cellStyle name="40% - Accent4 15 4" xfId="5007"/>
    <cellStyle name="40% - Accent4 16" xfId="5008"/>
    <cellStyle name="40% - Accent4 17" xfId="5009"/>
    <cellStyle name="40% - Accent4 18" xfId="5010"/>
    <cellStyle name="40% - Accent4 19" xfId="5011"/>
    <cellStyle name="40% - Accent4 2" xfId="27"/>
    <cellStyle name="40% - Accent4 2 10" xfId="5012"/>
    <cellStyle name="40% - Accent4 2 11" xfId="5013"/>
    <cellStyle name="40% - Accent4 2 12" xfId="5014"/>
    <cellStyle name="40% - Accent4 2 13" xfId="5015"/>
    <cellStyle name="40% - Accent4 2 14" xfId="5016"/>
    <cellStyle name="40% - Accent4 2 15" xfId="5017"/>
    <cellStyle name="40% - Accent4 2 16" xfId="5018"/>
    <cellStyle name="40% - Accent4 2 17" xfId="5019"/>
    <cellStyle name="40% - Accent4 2 18" xfId="5020"/>
    <cellStyle name="40% - Accent4 2 19" xfId="5021"/>
    <cellStyle name="40% - Accent4 2 2" xfId="5022"/>
    <cellStyle name="40% - Accent4 2 2 10" xfId="5023"/>
    <cellStyle name="40% - Accent4 2 2 10 2" xfId="5024"/>
    <cellStyle name="40% - Accent4 2 2 10 3" xfId="5025"/>
    <cellStyle name="40% - Accent4 2 2 10 4" xfId="5026"/>
    <cellStyle name="40% - Accent4 2 2 10 5" xfId="5027"/>
    <cellStyle name="40% - Accent4 2 2 10 6" xfId="5028"/>
    <cellStyle name="40% - Accent4 2 2 11" xfId="5029"/>
    <cellStyle name="40% - Accent4 2 2 11 2" xfId="5030"/>
    <cellStyle name="40% - Accent4 2 2 11 3" xfId="5031"/>
    <cellStyle name="40% - Accent4 2 2 11 4" xfId="5032"/>
    <cellStyle name="40% - Accent4 2 2 11 5" xfId="5033"/>
    <cellStyle name="40% - Accent4 2 2 11 6" xfId="5034"/>
    <cellStyle name="40% - Accent4 2 2 12" xfId="5035"/>
    <cellStyle name="40% - Accent4 2 2 12 2" xfId="5036"/>
    <cellStyle name="40% - Accent4 2 2 12 3" xfId="5037"/>
    <cellStyle name="40% - Accent4 2 2 12 4" xfId="5038"/>
    <cellStyle name="40% - Accent4 2 2 12 5" xfId="5039"/>
    <cellStyle name="40% - Accent4 2 2 12 6" xfId="5040"/>
    <cellStyle name="40% - Accent4 2 2 13" xfId="5041"/>
    <cellStyle name="40% - Accent4 2 2 13 2" xfId="5042"/>
    <cellStyle name="40% - Accent4 2 2 13 3" xfId="5043"/>
    <cellStyle name="40% - Accent4 2 2 13 4" xfId="5044"/>
    <cellStyle name="40% - Accent4 2 2 13 5" xfId="5045"/>
    <cellStyle name="40% - Accent4 2 2 13 6" xfId="5046"/>
    <cellStyle name="40% - Accent4 2 2 14" xfId="5047"/>
    <cellStyle name="40% - Accent4 2 2 14 2" xfId="5048"/>
    <cellStyle name="40% - Accent4 2 2 14 3" xfId="5049"/>
    <cellStyle name="40% - Accent4 2 2 14 4" xfId="5050"/>
    <cellStyle name="40% - Accent4 2 2 14 5" xfId="5051"/>
    <cellStyle name="40% - Accent4 2 2 14 6" xfId="5052"/>
    <cellStyle name="40% - Accent4 2 2 15" xfId="5053"/>
    <cellStyle name="40% - Accent4 2 2 15 2" xfId="5054"/>
    <cellStyle name="40% - Accent4 2 2 15 2 2" xfId="5055"/>
    <cellStyle name="40% - Accent4 2 2 15 2 2 2" xfId="5056"/>
    <cellStyle name="40% - Accent4 2 2 15 2 2 3" xfId="5057"/>
    <cellStyle name="40% - Accent4 2 2 15 2 2 4" xfId="5058"/>
    <cellStyle name="40% - Accent4 2 2 15 2 3" xfId="5059"/>
    <cellStyle name="40% - Accent4 2 2 15 2 4" xfId="5060"/>
    <cellStyle name="40% - Accent4 2 2 15 3" xfId="5061"/>
    <cellStyle name="40% - Accent4 2 2 15 4" xfId="5062"/>
    <cellStyle name="40% - Accent4 2 2 15 5" xfId="5063"/>
    <cellStyle name="40% - Accent4 2 2 15 6" xfId="5064"/>
    <cellStyle name="40% - Accent4 2 2 16" xfId="5065"/>
    <cellStyle name="40% - Accent4 2 2 16 2" xfId="5066"/>
    <cellStyle name="40% - Accent4 2 2 16 2 2" xfId="5067"/>
    <cellStyle name="40% - Accent4 2 2 16 2 3" xfId="5068"/>
    <cellStyle name="40% - Accent4 2 2 16 2 4" xfId="5069"/>
    <cellStyle name="40% - Accent4 2 2 16 3" xfId="5070"/>
    <cellStyle name="40% - Accent4 2 2 16 4" xfId="5071"/>
    <cellStyle name="40% - Accent4 2 2 17" xfId="5072"/>
    <cellStyle name="40% - Accent4 2 2 18" xfId="5073"/>
    <cellStyle name="40% - Accent4 2 2 19" xfId="5074"/>
    <cellStyle name="40% - Accent4 2 2 2" xfId="5075"/>
    <cellStyle name="40% - Accent4 2 2 2 2" xfId="5076"/>
    <cellStyle name="40% - Accent4 2 2 2 2 2" xfId="5077"/>
    <cellStyle name="40% - Accent4 2 2 2 2 2 2" xfId="5078"/>
    <cellStyle name="40% - Accent4 2 2 2 2 2 2 2" xfId="5079"/>
    <cellStyle name="40% - Accent4 2 2 2 2 2 2 3" xfId="5080"/>
    <cellStyle name="40% - Accent4 2 2 2 2 2 2 4" xfId="5081"/>
    <cellStyle name="40% - Accent4 2 2 2 2 2 3" xfId="5082"/>
    <cellStyle name="40% - Accent4 2 2 2 2 2 4" xfId="5083"/>
    <cellStyle name="40% - Accent4 2 2 2 2 3" xfId="5084"/>
    <cellStyle name="40% - Accent4 2 2 2 2 4" xfId="5085"/>
    <cellStyle name="40% - Accent4 2 2 2 2 5" xfId="5086"/>
    <cellStyle name="40% - Accent4 2 2 2 2 6" xfId="5087"/>
    <cellStyle name="40% - Accent4 2 2 2 3" xfId="5088"/>
    <cellStyle name="40% - Accent4 2 2 2 3 2" xfId="5089"/>
    <cellStyle name="40% - Accent4 2 2 2 4" xfId="5090"/>
    <cellStyle name="40% - Accent4 2 2 2 4 2" xfId="5091"/>
    <cellStyle name="40% - Accent4 2 2 2 4 2 2" xfId="5092"/>
    <cellStyle name="40% - Accent4 2 2 2 4 2 3" xfId="5093"/>
    <cellStyle name="40% - Accent4 2 2 2 4 2 4" xfId="5094"/>
    <cellStyle name="40% - Accent4 2 2 2 4 3" xfId="5095"/>
    <cellStyle name="40% - Accent4 2 2 2 4 4" xfId="5096"/>
    <cellStyle name="40% - Accent4 2 2 2 5" xfId="5097"/>
    <cellStyle name="40% - Accent4 2 2 2 6" xfId="5098"/>
    <cellStyle name="40% - Accent4 2 2 2 7" xfId="5099"/>
    <cellStyle name="40% - Accent4 2 2 20" xfId="5100"/>
    <cellStyle name="40% - Accent4 2 2 21" xfId="5101"/>
    <cellStyle name="40% - Accent4 2 2 3" xfId="5102"/>
    <cellStyle name="40% - Accent4 2 2 3 2" xfId="5103"/>
    <cellStyle name="40% - Accent4 2 2 3 3" xfId="5104"/>
    <cellStyle name="40% - Accent4 2 2 3 4" xfId="5105"/>
    <cellStyle name="40% - Accent4 2 2 3 5" xfId="5106"/>
    <cellStyle name="40% - Accent4 2 2 3 6" xfId="5107"/>
    <cellStyle name="40% - Accent4 2 2 4" xfId="5108"/>
    <cellStyle name="40% - Accent4 2 2 4 2" xfId="5109"/>
    <cellStyle name="40% - Accent4 2 2 4 3" xfId="5110"/>
    <cellStyle name="40% - Accent4 2 2 4 4" xfId="5111"/>
    <cellStyle name="40% - Accent4 2 2 4 5" xfId="5112"/>
    <cellStyle name="40% - Accent4 2 2 4 6" xfId="5113"/>
    <cellStyle name="40% - Accent4 2 2 5" xfId="5114"/>
    <cellStyle name="40% - Accent4 2 2 5 2" xfId="5115"/>
    <cellStyle name="40% - Accent4 2 2 5 3" xfId="5116"/>
    <cellStyle name="40% - Accent4 2 2 5 4" xfId="5117"/>
    <cellStyle name="40% - Accent4 2 2 5 5" xfId="5118"/>
    <cellStyle name="40% - Accent4 2 2 5 6" xfId="5119"/>
    <cellStyle name="40% - Accent4 2 2 6" xfId="5120"/>
    <cellStyle name="40% - Accent4 2 2 6 2" xfId="5121"/>
    <cellStyle name="40% - Accent4 2 2 6 3" xfId="5122"/>
    <cellStyle name="40% - Accent4 2 2 6 4" xfId="5123"/>
    <cellStyle name="40% - Accent4 2 2 6 5" xfId="5124"/>
    <cellStyle name="40% - Accent4 2 2 6 6" xfId="5125"/>
    <cellStyle name="40% - Accent4 2 2 7" xfId="5126"/>
    <cellStyle name="40% - Accent4 2 2 7 2" xfId="5127"/>
    <cellStyle name="40% - Accent4 2 2 7 3" xfId="5128"/>
    <cellStyle name="40% - Accent4 2 2 7 4" xfId="5129"/>
    <cellStyle name="40% - Accent4 2 2 7 5" xfId="5130"/>
    <cellStyle name="40% - Accent4 2 2 7 6" xfId="5131"/>
    <cellStyle name="40% - Accent4 2 2 8" xfId="5132"/>
    <cellStyle name="40% - Accent4 2 2 8 2" xfId="5133"/>
    <cellStyle name="40% - Accent4 2 2 8 3" xfId="5134"/>
    <cellStyle name="40% - Accent4 2 2 8 4" xfId="5135"/>
    <cellStyle name="40% - Accent4 2 2 8 5" xfId="5136"/>
    <cellStyle name="40% - Accent4 2 2 8 6" xfId="5137"/>
    <cellStyle name="40% - Accent4 2 2 9" xfId="5138"/>
    <cellStyle name="40% - Accent4 2 2 9 2" xfId="5139"/>
    <cellStyle name="40% - Accent4 2 2 9 3" xfId="5140"/>
    <cellStyle name="40% - Accent4 2 2 9 4" xfId="5141"/>
    <cellStyle name="40% - Accent4 2 2 9 5" xfId="5142"/>
    <cellStyle name="40% - Accent4 2 2 9 6" xfId="5143"/>
    <cellStyle name="40% - Accent4 2 20" xfId="5144"/>
    <cellStyle name="40% - Accent4 2 21" xfId="5145"/>
    <cellStyle name="40% - Accent4 2 22" xfId="5146"/>
    <cellStyle name="40% - Accent4 2 23" xfId="5147"/>
    <cellStyle name="40% - Accent4 2 24" xfId="5148"/>
    <cellStyle name="40% - Accent4 2 24 2" xfId="5149"/>
    <cellStyle name="40% - Accent4 2 24 2 2" xfId="5150"/>
    <cellStyle name="40% - Accent4 2 24 2 2 2" xfId="5151"/>
    <cellStyle name="40% - Accent4 2 24 2 2 3" xfId="5152"/>
    <cellStyle name="40% - Accent4 2 24 2 2 4" xfId="5153"/>
    <cellStyle name="40% - Accent4 2 24 2 3" xfId="5154"/>
    <cellStyle name="40% - Accent4 2 24 2 4" xfId="5155"/>
    <cellStyle name="40% - Accent4 2 24 3" xfId="5156"/>
    <cellStyle name="40% - Accent4 2 24 4" xfId="5157"/>
    <cellStyle name="40% - Accent4 2 24 5" xfId="5158"/>
    <cellStyle name="40% - Accent4 2 24 6" xfId="5159"/>
    <cellStyle name="40% - Accent4 2 25" xfId="5160"/>
    <cellStyle name="40% - Accent4 2 25 2" xfId="5161"/>
    <cellStyle name="40% - Accent4 2 25 2 2" xfId="5162"/>
    <cellStyle name="40% - Accent4 2 25 2 3" xfId="5163"/>
    <cellStyle name="40% - Accent4 2 25 2 4" xfId="5164"/>
    <cellStyle name="40% - Accent4 2 25 3" xfId="5165"/>
    <cellStyle name="40% - Accent4 2 25 4" xfId="5166"/>
    <cellStyle name="40% - Accent4 2 26" xfId="5167"/>
    <cellStyle name="40% - Accent4 2 27" xfId="5168"/>
    <cellStyle name="40% - Accent4 2 28" xfId="5169"/>
    <cellStyle name="40% - Accent4 2 29" xfId="5170"/>
    <cellStyle name="40% - Accent4 2 3" xfId="5171"/>
    <cellStyle name="40% - Accent4 2 3 10" xfId="5172"/>
    <cellStyle name="40% - Accent4 2 3 11" xfId="5173"/>
    <cellStyle name="40% - Accent4 2 3 12" xfId="5174"/>
    <cellStyle name="40% - Accent4 2 3 13" xfId="5175"/>
    <cellStyle name="40% - Accent4 2 3 14" xfId="5176"/>
    <cellStyle name="40% - Accent4 2 3 15" xfId="5177"/>
    <cellStyle name="40% - Accent4 2 3 15 2" xfId="5178"/>
    <cellStyle name="40% - Accent4 2 3 15 2 2" xfId="5179"/>
    <cellStyle name="40% - Accent4 2 3 15 2 2 2" xfId="5180"/>
    <cellStyle name="40% - Accent4 2 3 15 2 2 3" xfId="5181"/>
    <cellStyle name="40% - Accent4 2 3 15 2 2 4" xfId="5182"/>
    <cellStyle name="40% - Accent4 2 3 15 2 3" xfId="5183"/>
    <cellStyle name="40% - Accent4 2 3 15 2 4" xfId="5184"/>
    <cellStyle name="40% - Accent4 2 3 15 3" xfId="5185"/>
    <cellStyle name="40% - Accent4 2 3 15 4" xfId="5186"/>
    <cellStyle name="40% - Accent4 2 3 15 5" xfId="5187"/>
    <cellStyle name="40% - Accent4 2 3 15 6" xfId="5188"/>
    <cellStyle name="40% - Accent4 2 3 16" xfId="5189"/>
    <cellStyle name="40% - Accent4 2 3 16 2" xfId="5190"/>
    <cellStyle name="40% - Accent4 2 3 16 2 2" xfId="5191"/>
    <cellStyle name="40% - Accent4 2 3 16 2 3" xfId="5192"/>
    <cellStyle name="40% - Accent4 2 3 16 2 4" xfId="5193"/>
    <cellStyle name="40% - Accent4 2 3 16 3" xfId="5194"/>
    <cellStyle name="40% - Accent4 2 3 16 4" xfId="5195"/>
    <cellStyle name="40% - Accent4 2 3 17" xfId="5196"/>
    <cellStyle name="40% - Accent4 2 3 18" xfId="5197"/>
    <cellStyle name="40% - Accent4 2 3 19" xfId="5198"/>
    <cellStyle name="40% - Accent4 2 3 2" xfId="5199"/>
    <cellStyle name="40% - Accent4 2 3 2 2" xfId="5200"/>
    <cellStyle name="40% - Accent4 2 3 2 2 2" xfId="5201"/>
    <cellStyle name="40% - Accent4 2 3 2 2 2 2" xfId="5202"/>
    <cellStyle name="40% - Accent4 2 3 2 2 2 2 2" xfId="5203"/>
    <cellStyle name="40% - Accent4 2 3 2 2 2 2 3" xfId="5204"/>
    <cellStyle name="40% - Accent4 2 3 2 2 2 2 4" xfId="5205"/>
    <cellStyle name="40% - Accent4 2 3 2 2 2 3" xfId="5206"/>
    <cellStyle name="40% - Accent4 2 3 2 2 2 4" xfId="5207"/>
    <cellStyle name="40% - Accent4 2 3 2 2 3" xfId="5208"/>
    <cellStyle name="40% - Accent4 2 3 2 2 4" xfId="5209"/>
    <cellStyle name="40% - Accent4 2 3 2 2 5" xfId="5210"/>
    <cellStyle name="40% - Accent4 2 3 2 2 6" xfId="5211"/>
    <cellStyle name="40% - Accent4 2 3 2 3" xfId="5212"/>
    <cellStyle name="40% - Accent4 2 3 2 4" xfId="5213"/>
    <cellStyle name="40% - Accent4 2 3 2 4 2" xfId="5214"/>
    <cellStyle name="40% - Accent4 2 3 2 4 2 2" xfId="5215"/>
    <cellStyle name="40% - Accent4 2 3 2 4 2 3" xfId="5216"/>
    <cellStyle name="40% - Accent4 2 3 2 4 2 4" xfId="5217"/>
    <cellStyle name="40% - Accent4 2 3 2 4 3" xfId="5218"/>
    <cellStyle name="40% - Accent4 2 3 2 4 4" xfId="5219"/>
    <cellStyle name="40% - Accent4 2 3 2 5" xfId="5220"/>
    <cellStyle name="40% - Accent4 2 3 2 6" xfId="5221"/>
    <cellStyle name="40% - Accent4 2 3 2 7" xfId="5222"/>
    <cellStyle name="40% - Accent4 2 3 20" xfId="5223"/>
    <cellStyle name="40% - Accent4 2 3 3" xfId="5224"/>
    <cellStyle name="40% - Accent4 2 3 4" xfId="5225"/>
    <cellStyle name="40% - Accent4 2 3 5" xfId="5226"/>
    <cellStyle name="40% - Accent4 2 3 6" xfId="5227"/>
    <cellStyle name="40% - Accent4 2 3 7" xfId="5228"/>
    <cellStyle name="40% - Accent4 2 3 8" xfId="5229"/>
    <cellStyle name="40% - Accent4 2 3 9" xfId="5230"/>
    <cellStyle name="40% - Accent4 2 30" xfId="5231"/>
    <cellStyle name="40% - Accent4 2 31" xfId="5232"/>
    <cellStyle name="40% - Accent4 2 32" xfId="5233"/>
    <cellStyle name="40% - Accent4 2 33" xfId="5234"/>
    <cellStyle name="40% - Accent4 2 34" xfId="5235"/>
    <cellStyle name="40% - Accent4 2 35" xfId="5236"/>
    <cellStyle name="40% - Accent4 2 36" xfId="5237"/>
    <cellStyle name="40% - Accent4 2 37" xfId="5238"/>
    <cellStyle name="40% - Accent4 2 38" xfId="5239"/>
    <cellStyle name="40% - Accent4 2 39" xfId="5240"/>
    <cellStyle name="40% - Accent4 2 4" xfId="5241"/>
    <cellStyle name="40% - Accent4 2 4 2" xfId="5242"/>
    <cellStyle name="40% - Accent4 2 4 2 2" xfId="5243"/>
    <cellStyle name="40% - Accent4 2 4 2 2 2" xfId="5244"/>
    <cellStyle name="40% - Accent4 2 4 2 2 2 2" xfId="5245"/>
    <cellStyle name="40% - Accent4 2 4 2 2 2 3" xfId="5246"/>
    <cellStyle name="40% - Accent4 2 4 2 2 2 4" xfId="5247"/>
    <cellStyle name="40% - Accent4 2 4 2 2 3" xfId="5248"/>
    <cellStyle name="40% - Accent4 2 4 2 2 4" xfId="5249"/>
    <cellStyle name="40% - Accent4 2 4 2 3" xfId="5250"/>
    <cellStyle name="40% - Accent4 2 4 2 4" xfId="5251"/>
    <cellStyle name="40% - Accent4 2 4 2 5" xfId="5252"/>
    <cellStyle name="40% - Accent4 2 4 2 6" xfId="5253"/>
    <cellStyle name="40% - Accent4 2 4 3" xfId="5254"/>
    <cellStyle name="40% - Accent4 2 4 4" xfId="5255"/>
    <cellStyle name="40% - Accent4 2 4 4 2" xfId="5256"/>
    <cellStyle name="40% - Accent4 2 4 4 2 2" xfId="5257"/>
    <cellStyle name="40% - Accent4 2 4 4 2 3" xfId="5258"/>
    <cellStyle name="40% - Accent4 2 4 4 2 4" xfId="5259"/>
    <cellStyle name="40% - Accent4 2 4 4 3" xfId="5260"/>
    <cellStyle name="40% - Accent4 2 4 4 4" xfId="5261"/>
    <cellStyle name="40% - Accent4 2 4 5" xfId="5262"/>
    <cellStyle name="40% - Accent4 2 4 6" xfId="5263"/>
    <cellStyle name="40% - Accent4 2 4 7" xfId="5264"/>
    <cellStyle name="40% - Accent4 2 40" xfId="5265"/>
    <cellStyle name="40% - Accent4 2 41" xfId="5266"/>
    <cellStyle name="40% - Accent4 2 5" xfId="5267"/>
    <cellStyle name="40% - Accent4 2 6" xfId="5268"/>
    <cellStyle name="40% - Accent4 2 7" xfId="5269"/>
    <cellStyle name="40% - Accent4 2 8" xfId="5270"/>
    <cellStyle name="40% - Accent4 2 9" xfId="5271"/>
    <cellStyle name="40% - Accent4 20" xfId="5272"/>
    <cellStyle name="40% - Accent4 21" xfId="5273"/>
    <cellStyle name="40% - Accent4 22" xfId="5274"/>
    <cellStyle name="40% - Accent4 23" xfId="5275"/>
    <cellStyle name="40% - Accent4 24" xfId="5276"/>
    <cellStyle name="40% - Accent4 25" xfId="5277"/>
    <cellStyle name="40% - Accent4 3" xfId="5278"/>
    <cellStyle name="40% - Accent4 3 10" xfId="5279"/>
    <cellStyle name="40% - Accent4 3 11" xfId="5280"/>
    <cellStyle name="40% - Accent4 3 12" xfId="5281"/>
    <cellStyle name="40% - Accent4 3 13" xfId="5282"/>
    <cellStyle name="40% - Accent4 3 14" xfId="5283"/>
    <cellStyle name="40% - Accent4 3 15" xfId="5284"/>
    <cellStyle name="40% - Accent4 3 16" xfId="5285"/>
    <cellStyle name="40% - Accent4 3 17" xfId="5286"/>
    <cellStyle name="40% - Accent4 3 18" xfId="5287"/>
    <cellStyle name="40% - Accent4 3 2" xfId="5288"/>
    <cellStyle name="40% - Accent4 3 2 2" xfId="5289"/>
    <cellStyle name="40% - Accent4 3 2 2 2" xfId="5290"/>
    <cellStyle name="40% - Accent4 3 2 3" xfId="5291"/>
    <cellStyle name="40% - Accent4 3 2 3 2" xfId="5292"/>
    <cellStyle name="40% - Accent4 3 2 4" xfId="5293"/>
    <cellStyle name="40% - Accent4 3 3" xfId="5294"/>
    <cellStyle name="40% - Accent4 3 3 2" xfId="5295"/>
    <cellStyle name="40% - Accent4 3 4" xfId="5296"/>
    <cellStyle name="40% - Accent4 3 4 2" xfId="5297"/>
    <cellStyle name="40% - Accent4 3 5" xfId="5298"/>
    <cellStyle name="40% - Accent4 3 6" xfId="5299"/>
    <cellStyle name="40% - Accent4 3 7" xfId="5300"/>
    <cellStyle name="40% - Accent4 3 8" xfId="5301"/>
    <cellStyle name="40% - Accent4 3 9" xfId="5302"/>
    <cellStyle name="40% - Accent4 4" xfId="5303"/>
    <cellStyle name="40% - Accent4 4 10" xfId="5304"/>
    <cellStyle name="40% - Accent4 4 11" xfId="5305"/>
    <cellStyle name="40% - Accent4 4 12" xfId="5306"/>
    <cellStyle name="40% - Accent4 4 13" xfId="5307"/>
    <cellStyle name="40% - Accent4 4 14" xfId="5308"/>
    <cellStyle name="40% - Accent4 4 15" xfId="5309"/>
    <cellStyle name="40% - Accent4 4 16" xfId="5310"/>
    <cellStyle name="40% - Accent4 4 17" xfId="5311"/>
    <cellStyle name="40% - Accent4 4 18" xfId="5312"/>
    <cellStyle name="40% - Accent4 4 2" xfId="5313"/>
    <cellStyle name="40% - Accent4 4 2 2" xfId="5314"/>
    <cellStyle name="40% - Accent4 4 2 2 2" xfId="5315"/>
    <cellStyle name="40% - Accent4 4 2 3" xfId="5316"/>
    <cellStyle name="40% - Accent4 4 2 3 2" xfId="5317"/>
    <cellStyle name="40% - Accent4 4 2 4" xfId="5318"/>
    <cellStyle name="40% - Accent4 4 3" xfId="5319"/>
    <cellStyle name="40% - Accent4 4 3 2" xfId="5320"/>
    <cellStyle name="40% - Accent4 4 4" xfId="5321"/>
    <cellStyle name="40% - Accent4 4 4 2" xfId="5322"/>
    <cellStyle name="40% - Accent4 4 5" xfId="5323"/>
    <cellStyle name="40% - Accent4 4 6" xfId="5324"/>
    <cellStyle name="40% - Accent4 4 7" xfId="5325"/>
    <cellStyle name="40% - Accent4 4 8" xfId="5326"/>
    <cellStyle name="40% - Accent4 4 9" xfId="5327"/>
    <cellStyle name="40% - Accent4 5" xfId="5328"/>
    <cellStyle name="40% - Accent4 5 10" xfId="5329"/>
    <cellStyle name="40% - Accent4 5 11" xfId="5330"/>
    <cellStyle name="40% - Accent4 5 12" xfId="5331"/>
    <cellStyle name="40% - Accent4 5 13" xfId="5332"/>
    <cellStyle name="40% - Accent4 5 14" xfId="5333"/>
    <cellStyle name="40% - Accent4 5 15" xfId="5334"/>
    <cellStyle name="40% - Accent4 5 16" xfId="5335"/>
    <cellStyle name="40% - Accent4 5 17" xfId="5336"/>
    <cellStyle name="40% - Accent4 5 18" xfId="5337"/>
    <cellStyle name="40% - Accent4 5 2" xfId="5338"/>
    <cellStyle name="40% - Accent4 5 2 2" xfId="5339"/>
    <cellStyle name="40% - Accent4 5 2 2 2" xfId="5340"/>
    <cellStyle name="40% - Accent4 5 2 3" xfId="5341"/>
    <cellStyle name="40% - Accent4 5 2 3 2" xfId="5342"/>
    <cellStyle name="40% - Accent4 5 2 4" xfId="5343"/>
    <cellStyle name="40% - Accent4 5 3" xfId="5344"/>
    <cellStyle name="40% - Accent4 5 3 2" xfId="5345"/>
    <cellStyle name="40% - Accent4 5 4" xfId="5346"/>
    <cellStyle name="40% - Accent4 5 4 2" xfId="5347"/>
    <cellStyle name="40% - Accent4 5 5" xfId="5348"/>
    <cellStyle name="40% - Accent4 5 6" xfId="5349"/>
    <cellStyle name="40% - Accent4 5 7" xfId="5350"/>
    <cellStyle name="40% - Accent4 5 8" xfId="5351"/>
    <cellStyle name="40% - Accent4 5 9" xfId="5352"/>
    <cellStyle name="40% - Accent4 6" xfId="5353"/>
    <cellStyle name="40% - Accent4 6 10" xfId="5354"/>
    <cellStyle name="40% - Accent4 6 11" xfId="5355"/>
    <cellStyle name="40% - Accent4 6 12" xfId="5356"/>
    <cellStyle name="40% - Accent4 6 13" xfId="5357"/>
    <cellStyle name="40% - Accent4 6 14" xfId="5358"/>
    <cellStyle name="40% - Accent4 6 15" xfId="5359"/>
    <cellStyle name="40% - Accent4 6 16" xfId="5360"/>
    <cellStyle name="40% - Accent4 6 17" xfId="5361"/>
    <cellStyle name="40% - Accent4 6 18" xfId="5362"/>
    <cellStyle name="40% - Accent4 6 2" xfId="5363"/>
    <cellStyle name="40% - Accent4 6 2 2" xfId="5364"/>
    <cellStyle name="40% - Accent4 6 2 2 2" xfId="5365"/>
    <cellStyle name="40% - Accent4 6 2 3" xfId="5366"/>
    <cellStyle name="40% - Accent4 6 2 3 2" xfId="5367"/>
    <cellStyle name="40% - Accent4 6 2 4" xfId="5368"/>
    <cellStyle name="40% - Accent4 6 3" xfId="5369"/>
    <cellStyle name="40% - Accent4 6 3 2" xfId="5370"/>
    <cellStyle name="40% - Accent4 6 4" xfId="5371"/>
    <cellStyle name="40% - Accent4 6 4 2" xfId="5372"/>
    <cellStyle name="40% - Accent4 6 5" xfId="5373"/>
    <cellStyle name="40% - Accent4 6 6" xfId="5374"/>
    <cellStyle name="40% - Accent4 6 7" xfId="5375"/>
    <cellStyle name="40% - Accent4 6 8" xfId="5376"/>
    <cellStyle name="40% - Accent4 6 9" xfId="5377"/>
    <cellStyle name="40% - Accent4 7" xfId="5378"/>
    <cellStyle name="40% - Accent4 7 10" xfId="5379"/>
    <cellStyle name="40% - Accent4 7 11" xfId="5380"/>
    <cellStyle name="40% - Accent4 7 12" xfId="5381"/>
    <cellStyle name="40% - Accent4 7 13" xfId="5382"/>
    <cellStyle name="40% - Accent4 7 14" xfId="5383"/>
    <cellStyle name="40% - Accent4 7 15" xfId="5384"/>
    <cellStyle name="40% - Accent4 7 16" xfId="5385"/>
    <cellStyle name="40% - Accent4 7 17" xfId="5386"/>
    <cellStyle name="40% - Accent4 7 18" xfId="5387"/>
    <cellStyle name="40% - Accent4 7 2" xfId="5388"/>
    <cellStyle name="40% - Accent4 7 2 2" xfId="5389"/>
    <cellStyle name="40% - Accent4 7 2 2 2" xfId="5390"/>
    <cellStyle name="40% - Accent4 7 2 3" xfId="5391"/>
    <cellStyle name="40% - Accent4 7 2 3 2" xfId="5392"/>
    <cellStyle name="40% - Accent4 7 2 4" xfId="5393"/>
    <cellStyle name="40% - Accent4 7 3" xfId="5394"/>
    <cellStyle name="40% - Accent4 7 3 2" xfId="5395"/>
    <cellStyle name="40% - Accent4 7 4" xfId="5396"/>
    <cellStyle name="40% - Accent4 7 4 2" xfId="5397"/>
    <cellStyle name="40% - Accent4 7 5" xfId="5398"/>
    <cellStyle name="40% - Accent4 7 6" xfId="5399"/>
    <cellStyle name="40% - Accent4 7 7" xfId="5400"/>
    <cellStyle name="40% - Accent4 7 8" xfId="5401"/>
    <cellStyle name="40% - Accent4 7 9" xfId="5402"/>
    <cellStyle name="40% - Accent4 8" xfId="5403"/>
    <cellStyle name="40% - Accent4 8 10" xfId="5404"/>
    <cellStyle name="40% - Accent4 8 11" xfId="5405"/>
    <cellStyle name="40% - Accent4 8 12" xfId="5406"/>
    <cellStyle name="40% - Accent4 8 13" xfId="5407"/>
    <cellStyle name="40% - Accent4 8 14" xfId="5408"/>
    <cellStyle name="40% - Accent4 8 15" xfId="5409"/>
    <cellStyle name="40% - Accent4 8 16" xfId="5410"/>
    <cellStyle name="40% - Accent4 8 17" xfId="5411"/>
    <cellStyle name="40% - Accent4 8 18" xfId="5412"/>
    <cellStyle name="40% - Accent4 8 2" xfId="5413"/>
    <cellStyle name="40% - Accent4 8 2 2" xfId="5414"/>
    <cellStyle name="40% - Accent4 8 2 2 2" xfId="5415"/>
    <cellStyle name="40% - Accent4 8 2 3" xfId="5416"/>
    <cellStyle name="40% - Accent4 8 2 3 2" xfId="5417"/>
    <cellStyle name="40% - Accent4 8 2 4" xfId="5418"/>
    <cellStyle name="40% - Accent4 8 3" xfId="5419"/>
    <cellStyle name="40% - Accent4 8 3 2" xfId="5420"/>
    <cellStyle name="40% - Accent4 8 4" xfId="5421"/>
    <cellStyle name="40% - Accent4 8 4 2" xfId="5422"/>
    <cellStyle name="40% - Accent4 8 5" xfId="5423"/>
    <cellStyle name="40% - Accent4 8 6" xfId="5424"/>
    <cellStyle name="40% - Accent4 8 7" xfId="5425"/>
    <cellStyle name="40% - Accent4 8 8" xfId="5426"/>
    <cellStyle name="40% - Accent4 8 9" xfId="5427"/>
    <cellStyle name="40% - Accent4 9" xfId="5428"/>
    <cellStyle name="40% - Accent4 9 10" xfId="5429"/>
    <cellStyle name="40% - Accent4 9 11" xfId="5430"/>
    <cellStyle name="40% - Accent4 9 12" xfId="5431"/>
    <cellStyle name="40% - Accent4 9 13" xfId="5432"/>
    <cellStyle name="40% - Accent4 9 14" xfId="5433"/>
    <cellStyle name="40% - Accent4 9 15" xfId="5434"/>
    <cellStyle name="40% - Accent4 9 16" xfId="5435"/>
    <cellStyle name="40% - Accent4 9 17" xfId="5436"/>
    <cellStyle name="40% - Accent4 9 18" xfId="5437"/>
    <cellStyle name="40% - Accent4 9 2" xfId="5438"/>
    <cellStyle name="40% - Accent4 9 2 2" xfId="5439"/>
    <cellStyle name="40% - Accent4 9 3" xfId="5440"/>
    <cellStyle name="40% - Accent4 9 3 2" xfId="5441"/>
    <cellStyle name="40% - Accent4 9 4" xfId="5442"/>
    <cellStyle name="40% - Accent4 9 5" xfId="5443"/>
    <cellStyle name="40% - Accent4 9 6" xfId="5444"/>
    <cellStyle name="40% - Accent4 9 7" xfId="5445"/>
    <cellStyle name="40% - Accent4 9 8" xfId="5446"/>
    <cellStyle name="40% - Accent4 9 9" xfId="5447"/>
    <cellStyle name="40% - Accent5 10" xfId="5448"/>
    <cellStyle name="40% - Accent5 10 10" xfId="5449"/>
    <cellStyle name="40% - Accent5 10 11" xfId="5450"/>
    <cellStyle name="40% - Accent5 10 12" xfId="5451"/>
    <cellStyle name="40% - Accent5 10 13" xfId="5452"/>
    <cellStyle name="40% - Accent5 10 14" xfId="5453"/>
    <cellStyle name="40% - Accent5 10 15" xfId="5454"/>
    <cellStyle name="40% - Accent5 10 16" xfId="5455"/>
    <cellStyle name="40% - Accent5 10 17" xfId="5456"/>
    <cellStyle name="40% - Accent5 10 18" xfId="5457"/>
    <cellStyle name="40% - Accent5 10 2" xfId="5458"/>
    <cellStyle name="40% - Accent5 10 2 2" xfId="5459"/>
    <cellStyle name="40% - Accent5 10 3" xfId="5460"/>
    <cellStyle name="40% - Accent5 10 3 2" xfId="5461"/>
    <cellStyle name="40% - Accent5 10 4" xfId="5462"/>
    <cellStyle name="40% - Accent5 10 5" xfId="5463"/>
    <cellStyle name="40% - Accent5 10 6" xfId="5464"/>
    <cellStyle name="40% - Accent5 10 7" xfId="5465"/>
    <cellStyle name="40% - Accent5 10 8" xfId="5466"/>
    <cellStyle name="40% - Accent5 10 9" xfId="5467"/>
    <cellStyle name="40% - Accent5 11" xfId="5468"/>
    <cellStyle name="40% - Accent5 11 2" xfId="5469"/>
    <cellStyle name="40% - Accent5 11 2 2" xfId="5470"/>
    <cellStyle name="40% - Accent5 11 3" xfId="5471"/>
    <cellStyle name="40% - Accent5 11 3 2" xfId="5472"/>
    <cellStyle name="40% - Accent5 11 4" xfId="5473"/>
    <cellStyle name="40% - Accent5 11 5" xfId="5474"/>
    <cellStyle name="40% - Accent5 11 6" xfId="5475"/>
    <cellStyle name="40% - Accent5 11 7" xfId="5476"/>
    <cellStyle name="40% - Accent5 11 8" xfId="5477"/>
    <cellStyle name="40% - Accent5 12" xfId="5478"/>
    <cellStyle name="40% - Accent5 12 2" xfId="5479"/>
    <cellStyle name="40% - Accent5 12 3" xfId="5480"/>
    <cellStyle name="40% - Accent5 12 4" xfId="5481"/>
    <cellStyle name="40% - Accent5 12 5" xfId="5482"/>
    <cellStyle name="40% - Accent5 12 6" xfId="5483"/>
    <cellStyle name="40% - Accent5 13" xfId="5484"/>
    <cellStyle name="40% - Accent5 13 2" xfId="5485"/>
    <cellStyle name="40% - Accent5 13 3" xfId="5486"/>
    <cellStyle name="40% - Accent5 13 4" xfId="5487"/>
    <cellStyle name="40% - Accent5 13 5" xfId="5488"/>
    <cellStyle name="40% - Accent5 13 6" xfId="5489"/>
    <cellStyle name="40% - Accent5 14" xfId="5490"/>
    <cellStyle name="40% - Accent5 14 2" xfId="5491"/>
    <cellStyle name="40% - Accent5 14 3" xfId="5492"/>
    <cellStyle name="40% - Accent5 14 4" xfId="5493"/>
    <cellStyle name="40% - Accent5 15" xfId="5494"/>
    <cellStyle name="40% - Accent5 15 2" xfId="5495"/>
    <cellStyle name="40% - Accent5 15 3" xfId="5496"/>
    <cellStyle name="40% - Accent5 15 4" xfId="5497"/>
    <cellStyle name="40% - Accent5 16" xfId="5498"/>
    <cellStyle name="40% - Accent5 17" xfId="5499"/>
    <cellStyle name="40% - Accent5 18" xfId="5500"/>
    <cellStyle name="40% - Accent5 19" xfId="5501"/>
    <cellStyle name="40% - Accent5 2" xfId="28"/>
    <cellStyle name="40% - Accent5 2 10" xfId="5502"/>
    <cellStyle name="40% - Accent5 2 11" xfId="5503"/>
    <cellStyle name="40% - Accent5 2 12" xfId="5504"/>
    <cellStyle name="40% - Accent5 2 13" xfId="5505"/>
    <cellStyle name="40% - Accent5 2 14" xfId="5506"/>
    <cellStyle name="40% - Accent5 2 15" xfId="5507"/>
    <cellStyle name="40% - Accent5 2 16" xfId="5508"/>
    <cellStyle name="40% - Accent5 2 17" xfId="5509"/>
    <cellStyle name="40% - Accent5 2 18" xfId="5510"/>
    <cellStyle name="40% - Accent5 2 19" xfId="5511"/>
    <cellStyle name="40% - Accent5 2 2" xfId="5512"/>
    <cellStyle name="40% - Accent5 2 2 10" xfId="5513"/>
    <cellStyle name="40% - Accent5 2 2 10 2" xfId="5514"/>
    <cellStyle name="40% - Accent5 2 2 10 3" xfId="5515"/>
    <cellStyle name="40% - Accent5 2 2 10 4" xfId="5516"/>
    <cellStyle name="40% - Accent5 2 2 10 5" xfId="5517"/>
    <cellStyle name="40% - Accent5 2 2 10 6" xfId="5518"/>
    <cellStyle name="40% - Accent5 2 2 11" xfId="5519"/>
    <cellStyle name="40% - Accent5 2 2 11 2" xfId="5520"/>
    <cellStyle name="40% - Accent5 2 2 11 3" xfId="5521"/>
    <cellStyle name="40% - Accent5 2 2 11 4" xfId="5522"/>
    <cellStyle name="40% - Accent5 2 2 11 5" xfId="5523"/>
    <cellStyle name="40% - Accent5 2 2 11 6" xfId="5524"/>
    <cellStyle name="40% - Accent5 2 2 12" xfId="5525"/>
    <cellStyle name="40% - Accent5 2 2 12 2" xfId="5526"/>
    <cellStyle name="40% - Accent5 2 2 12 3" xfId="5527"/>
    <cellStyle name="40% - Accent5 2 2 12 4" xfId="5528"/>
    <cellStyle name="40% - Accent5 2 2 12 5" xfId="5529"/>
    <cellStyle name="40% - Accent5 2 2 12 6" xfId="5530"/>
    <cellStyle name="40% - Accent5 2 2 13" xfId="5531"/>
    <cellStyle name="40% - Accent5 2 2 13 2" xfId="5532"/>
    <cellStyle name="40% - Accent5 2 2 13 3" xfId="5533"/>
    <cellStyle name="40% - Accent5 2 2 13 4" xfId="5534"/>
    <cellStyle name="40% - Accent5 2 2 13 5" xfId="5535"/>
    <cellStyle name="40% - Accent5 2 2 13 6" xfId="5536"/>
    <cellStyle name="40% - Accent5 2 2 14" xfId="5537"/>
    <cellStyle name="40% - Accent5 2 2 14 2" xfId="5538"/>
    <cellStyle name="40% - Accent5 2 2 14 3" xfId="5539"/>
    <cellStyle name="40% - Accent5 2 2 14 4" xfId="5540"/>
    <cellStyle name="40% - Accent5 2 2 14 5" xfId="5541"/>
    <cellStyle name="40% - Accent5 2 2 14 6" xfId="5542"/>
    <cellStyle name="40% - Accent5 2 2 15" xfId="5543"/>
    <cellStyle name="40% - Accent5 2 2 15 2" xfId="5544"/>
    <cellStyle name="40% - Accent5 2 2 15 2 2" xfId="5545"/>
    <cellStyle name="40% - Accent5 2 2 15 2 2 2" xfId="5546"/>
    <cellStyle name="40% - Accent5 2 2 15 2 2 3" xfId="5547"/>
    <cellStyle name="40% - Accent5 2 2 15 2 2 4" xfId="5548"/>
    <cellStyle name="40% - Accent5 2 2 15 2 3" xfId="5549"/>
    <cellStyle name="40% - Accent5 2 2 15 2 4" xfId="5550"/>
    <cellStyle name="40% - Accent5 2 2 15 3" xfId="5551"/>
    <cellStyle name="40% - Accent5 2 2 15 4" xfId="5552"/>
    <cellStyle name="40% - Accent5 2 2 15 5" xfId="5553"/>
    <cellStyle name="40% - Accent5 2 2 15 6" xfId="5554"/>
    <cellStyle name="40% - Accent5 2 2 16" xfId="5555"/>
    <cellStyle name="40% - Accent5 2 2 16 2" xfId="5556"/>
    <cellStyle name="40% - Accent5 2 2 16 2 2" xfId="5557"/>
    <cellStyle name="40% - Accent5 2 2 16 2 3" xfId="5558"/>
    <cellStyle name="40% - Accent5 2 2 16 2 4" xfId="5559"/>
    <cellStyle name="40% - Accent5 2 2 16 3" xfId="5560"/>
    <cellStyle name="40% - Accent5 2 2 16 4" xfId="5561"/>
    <cellStyle name="40% - Accent5 2 2 17" xfId="5562"/>
    <cellStyle name="40% - Accent5 2 2 18" xfId="5563"/>
    <cellStyle name="40% - Accent5 2 2 19" xfId="5564"/>
    <cellStyle name="40% - Accent5 2 2 2" xfId="5565"/>
    <cellStyle name="40% - Accent5 2 2 2 2" xfId="5566"/>
    <cellStyle name="40% - Accent5 2 2 2 2 2" xfId="5567"/>
    <cellStyle name="40% - Accent5 2 2 2 2 2 2" xfId="5568"/>
    <cellStyle name="40% - Accent5 2 2 2 2 2 2 2" xfId="5569"/>
    <cellStyle name="40% - Accent5 2 2 2 2 2 2 3" xfId="5570"/>
    <cellStyle name="40% - Accent5 2 2 2 2 2 2 4" xfId="5571"/>
    <cellStyle name="40% - Accent5 2 2 2 2 2 3" xfId="5572"/>
    <cellStyle name="40% - Accent5 2 2 2 2 2 4" xfId="5573"/>
    <cellStyle name="40% - Accent5 2 2 2 2 3" xfId="5574"/>
    <cellStyle name="40% - Accent5 2 2 2 2 4" xfId="5575"/>
    <cellStyle name="40% - Accent5 2 2 2 2 5" xfId="5576"/>
    <cellStyle name="40% - Accent5 2 2 2 2 6" xfId="5577"/>
    <cellStyle name="40% - Accent5 2 2 2 3" xfId="5578"/>
    <cellStyle name="40% - Accent5 2 2 2 3 2" xfId="5579"/>
    <cellStyle name="40% - Accent5 2 2 2 4" xfId="5580"/>
    <cellStyle name="40% - Accent5 2 2 2 4 2" xfId="5581"/>
    <cellStyle name="40% - Accent5 2 2 2 4 2 2" xfId="5582"/>
    <cellStyle name="40% - Accent5 2 2 2 4 2 3" xfId="5583"/>
    <cellStyle name="40% - Accent5 2 2 2 4 2 4" xfId="5584"/>
    <cellStyle name="40% - Accent5 2 2 2 4 3" xfId="5585"/>
    <cellStyle name="40% - Accent5 2 2 2 4 4" xfId="5586"/>
    <cellStyle name="40% - Accent5 2 2 2 5" xfId="5587"/>
    <cellStyle name="40% - Accent5 2 2 2 6" xfId="5588"/>
    <cellStyle name="40% - Accent5 2 2 2 7" xfId="5589"/>
    <cellStyle name="40% - Accent5 2 2 20" xfId="5590"/>
    <cellStyle name="40% - Accent5 2 2 21" xfId="5591"/>
    <cellStyle name="40% - Accent5 2 2 3" xfId="5592"/>
    <cellStyle name="40% - Accent5 2 2 3 2" xfId="5593"/>
    <cellStyle name="40% - Accent5 2 2 3 3" xfId="5594"/>
    <cellStyle name="40% - Accent5 2 2 3 4" xfId="5595"/>
    <cellStyle name="40% - Accent5 2 2 3 5" xfId="5596"/>
    <cellStyle name="40% - Accent5 2 2 3 6" xfId="5597"/>
    <cellStyle name="40% - Accent5 2 2 4" xfId="5598"/>
    <cellStyle name="40% - Accent5 2 2 4 2" xfId="5599"/>
    <cellStyle name="40% - Accent5 2 2 4 3" xfId="5600"/>
    <cellStyle name="40% - Accent5 2 2 4 4" xfId="5601"/>
    <cellStyle name="40% - Accent5 2 2 4 5" xfId="5602"/>
    <cellStyle name="40% - Accent5 2 2 4 6" xfId="5603"/>
    <cellStyle name="40% - Accent5 2 2 5" xfId="5604"/>
    <cellStyle name="40% - Accent5 2 2 5 2" xfId="5605"/>
    <cellStyle name="40% - Accent5 2 2 5 3" xfId="5606"/>
    <cellStyle name="40% - Accent5 2 2 5 4" xfId="5607"/>
    <cellStyle name="40% - Accent5 2 2 5 5" xfId="5608"/>
    <cellStyle name="40% - Accent5 2 2 5 6" xfId="5609"/>
    <cellStyle name="40% - Accent5 2 2 6" xfId="5610"/>
    <cellStyle name="40% - Accent5 2 2 6 2" xfId="5611"/>
    <cellStyle name="40% - Accent5 2 2 6 3" xfId="5612"/>
    <cellStyle name="40% - Accent5 2 2 6 4" xfId="5613"/>
    <cellStyle name="40% - Accent5 2 2 6 5" xfId="5614"/>
    <cellStyle name="40% - Accent5 2 2 6 6" xfId="5615"/>
    <cellStyle name="40% - Accent5 2 2 7" xfId="5616"/>
    <cellStyle name="40% - Accent5 2 2 7 2" xfId="5617"/>
    <cellStyle name="40% - Accent5 2 2 7 3" xfId="5618"/>
    <cellStyle name="40% - Accent5 2 2 7 4" xfId="5619"/>
    <cellStyle name="40% - Accent5 2 2 7 5" xfId="5620"/>
    <cellStyle name="40% - Accent5 2 2 7 6" xfId="5621"/>
    <cellStyle name="40% - Accent5 2 2 8" xfId="5622"/>
    <cellStyle name="40% - Accent5 2 2 8 2" xfId="5623"/>
    <cellStyle name="40% - Accent5 2 2 8 3" xfId="5624"/>
    <cellStyle name="40% - Accent5 2 2 8 4" xfId="5625"/>
    <cellStyle name="40% - Accent5 2 2 8 5" xfId="5626"/>
    <cellStyle name="40% - Accent5 2 2 8 6" xfId="5627"/>
    <cellStyle name="40% - Accent5 2 2 9" xfId="5628"/>
    <cellStyle name="40% - Accent5 2 2 9 2" xfId="5629"/>
    <cellStyle name="40% - Accent5 2 2 9 3" xfId="5630"/>
    <cellStyle name="40% - Accent5 2 2 9 4" xfId="5631"/>
    <cellStyle name="40% - Accent5 2 2 9 5" xfId="5632"/>
    <cellStyle name="40% - Accent5 2 2 9 6" xfId="5633"/>
    <cellStyle name="40% - Accent5 2 20" xfId="5634"/>
    <cellStyle name="40% - Accent5 2 21" xfId="5635"/>
    <cellStyle name="40% - Accent5 2 22" xfId="5636"/>
    <cellStyle name="40% - Accent5 2 23" xfId="5637"/>
    <cellStyle name="40% - Accent5 2 24" xfId="5638"/>
    <cellStyle name="40% - Accent5 2 24 2" xfId="5639"/>
    <cellStyle name="40% - Accent5 2 24 2 2" xfId="5640"/>
    <cellStyle name="40% - Accent5 2 24 2 2 2" xfId="5641"/>
    <cellStyle name="40% - Accent5 2 24 2 2 3" xfId="5642"/>
    <cellStyle name="40% - Accent5 2 24 2 2 4" xfId="5643"/>
    <cellStyle name="40% - Accent5 2 24 2 3" xfId="5644"/>
    <cellStyle name="40% - Accent5 2 24 2 4" xfId="5645"/>
    <cellStyle name="40% - Accent5 2 24 3" xfId="5646"/>
    <cellStyle name="40% - Accent5 2 24 4" xfId="5647"/>
    <cellStyle name="40% - Accent5 2 24 5" xfId="5648"/>
    <cellStyle name="40% - Accent5 2 24 6" xfId="5649"/>
    <cellStyle name="40% - Accent5 2 25" xfId="5650"/>
    <cellStyle name="40% - Accent5 2 25 2" xfId="5651"/>
    <cellStyle name="40% - Accent5 2 25 2 2" xfId="5652"/>
    <cellStyle name="40% - Accent5 2 25 2 3" xfId="5653"/>
    <cellStyle name="40% - Accent5 2 25 2 4" xfId="5654"/>
    <cellStyle name="40% - Accent5 2 25 3" xfId="5655"/>
    <cellStyle name="40% - Accent5 2 25 4" xfId="5656"/>
    <cellStyle name="40% - Accent5 2 26" xfId="5657"/>
    <cellStyle name="40% - Accent5 2 27" xfId="5658"/>
    <cellStyle name="40% - Accent5 2 28" xfId="5659"/>
    <cellStyle name="40% - Accent5 2 29" xfId="5660"/>
    <cellStyle name="40% - Accent5 2 3" xfId="5661"/>
    <cellStyle name="40% - Accent5 2 3 10" xfId="5662"/>
    <cellStyle name="40% - Accent5 2 3 11" xfId="5663"/>
    <cellStyle name="40% - Accent5 2 3 12" xfId="5664"/>
    <cellStyle name="40% - Accent5 2 3 13" xfId="5665"/>
    <cellStyle name="40% - Accent5 2 3 14" xfId="5666"/>
    <cellStyle name="40% - Accent5 2 3 15" xfId="5667"/>
    <cellStyle name="40% - Accent5 2 3 15 2" xfId="5668"/>
    <cellStyle name="40% - Accent5 2 3 15 2 2" xfId="5669"/>
    <cellStyle name="40% - Accent5 2 3 15 2 2 2" xfId="5670"/>
    <cellStyle name="40% - Accent5 2 3 15 2 2 3" xfId="5671"/>
    <cellStyle name="40% - Accent5 2 3 15 2 2 4" xfId="5672"/>
    <cellStyle name="40% - Accent5 2 3 15 2 3" xfId="5673"/>
    <cellStyle name="40% - Accent5 2 3 15 2 4" xfId="5674"/>
    <cellStyle name="40% - Accent5 2 3 15 3" xfId="5675"/>
    <cellStyle name="40% - Accent5 2 3 15 4" xfId="5676"/>
    <cellStyle name="40% - Accent5 2 3 15 5" xfId="5677"/>
    <cellStyle name="40% - Accent5 2 3 15 6" xfId="5678"/>
    <cellStyle name="40% - Accent5 2 3 16" xfId="5679"/>
    <cellStyle name="40% - Accent5 2 3 16 2" xfId="5680"/>
    <cellStyle name="40% - Accent5 2 3 16 2 2" xfId="5681"/>
    <cellStyle name="40% - Accent5 2 3 16 2 3" xfId="5682"/>
    <cellStyle name="40% - Accent5 2 3 16 2 4" xfId="5683"/>
    <cellStyle name="40% - Accent5 2 3 16 3" xfId="5684"/>
    <cellStyle name="40% - Accent5 2 3 16 4" xfId="5685"/>
    <cellStyle name="40% - Accent5 2 3 17" xfId="5686"/>
    <cellStyle name="40% - Accent5 2 3 18" xfId="5687"/>
    <cellStyle name="40% - Accent5 2 3 19" xfId="5688"/>
    <cellStyle name="40% - Accent5 2 3 2" xfId="5689"/>
    <cellStyle name="40% - Accent5 2 3 2 2" xfId="5690"/>
    <cellStyle name="40% - Accent5 2 3 2 2 2" xfId="5691"/>
    <cellStyle name="40% - Accent5 2 3 2 2 2 2" xfId="5692"/>
    <cellStyle name="40% - Accent5 2 3 2 2 2 2 2" xfId="5693"/>
    <cellStyle name="40% - Accent5 2 3 2 2 2 2 3" xfId="5694"/>
    <cellStyle name="40% - Accent5 2 3 2 2 2 2 4" xfId="5695"/>
    <cellStyle name="40% - Accent5 2 3 2 2 2 3" xfId="5696"/>
    <cellStyle name="40% - Accent5 2 3 2 2 2 4" xfId="5697"/>
    <cellStyle name="40% - Accent5 2 3 2 2 3" xfId="5698"/>
    <cellStyle name="40% - Accent5 2 3 2 2 4" xfId="5699"/>
    <cellStyle name="40% - Accent5 2 3 2 2 5" xfId="5700"/>
    <cellStyle name="40% - Accent5 2 3 2 2 6" xfId="5701"/>
    <cellStyle name="40% - Accent5 2 3 2 3" xfId="5702"/>
    <cellStyle name="40% - Accent5 2 3 2 4" xfId="5703"/>
    <cellStyle name="40% - Accent5 2 3 2 4 2" xfId="5704"/>
    <cellStyle name="40% - Accent5 2 3 2 4 2 2" xfId="5705"/>
    <cellStyle name="40% - Accent5 2 3 2 4 2 3" xfId="5706"/>
    <cellStyle name="40% - Accent5 2 3 2 4 2 4" xfId="5707"/>
    <cellStyle name="40% - Accent5 2 3 2 4 3" xfId="5708"/>
    <cellStyle name="40% - Accent5 2 3 2 4 4" xfId="5709"/>
    <cellStyle name="40% - Accent5 2 3 2 5" xfId="5710"/>
    <cellStyle name="40% - Accent5 2 3 2 6" xfId="5711"/>
    <cellStyle name="40% - Accent5 2 3 2 7" xfId="5712"/>
    <cellStyle name="40% - Accent5 2 3 20" xfId="5713"/>
    <cellStyle name="40% - Accent5 2 3 3" xfId="5714"/>
    <cellStyle name="40% - Accent5 2 3 4" xfId="5715"/>
    <cellStyle name="40% - Accent5 2 3 5" xfId="5716"/>
    <cellStyle name="40% - Accent5 2 3 6" xfId="5717"/>
    <cellStyle name="40% - Accent5 2 3 7" xfId="5718"/>
    <cellStyle name="40% - Accent5 2 3 8" xfId="5719"/>
    <cellStyle name="40% - Accent5 2 3 9" xfId="5720"/>
    <cellStyle name="40% - Accent5 2 30" xfId="5721"/>
    <cellStyle name="40% - Accent5 2 31" xfId="5722"/>
    <cellStyle name="40% - Accent5 2 32" xfId="5723"/>
    <cellStyle name="40% - Accent5 2 33" xfId="5724"/>
    <cellStyle name="40% - Accent5 2 34" xfId="5725"/>
    <cellStyle name="40% - Accent5 2 35" xfId="5726"/>
    <cellStyle name="40% - Accent5 2 36" xfId="5727"/>
    <cellStyle name="40% - Accent5 2 37" xfId="5728"/>
    <cellStyle name="40% - Accent5 2 38" xfId="5729"/>
    <cellStyle name="40% - Accent5 2 39" xfId="5730"/>
    <cellStyle name="40% - Accent5 2 4" xfId="5731"/>
    <cellStyle name="40% - Accent5 2 4 2" xfId="5732"/>
    <cellStyle name="40% - Accent5 2 4 2 2" xfId="5733"/>
    <cellStyle name="40% - Accent5 2 4 2 2 2" xfId="5734"/>
    <cellStyle name="40% - Accent5 2 4 2 2 2 2" xfId="5735"/>
    <cellStyle name="40% - Accent5 2 4 2 2 2 3" xfId="5736"/>
    <cellStyle name="40% - Accent5 2 4 2 2 2 4" xfId="5737"/>
    <cellStyle name="40% - Accent5 2 4 2 2 3" xfId="5738"/>
    <cellStyle name="40% - Accent5 2 4 2 2 4" xfId="5739"/>
    <cellStyle name="40% - Accent5 2 4 2 3" xfId="5740"/>
    <cellStyle name="40% - Accent5 2 4 2 4" xfId="5741"/>
    <cellStyle name="40% - Accent5 2 4 2 5" xfId="5742"/>
    <cellStyle name="40% - Accent5 2 4 2 6" xfId="5743"/>
    <cellStyle name="40% - Accent5 2 4 3" xfId="5744"/>
    <cellStyle name="40% - Accent5 2 4 4" xfId="5745"/>
    <cellStyle name="40% - Accent5 2 4 4 2" xfId="5746"/>
    <cellStyle name="40% - Accent5 2 4 4 2 2" xfId="5747"/>
    <cellStyle name="40% - Accent5 2 4 4 2 3" xfId="5748"/>
    <cellStyle name="40% - Accent5 2 4 4 2 4" xfId="5749"/>
    <cellStyle name="40% - Accent5 2 4 4 3" xfId="5750"/>
    <cellStyle name="40% - Accent5 2 4 4 4" xfId="5751"/>
    <cellStyle name="40% - Accent5 2 4 5" xfId="5752"/>
    <cellStyle name="40% - Accent5 2 4 6" xfId="5753"/>
    <cellStyle name="40% - Accent5 2 4 7" xfId="5754"/>
    <cellStyle name="40% - Accent5 2 40" xfId="5755"/>
    <cellStyle name="40% - Accent5 2 41" xfId="5756"/>
    <cellStyle name="40% - Accent5 2 5" xfId="5757"/>
    <cellStyle name="40% - Accent5 2 6" xfId="5758"/>
    <cellStyle name="40% - Accent5 2 7" xfId="5759"/>
    <cellStyle name="40% - Accent5 2 8" xfId="5760"/>
    <cellStyle name="40% - Accent5 2 9" xfId="5761"/>
    <cellStyle name="40% - Accent5 20" xfId="5762"/>
    <cellStyle name="40% - Accent5 21" xfId="5763"/>
    <cellStyle name="40% - Accent5 22" xfId="5764"/>
    <cellStyle name="40% - Accent5 23" xfId="5765"/>
    <cellStyle name="40% - Accent5 24" xfId="5766"/>
    <cellStyle name="40% - Accent5 25" xfId="5767"/>
    <cellStyle name="40% - Accent5 3" xfId="5768"/>
    <cellStyle name="40% - Accent5 3 10" xfId="5769"/>
    <cellStyle name="40% - Accent5 3 11" xfId="5770"/>
    <cellStyle name="40% - Accent5 3 12" xfId="5771"/>
    <cellStyle name="40% - Accent5 3 13" xfId="5772"/>
    <cellStyle name="40% - Accent5 3 14" xfId="5773"/>
    <cellStyle name="40% - Accent5 3 15" xfId="5774"/>
    <cellStyle name="40% - Accent5 3 16" xfId="5775"/>
    <cellStyle name="40% - Accent5 3 17" xfId="5776"/>
    <cellStyle name="40% - Accent5 3 18" xfId="5777"/>
    <cellStyle name="40% - Accent5 3 2" xfId="5778"/>
    <cellStyle name="40% - Accent5 3 2 2" xfId="5779"/>
    <cellStyle name="40% - Accent5 3 2 2 2" xfId="5780"/>
    <cellStyle name="40% - Accent5 3 2 3" xfId="5781"/>
    <cellStyle name="40% - Accent5 3 2 3 2" xfId="5782"/>
    <cellStyle name="40% - Accent5 3 2 4" xfId="5783"/>
    <cellStyle name="40% - Accent5 3 3" xfId="5784"/>
    <cellStyle name="40% - Accent5 3 3 2" xfId="5785"/>
    <cellStyle name="40% - Accent5 3 4" xfId="5786"/>
    <cellStyle name="40% - Accent5 3 4 2" xfId="5787"/>
    <cellStyle name="40% - Accent5 3 5" xfId="5788"/>
    <cellStyle name="40% - Accent5 3 6" xfId="5789"/>
    <cellStyle name="40% - Accent5 3 7" xfId="5790"/>
    <cellStyle name="40% - Accent5 3 8" xfId="5791"/>
    <cellStyle name="40% - Accent5 3 9" xfId="5792"/>
    <cellStyle name="40% - Accent5 4" xfId="5793"/>
    <cellStyle name="40% - Accent5 4 10" xfId="5794"/>
    <cellStyle name="40% - Accent5 4 11" xfId="5795"/>
    <cellStyle name="40% - Accent5 4 12" xfId="5796"/>
    <cellStyle name="40% - Accent5 4 13" xfId="5797"/>
    <cellStyle name="40% - Accent5 4 14" xfId="5798"/>
    <cellStyle name="40% - Accent5 4 15" xfId="5799"/>
    <cellStyle name="40% - Accent5 4 16" xfId="5800"/>
    <cellStyle name="40% - Accent5 4 17" xfId="5801"/>
    <cellStyle name="40% - Accent5 4 18" xfId="5802"/>
    <cellStyle name="40% - Accent5 4 2" xfId="5803"/>
    <cellStyle name="40% - Accent5 4 2 2" xfId="5804"/>
    <cellStyle name="40% - Accent5 4 2 2 2" xfId="5805"/>
    <cellStyle name="40% - Accent5 4 2 3" xfId="5806"/>
    <cellStyle name="40% - Accent5 4 2 3 2" xfId="5807"/>
    <cellStyle name="40% - Accent5 4 2 4" xfId="5808"/>
    <cellStyle name="40% - Accent5 4 3" xfId="5809"/>
    <cellStyle name="40% - Accent5 4 3 2" xfId="5810"/>
    <cellStyle name="40% - Accent5 4 4" xfId="5811"/>
    <cellStyle name="40% - Accent5 4 4 2" xfId="5812"/>
    <cellStyle name="40% - Accent5 4 5" xfId="5813"/>
    <cellStyle name="40% - Accent5 4 6" xfId="5814"/>
    <cellStyle name="40% - Accent5 4 7" xfId="5815"/>
    <cellStyle name="40% - Accent5 4 8" xfId="5816"/>
    <cellStyle name="40% - Accent5 4 9" xfId="5817"/>
    <cellStyle name="40% - Accent5 5" xfId="5818"/>
    <cellStyle name="40% - Accent5 5 10" xfId="5819"/>
    <cellStyle name="40% - Accent5 5 11" xfId="5820"/>
    <cellStyle name="40% - Accent5 5 12" xfId="5821"/>
    <cellStyle name="40% - Accent5 5 13" xfId="5822"/>
    <cellStyle name="40% - Accent5 5 14" xfId="5823"/>
    <cellStyle name="40% - Accent5 5 15" xfId="5824"/>
    <cellStyle name="40% - Accent5 5 16" xfId="5825"/>
    <cellStyle name="40% - Accent5 5 17" xfId="5826"/>
    <cellStyle name="40% - Accent5 5 18" xfId="5827"/>
    <cellStyle name="40% - Accent5 5 2" xfId="5828"/>
    <cellStyle name="40% - Accent5 5 2 2" xfId="5829"/>
    <cellStyle name="40% - Accent5 5 2 2 2" xfId="5830"/>
    <cellStyle name="40% - Accent5 5 2 3" xfId="5831"/>
    <cellStyle name="40% - Accent5 5 2 3 2" xfId="5832"/>
    <cellStyle name="40% - Accent5 5 2 4" xfId="5833"/>
    <cellStyle name="40% - Accent5 5 3" xfId="5834"/>
    <cellStyle name="40% - Accent5 5 3 2" xfId="5835"/>
    <cellStyle name="40% - Accent5 5 4" xfId="5836"/>
    <cellStyle name="40% - Accent5 5 4 2" xfId="5837"/>
    <cellStyle name="40% - Accent5 5 5" xfId="5838"/>
    <cellStyle name="40% - Accent5 5 6" xfId="5839"/>
    <cellStyle name="40% - Accent5 5 7" xfId="5840"/>
    <cellStyle name="40% - Accent5 5 8" xfId="5841"/>
    <cellStyle name="40% - Accent5 5 9" xfId="5842"/>
    <cellStyle name="40% - Accent5 6" xfId="5843"/>
    <cellStyle name="40% - Accent5 6 10" xfId="5844"/>
    <cellStyle name="40% - Accent5 6 11" xfId="5845"/>
    <cellStyle name="40% - Accent5 6 12" xfId="5846"/>
    <cellStyle name="40% - Accent5 6 13" xfId="5847"/>
    <cellStyle name="40% - Accent5 6 14" xfId="5848"/>
    <cellStyle name="40% - Accent5 6 15" xfId="5849"/>
    <cellStyle name="40% - Accent5 6 16" xfId="5850"/>
    <cellStyle name="40% - Accent5 6 17" xfId="5851"/>
    <cellStyle name="40% - Accent5 6 18" xfId="5852"/>
    <cellStyle name="40% - Accent5 6 2" xfId="5853"/>
    <cellStyle name="40% - Accent5 6 2 2" xfId="5854"/>
    <cellStyle name="40% - Accent5 6 2 2 2" xfId="5855"/>
    <cellStyle name="40% - Accent5 6 2 3" xfId="5856"/>
    <cellStyle name="40% - Accent5 6 2 3 2" xfId="5857"/>
    <cellStyle name="40% - Accent5 6 2 4" xfId="5858"/>
    <cellStyle name="40% - Accent5 6 3" xfId="5859"/>
    <cellStyle name="40% - Accent5 6 3 2" xfId="5860"/>
    <cellStyle name="40% - Accent5 6 4" xfId="5861"/>
    <cellStyle name="40% - Accent5 6 4 2" xfId="5862"/>
    <cellStyle name="40% - Accent5 6 5" xfId="5863"/>
    <cellStyle name="40% - Accent5 6 6" xfId="5864"/>
    <cellStyle name="40% - Accent5 6 7" xfId="5865"/>
    <cellStyle name="40% - Accent5 6 8" xfId="5866"/>
    <cellStyle name="40% - Accent5 6 9" xfId="5867"/>
    <cellStyle name="40% - Accent5 7" xfId="5868"/>
    <cellStyle name="40% - Accent5 7 10" xfId="5869"/>
    <cellStyle name="40% - Accent5 7 11" xfId="5870"/>
    <cellStyle name="40% - Accent5 7 12" xfId="5871"/>
    <cellStyle name="40% - Accent5 7 13" xfId="5872"/>
    <cellStyle name="40% - Accent5 7 14" xfId="5873"/>
    <cellStyle name="40% - Accent5 7 15" xfId="5874"/>
    <cellStyle name="40% - Accent5 7 16" xfId="5875"/>
    <cellStyle name="40% - Accent5 7 17" xfId="5876"/>
    <cellStyle name="40% - Accent5 7 18" xfId="5877"/>
    <cellStyle name="40% - Accent5 7 2" xfId="5878"/>
    <cellStyle name="40% - Accent5 7 2 2" xfId="5879"/>
    <cellStyle name="40% - Accent5 7 2 2 2" xfId="5880"/>
    <cellStyle name="40% - Accent5 7 2 3" xfId="5881"/>
    <cellStyle name="40% - Accent5 7 2 3 2" xfId="5882"/>
    <cellStyle name="40% - Accent5 7 2 4" xfId="5883"/>
    <cellStyle name="40% - Accent5 7 3" xfId="5884"/>
    <cellStyle name="40% - Accent5 7 3 2" xfId="5885"/>
    <cellStyle name="40% - Accent5 7 4" xfId="5886"/>
    <cellStyle name="40% - Accent5 7 4 2" xfId="5887"/>
    <cellStyle name="40% - Accent5 7 5" xfId="5888"/>
    <cellStyle name="40% - Accent5 7 6" xfId="5889"/>
    <cellStyle name="40% - Accent5 7 7" xfId="5890"/>
    <cellStyle name="40% - Accent5 7 8" xfId="5891"/>
    <cellStyle name="40% - Accent5 7 9" xfId="5892"/>
    <cellStyle name="40% - Accent5 8" xfId="5893"/>
    <cellStyle name="40% - Accent5 8 10" xfId="5894"/>
    <cellStyle name="40% - Accent5 8 11" xfId="5895"/>
    <cellStyle name="40% - Accent5 8 12" xfId="5896"/>
    <cellStyle name="40% - Accent5 8 13" xfId="5897"/>
    <cellStyle name="40% - Accent5 8 14" xfId="5898"/>
    <cellStyle name="40% - Accent5 8 15" xfId="5899"/>
    <cellStyle name="40% - Accent5 8 16" xfId="5900"/>
    <cellStyle name="40% - Accent5 8 17" xfId="5901"/>
    <cellStyle name="40% - Accent5 8 18" xfId="5902"/>
    <cellStyle name="40% - Accent5 8 2" xfId="5903"/>
    <cellStyle name="40% - Accent5 8 2 2" xfId="5904"/>
    <cellStyle name="40% - Accent5 8 2 2 2" xfId="5905"/>
    <cellStyle name="40% - Accent5 8 2 3" xfId="5906"/>
    <cellStyle name="40% - Accent5 8 2 3 2" xfId="5907"/>
    <cellStyle name="40% - Accent5 8 2 4" xfId="5908"/>
    <cellStyle name="40% - Accent5 8 3" xfId="5909"/>
    <cellStyle name="40% - Accent5 8 3 2" xfId="5910"/>
    <cellStyle name="40% - Accent5 8 4" xfId="5911"/>
    <cellStyle name="40% - Accent5 8 4 2" xfId="5912"/>
    <cellStyle name="40% - Accent5 8 5" xfId="5913"/>
    <cellStyle name="40% - Accent5 8 6" xfId="5914"/>
    <cellStyle name="40% - Accent5 8 7" xfId="5915"/>
    <cellStyle name="40% - Accent5 8 8" xfId="5916"/>
    <cellStyle name="40% - Accent5 8 9" xfId="5917"/>
    <cellStyle name="40% - Accent5 9" xfId="5918"/>
    <cellStyle name="40% - Accent5 9 10" xfId="5919"/>
    <cellStyle name="40% - Accent5 9 11" xfId="5920"/>
    <cellStyle name="40% - Accent5 9 12" xfId="5921"/>
    <cellStyle name="40% - Accent5 9 13" xfId="5922"/>
    <cellStyle name="40% - Accent5 9 14" xfId="5923"/>
    <cellStyle name="40% - Accent5 9 15" xfId="5924"/>
    <cellStyle name="40% - Accent5 9 16" xfId="5925"/>
    <cellStyle name="40% - Accent5 9 17" xfId="5926"/>
    <cellStyle name="40% - Accent5 9 18" xfId="5927"/>
    <cellStyle name="40% - Accent5 9 2" xfId="5928"/>
    <cellStyle name="40% - Accent5 9 2 2" xfId="5929"/>
    <cellStyle name="40% - Accent5 9 3" xfId="5930"/>
    <cellStyle name="40% - Accent5 9 3 2" xfId="5931"/>
    <cellStyle name="40% - Accent5 9 4" xfId="5932"/>
    <cellStyle name="40% - Accent5 9 5" xfId="5933"/>
    <cellStyle name="40% - Accent5 9 6" xfId="5934"/>
    <cellStyle name="40% - Accent5 9 7" xfId="5935"/>
    <cellStyle name="40% - Accent5 9 8" xfId="5936"/>
    <cellStyle name="40% - Accent5 9 9" xfId="5937"/>
    <cellStyle name="40% - Accent6 10" xfId="5938"/>
    <cellStyle name="40% - Accent6 10 10" xfId="5939"/>
    <cellStyle name="40% - Accent6 10 11" xfId="5940"/>
    <cellStyle name="40% - Accent6 10 12" xfId="5941"/>
    <cellStyle name="40% - Accent6 10 13" xfId="5942"/>
    <cellStyle name="40% - Accent6 10 14" xfId="5943"/>
    <cellStyle name="40% - Accent6 10 15" xfId="5944"/>
    <cellStyle name="40% - Accent6 10 16" xfId="5945"/>
    <cellStyle name="40% - Accent6 10 17" xfId="5946"/>
    <cellStyle name="40% - Accent6 10 18" xfId="5947"/>
    <cellStyle name="40% - Accent6 10 2" xfId="5948"/>
    <cellStyle name="40% - Accent6 10 2 2" xfId="5949"/>
    <cellStyle name="40% - Accent6 10 3" xfId="5950"/>
    <cellStyle name="40% - Accent6 10 3 2" xfId="5951"/>
    <cellStyle name="40% - Accent6 10 4" xfId="5952"/>
    <cellStyle name="40% - Accent6 10 5" xfId="5953"/>
    <cellStyle name="40% - Accent6 10 6" xfId="5954"/>
    <cellStyle name="40% - Accent6 10 7" xfId="5955"/>
    <cellStyle name="40% - Accent6 10 8" xfId="5956"/>
    <cellStyle name="40% - Accent6 10 9" xfId="5957"/>
    <cellStyle name="40% - Accent6 11" xfId="5958"/>
    <cellStyle name="40% - Accent6 11 2" xfId="5959"/>
    <cellStyle name="40% - Accent6 11 2 2" xfId="5960"/>
    <cellStyle name="40% - Accent6 11 3" xfId="5961"/>
    <cellStyle name="40% - Accent6 11 3 2" xfId="5962"/>
    <cellStyle name="40% - Accent6 11 4" xfId="5963"/>
    <cellStyle name="40% - Accent6 11 5" xfId="5964"/>
    <cellStyle name="40% - Accent6 11 6" xfId="5965"/>
    <cellStyle name="40% - Accent6 11 7" xfId="5966"/>
    <cellStyle name="40% - Accent6 11 8" xfId="5967"/>
    <cellStyle name="40% - Accent6 12" xfId="5968"/>
    <cellStyle name="40% - Accent6 12 2" xfId="5969"/>
    <cellStyle name="40% - Accent6 12 3" xfId="5970"/>
    <cellStyle name="40% - Accent6 12 4" xfId="5971"/>
    <cellStyle name="40% - Accent6 12 5" xfId="5972"/>
    <cellStyle name="40% - Accent6 12 6" xfId="5973"/>
    <cellStyle name="40% - Accent6 13" xfId="5974"/>
    <cellStyle name="40% - Accent6 13 2" xfId="5975"/>
    <cellStyle name="40% - Accent6 13 3" xfId="5976"/>
    <cellStyle name="40% - Accent6 13 4" xfId="5977"/>
    <cellStyle name="40% - Accent6 13 5" xfId="5978"/>
    <cellStyle name="40% - Accent6 13 6" xfId="5979"/>
    <cellStyle name="40% - Accent6 14" xfId="5980"/>
    <cellStyle name="40% - Accent6 14 2" xfId="5981"/>
    <cellStyle name="40% - Accent6 14 3" xfId="5982"/>
    <cellStyle name="40% - Accent6 14 4" xfId="5983"/>
    <cellStyle name="40% - Accent6 15" xfId="5984"/>
    <cellStyle name="40% - Accent6 15 2" xfId="5985"/>
    <cellStyle name="40% - Accent6 15 3" xfId="5986"/>
    <cellStyle name="40% - Accent6 15 4" xfId="5987"/>
    <cellStyle name="40% - Accent6 16" xfId="5988"/>
    <cellStyle name="40% - Accent6 17" xfId="5989"/>
    <cellStyle name="40% - Accent6 18" xfId="5990"/>
    <cellStyle name="40% - Accent6 19" xfId="5991"/>
    <cellStyle name="40% - Accent6 2" xfId="29"/>
    <cellStyle name="40% - Accent6 2 10" xfId="5992"/>
    <cellStyle name="40% - Accent6 2 11" xfId="5993"/>
    <cellStyle name="40% - Accent6 2 12" xfId="5994"/>
    <cellStyle name="40% - Accent6 2 13" xfId="5995"/>
    <cellStyle name="40% - Accent6 2 14" xfId="5996"/>
    <cellStyle name="40% - Accent6 2 15" xfId="5997"/>
    <cellStyle name="40% - Accent6 2 16" xfId="5998"/>
    <cellStyle name="40% - Accent6 2 17" xfId="5999"/>
    <cellStyle name="40% - Accent6 2 18" xfId="6000"/>
    <cellStyle name="40% - Accent6 2 19" xfId="6001"/>
    <cellStyle name="40% - Accent6 2 2" xfId="6002"/>
    <cellStyle name="40% - Accent6 2 2 10" xfId="6003"/>
    <cellStyle name="40% - Accent6 2 2 10 2" xfId="6004"/>
    <cellStyle name="40% - Accent6 2 2 10 3" xfId="6005"/>
    <cellStyle name="40% - Accent6 2 2 10 4" xfId="6006"/>
    <cellStyle name="40% - Accent6 2 2 10 5" xfId="6007"/>
    <cellStyle name="40% - Accent6 2 2 10 6" xfId="6008"/>
    <cellStyle name="40% - Accent6 2 2 11" xfId="6009"/>
    <cellStyle name="40% - Accent6 2 2 11 2" xfId="6010"/>
    <cellStyle name="40% - Accent6 2 2 11 3" xfId="6011"/>
    <cellStyle name="40% - Accent6 2 2 11 4" xfId="6012"/>
    <cellStyle name="40% - Accent6 2 2 11 5" xfId="6013"/>
    <cellStyle name="40% - Accent6 2 2 11 6" xfId="6014"/>
    <cellStyle name="40% - Accent6 2 2 12" xfId="6015"/>
    <cellStyle name="40% - Accent6 2 2 12 2" xfId="6016"/>
    <cellStyle name="40% - Accent6 2 2 12 3" xfId="6017"/>
    <cellStyle name="40% - Accent6 2 2 12 4" xfId="6018"/>
    <cellStyle name="40% - Accent6 2 2 12 5" xfId="6019"/>
    <cellStyle name="40% - Accent6 2 2 12 6" xfId="6020"/>
    <cellStyle name="40% - Accent6 2 2 13" xfId="6021"/>
    <cellStyle name="40% - Accent6 2 2 13 2" xfId="6022"/>
    <cellStyle name="40% - Accent6 2 2 13 3" xfId="6023"/>
    <cellStyle name="40% - Accent6 2 2 13 4" xfId="6024"/>
    <cellStyle name="40% - Accent6 2 2 13 5" xfId="6025"/>
    <cellStyle name="40% - Accent6 2 2 13 6" xfId="6026"/>
    <cellStyle name="40% - Accent6 2 2 14" xfId="6027"/>
    <cellStyle name="40% - Accent6 2 2 14 2" xfId="6028"/>
    <cellStyle name="40% - Accent6 2 2 14 3" xfId="6029"/>
    <cellStyle name="40% - Accent6 2 2 14 4" xfId="6030"/>
    <cellStyle name="40% - Accent6 2 2 14 5" xfId="6031"/>
    <cellStyle name="40% - Accent6 2 2 14 6" xfId="6032"/>
    <cellStyle name="40% - Accent6 2 2 15" xfId="6033"/>
    <cellStyle name="40% - Accent6 2 2 15 2" xfId="6034"/>
    <cellStyle name="40% - Accent6 2 2 15 2 2" xfId="6035"/>
    <cellStyle name="40% - Accent6 2 2 15 2 2 2" xfId="6036"/>
    <cellStyle name="40% - Accent6 2 2 15 2 2 3" xfId="6037"/>
    <cellStyle name="40% - Accent6 2 2 15 2 2 4" xfId="6038"/>
    <cellStyle name="40% - Accent6 2 2 15 2 3" xfId="6039"/>
    <cellStyle name="40% - Accent6 2 2 15 2 4" xfId="6040"/>
    <cellStyle name="40% - Accent6 2 2 15 3" xfId="6041"/>
    <cellStyle name="40% - Accent6 2 2 15 4" xfId="6042"/>
    <cellStyle name="40% - Accent6 2 2 15 5" xfId="6043"/>
    <cellStyle name="40% - Accent6 2 2 15 6" xfId="6044"/>
    <cellStyle name="40% - Accent6 2 2 16" xfId="6045"/>
    <cellStyle name="40% - Accent6 2 2 16 2" xfId="6046"/>
    <cellStyle name="40% - Accent6 2 2 16 2 2" xfId="6047"/>
    <cellStyle name="40% - Accent6 2 2 16 2 3" xfId="6048"/>
    <cellStyle name="40% - Accent6 2 2 16 2 4" xfId="6049"/>
    <cellStyle name="40% - Accent6 2 2 16 3" xfId="6050"/>
    <cellStyle name="40% - Accent6 2 2 16 4" xfId="6051"/>
    <cellStyle name="40% - Accent6 2 2 17" xfId="6052"/>
    <cellStyle name="40% - Accent6 2 2 18" xfId="6053"/>
    <cellStyle name="40% - Accent6 2 2 19" xfId="6054"/>
    <cellStyle name="40% - Accent6 2 2 2" xfId="6055"/>
    <cellStyle name="40% - Accent6 2 2 2 2" xfId="6056"/>
    <cellStyle name="40% - Accent6 2 2 2 2 2" xfId="6057"/>
    <cellStyle name="40% - Accent6 2 2 2 2 2 2" xfId="6058"/>
    <cellStyle name="40% - Accent6 2 2 2 2 2 2 2" xfId="6059"/>
    <cellStyle name="40% - Accent6 2 2 2 2 2 2 3" xfId="6060"/>
    <cellStyle name="40% - Accent6 2 2 2 2 2 2 4" xfId="6061"/>
    <cellStyle name="40% - Accent6 2 2 2 2 2 3" xfId="6062"/>
    <cellStyle name="40% - Accent6 2 2 2 2 2 4" xfId="6063"/>
    <cellStyle name="40% - Accent6 2 2 2 2 3" xfId="6064"/>
    <cellStyle name="40% - Accent6 2 2 2 2 4" xfId="6065"/>
    <cellStyle name="40% - Accent6 2 2 2 2 5" xfId="6066"/>
    <cellStyle name="40% - Accent6 2 2 2 2 6" xfId="6067"/>
    <cellStyle name="40% - Accent6 2 2 2 3" xfId="6068"/>
    <cellStyle name="40% - Accent6 2 2 2 3 2" xfId="6069"/>
    <cellStyle name="40% - Accent6 2 2 2 4" xfId="6070"/>
    <cellStyle name="40% - Accent6 2 2 2 4 2" xfId="6071"/>
    <cellStyle name="40% - Accent6 2 2 2 4 2 2" xfId="6072"/>
    <cellStyle name="40% - Accent6 2 2 2 4 2 3" xfId="6073"/>
    <cellStyle name="40% - Accent6 2 2 2 4 2 4" xfId="6074"/>
    <cellStyle name="40% - Accent6 2 2 2 4 3" xfId="6075"/>
    <cellStyle name="40% - Accent6 2 2 2 4 4" xfId="6076"/>
    <cellStyle name="40% - Accent6 2 2 2 5" xfId="6077"/>
    <cellStyle name="40% - Accent6 2 2 2 6" xfId="6078"/>
    <cellStyle name="40% - Accent6 2 2 2 7" xfId="6079"/>
    <cellStyle name="40% - Accent6 2 2 20" xfId="6080"/>
    <cellStyle name="40% - Accent6 2 2 21" xfId="6081"/>
    <cellStyle name="40% - Accent6 2 2 3" xfId="6082"/>
    <cellStyle name="40% - Accent6 2 2 3 2" xfId="6083"/>
    <cellStyle name="40% - Accent6 2 2 3 3" xfId="6084"/>
    <cellStyle name="40% - Accent6 2 2 3 4" xfId="6085"/>
    <cellStyle name="40% - Accent6 2 2 3 5" xfId="6086"/>
    <cellStyle name="40% - Accent6 2 2 3 6" xfId="6087"/>
    <cellStyle name="40% - Accent6 2 2 4" xfId="6088"/>
    <cellStyle name="40% - Accent6 2 2 4 2" xfId="6089"/>
    <cellStyle name="40% - Accent6 2 2 4 3" xfId="6090"/>
    <cellStyle name="40% - Accent6 2 2 4 4" xfId="6091"/>
    <cellStyle name="40% - Accent6 2 2 4 5" xfId="6092"/>
    <cellStyle name="40% - Accent6 2 2 4 6" xfId="6093"/>
    <cellStyle name="40% - Accent6 2 2 5" xfId="6094"/>
    <cellStyle name="40% - Accent6 2 2 5 2" xfId="6095"/>
    <cellStyle name="40% - Accent6 2 2 5 3" xfId="6096"/>
    <cellStyle name="40% - Accent6 2 2 5 4" xfId="6097"/>
    <cellStyle name="40% - Accent6 2 2 5 5" xfId="6098"/>
    <cellStyle name="40% - Accent6 2 2 5 6" xfId="6099"/>
    <cellStyle name="40% - Accent6 2 2 6" xfId="6100"/>
    <cellStyle name="40% - Accent6 2 2 6 2" xfId="6101"/>
    <cellStyle name="40% - Accent6 2 2 6 3" xfId="6102"/>
    <cellStyle name="40% - Accent6 2 2 6 4" xfId="6103"/>
    <cellStyle name="40% - Accent6 2 2 6 5" xfId="6104"/>
    <cellStyle name="40% - Accent6 2 2 6 6" xfId="6105"/>
    <cellStyle name="40% - Accent6 2 2 7" xfId="6106"/>
    <cellStyle name="40% - Accent6 2 2 7 2" xfId="6107"/>
    <cellStyle name="40% - Accent6 2 2 7 3" xfId="6108"/>
    <cellStyle name="40% - Accent6 2 2 7 4" xfId="6109"/>
    <cellStyle name="40% - Accent6 2 2 7 5" xfId="6110"/>
    <cellStyle name="40% - Accent6 2 2 7 6" xfId="6111"/>
    <cellStyle name="40% - Accent6 2 2 8" xfId="6112"/>
    <cellStyle name="40% - Accent6 2 2 8 2" xfId="6113"/>
    <cellStyle name="40% - Accent6 2 2 8 3" xfId="6114"/>
    <cellStyle name="40% - Accent6 2 2 8 4" xfId="6115"/>
    <cellStyle name="40% - Accent6 2 2 8 5" xfId="6116"/>
    <cellStyle name="40% - Accent6 2 2 8 6" xfId="6117"/>
    <cellStyle name="40% - Accent6 2 2 9" xfId="6118"/>
    <cellStyle name="40% - Accent6 2 2 9 2" xfId="6119"/>
    <cellStyle name="40% - Accent6 2 2 9 3" xfId="6120"/>
    <cellStyle name="40% - Accent6 2 2 9 4" xfId="6121"/>
    <cellStyle name="40% - Accent6 2 2 9 5" xfId="6122"/>
    <cellStyle name="40% - Accent6 2 2 9 6" xfId="6123"/>
    <cellStyle name="40% - Accent6 2 20" xfId="6124"/>
    <cellStyle name="40% - Accent6 2 21" xfId="6125"/>
    <cellStyle name="40% - Accent6 2 22" xfId="6126"/>
    <cellStyle name="40% - Accent6 2 23" xfId="6127"/>
    <cellStyle name="40% - Accent6 2 24" xfId="6128"/>
    <cellStyle name="40% - Accent6 2 24 2" xfId="6129"/>
    <cellStyle name="40% - Accent6 2 24 2 2" xfId="6130"/>
    <cellStyle name="40% - Accent6 2 24 2 2 2" xfId="6131"/>
    <cellStyle name="40% - Accent6 2 24 2 2 3" xfId="6132"/>
    <cellStyle name="40% - Accent6 2 24 2 2 4" xfId="6133"/>
    <cellStyle name="40% - Accent6 2 24 2 3" xfId="6134"/>
    <cellStyle name="40% - Accent6 2 24 2 4" xfId="6135"/>
    <cellStyle name="40% - Accent6 2 24 3" xfId="6136"/>
    <cellStyle name="40% - Accent6 2 24 4" xfId="6137"/>
    <cellStyle name="40% - Accent6 2 24 5" xfId="6138"/>
    <cellStyle name="40% - Accent6 2 24 6" xfId="6139"/>
    <cellStyle name="40% - Accent6 2 25" xfId="6140"/>
    <cellStyle name="40% - Accent6 2 25 2" xfId="6141"/>
    <cellStyle name="40% - Accent6 2 25 2 2" xfId="6142"/>
    <cellStyle name="40% - Accent6 2 25 2 3" xfId="6143"/>
    <cellStyle name="40% - Accent6 2 25 2 4" xfId="6144"/>
    <cellStyle name="40% - Accent6 2 25 3" xfId="6145"/>
    <cellStyle name="40% - Accent6 2 25 4" xfId="6146"/>
    <cellStyle name="40% - Accent6 2 26" xfId="6147"/>
    <cellStyle name="40% - Accent6 2 27" xfId="6148"/>
    <cellStyle name="40% - Accent6 2 28" xfId="6149"/>
    <cellStyle name="40% - Accent6 2 29" xfId="6150"/>
    <cellStyle name="40% - Accent6 2 3" xfId="6151"/>
    <cellStyle name="40% - Accent6 2 3 10" xfId="6152"/>
    <cellStyle name="40% - Accent6 2 3 11" xfId="6153"/>
    <cellStyle name="40% - Accent6 2 3 12" xfId="6154"/>
    <cellStyle name="40% - Accent6 2 3 13" xfId="6155"/>
    <cellStyle name="40% - Accent6 2 3 14" xfId="6156"/>
    <cellStyle name="40% - Accent6 2 3 15" xfId="6157"/>
    <cellStyle name="40% - Accent6 2 3 15 2" xfId="6158"/>
    <cellStyle name="40% - Accent6 2 3 15 2 2" xfId="6159"/>
    <cellStyle name="40% - Accent6 2 3 15 2 2 2" xfId="6160"/>
    <cellStyle name="40% - Accent6 2 3 15 2 2 3" xfId="6161"/>
    <cellStyle name="40% - Accent6 2 3 15 2 2 4" xfId="6162"/>
    <cellStyle name="40% - Accent6 2 3 15 2 3" xfId="6163"/>
    <cellStyle name="40% - Accent6 2 3 15 2 4" xfId="6164"/>
    <cellStyle name="40% - Accent6 2 3 15 3" xfId="6165"/>
    <cellStyle name="40% - Accent6 2 3 15 4" xfId="6166"/>
    <cellStyle name="40% - Accent6 2 3 15 5" xfId="6167"/>
    <cellStyle name="40% - Accent6 2 3 15 6" xfId="6168"/>
    <cellStyle name="40% - Accent6 2 3 16" xfId="6169"/>
    <cellStyle name="40% - Accent6 2 3 16 2" xfId="6170"/>
    <cellStyle name="40% - Accent6 2 3 16 2 2" xfId="6171"/>
    <cellStyle name="40% - Accent6 2 3 16 2 3" xfId="6172"/>
    <cellStyle name="40% - Accent6 2 3 16 2 4" xfId="6173"/>
    <cellStyle name="40% - Accent6 2 3 16 3" xfId="6174"/>
    <cellStyle name="40% - Accent6 2 3 16 4" xfId="6175"/>
    <cellStyle name="40% - Accent6 2 3 17" xfId="6176"/>
    <cellStyle name="40% - Accent6 2 3 18" xfId="6177"/>
    <cellStyle name="40% - Accent6 2 3 19" xfId="6178"/>
    <cellStyle name="40% - Accent6 2 3 2" xfId="6179"/>
    <cellStyle name="40% - Accent6 2 3 2 2" xfId="6180"/>
    <cellStyle name="40% - Accent6 2 3 2 2 2" xfId="6181"/>
    <cellStyle name="40% - Accent6 2 3 2 2 2 2" xfId="6182"/>
    <cellStyle name="40% - Accent6 2 3 2 2 2 2 2" xfId="6183"/>
    <cellStyle name="40% - Accent6 2 3 2 2 2 2 3" xfId="6184"/>
    <cellStyle name="40% - Accent6 2 3 2 2 2 2 4" xfId="6185"/>
    <cellStyle name="40% - Accent6 2 3 2 2 2 3" xfId="6186"/>
    <cellStyle name="40% - Accent6 2 3 2 2 2 4" xfId="6187"/>
    <cellStyle name="40% - Accent6 2 3 2 2 3" xfId="6188"/>
    <cellStyle name="40% - Accent6 2 3 2 2 4" xfId="6189"/>
    <cellStyle name="40% - Accent6 2 3 2 2 5" xfId="6190"/>
    <cellStyle name="40% - Accent6 2 3 2 2 6" xfId="6191"/>
    <cellStyle name="40% - Accent6 2 3 2 3" xfId="6192"/>
    <cellStyle name="40% - Accent6 2 3 2 4" xfId="6193"/>
    <cellStyle name="40% - Accent6 2 3 2 4 2" xfId="6194"/>
    <cellStyle name="40% - Accent6 2 3 2 4 2 2" xfId="6195"/>
    <cellStyle name="40% - Accent6 2 3 2 4 2 3" xfId="6196"/>
    <cellStyle name="40% - Accent6 2 3 2 4 2 4" xfId="6197"/>
    <cellStyle name="40% - Accent6 2 3 2 4 3" xfId="6198"/>
    <cellStyle name="40% - Accent6 2 3 2 4 4" xfId="6199"/>
    <cellStyle name="40% - Accent6 2 3 2 5" xfId="6200"/>
    <cellStyle name="40% - Accent6 2 3 2 6" xfId="6201"/>
    <cellStyle name="40% - Accent6 2 3 2 7" xfId="6202"/>
    <cellStyle name="40% - Accent6 2 3 20" xfId="6203"/>
    <cellStyle name="40% - Accent6 2 3 3" xfId="6204"/>
    <cellStyle name="40% - Accent6 2 3 4" xfId="6205"/>
    <cellStyle name="40% - Accent6 2 3 5" xfId="6206"/>
    <cellStyle name="40% - Accent6 2 3 6" xfId="6207"/>
    <cellStyle name="40% - Accent6 2 3 7" xfId="6208"/>
    <cellStyle name="40% - Accent6 2 3 8" xfId="6209"/>
    <cellStyle name="40% - Accent6 2 3 9" xfId="6210"/>
    <cellStyle name="40% - Accent6 2 30" xfId="6211"/>
    <cellStyle name="40% - Accent6 2 31" xfId="6212"/>
    <cellStyle name="40% - Accent6 2 32" xfId="6213"/>
    <cellStyle name="40% - Accent6 2 33" xfId="6214"/>
    <cellStyle name="40% - Accent6 2 34" xfId="6215"/>
    <cellStyle name="40% - Accent6 2 35" xfId="6216"/>
    <cellStyle name="40% - Accent6 2 36" xfId="6217"/>
    <cellStyle name="40% - Accent6 2 37" xfId="6218"/>
    <cellStyle name="40% - Accent6 2 38" xfId="6219"/>
    <cellStyle name="40% - Accent6 2 39" xfId="6220"/>
    <cellStyle name="40% - Accent6 2 4" xfId="6221"/>
    <cellStyle name="40% - Accent6 2 4 2" xfId="6222"/>
    <cellStyle name="40% - Accent6 2 4 2 2" xfId="6223"/>
    <cellStyle name="40% - Accent6 2 4 2 2 2" xfId="6224"/>
    <cellStyle name="40% - Accent6 2 4 2 2 2 2" xfId="6225"/>
    <cellStyle name="40% - Accent6 2 4 2 2 2 3" xfId="6226"/>
    <cellStyle name="40% - Accent6 2 4 2 2 2 4" xfId="6227"/>
    <cellStyle name="40% - Accent6 2 4 2 2 3" xfId="6228"/>
    <cellStyle name="40% - Accent6 2 4 2 2 4" xfId="6229"/>
    <cellStyle name="40% - Accent6 2 4 2 3" xfId="6230"/>
    <cellStyle name="40% - Accent6 2 4 2 4" xfId="6231"/>
    <cellStyle name="40% - Accent6 2 4 2 5" xfId="6232"/>
    <cellStyle name="40% - Accent6 2 4 2 6" xfId="6233"/>
    <cellStyle name="40% - Accent6 2 4 3" xfId="6234"/>
    <cellStyle name="40% - Accent6 2 4 4" xfId="6235"/>
    <cellStyle name="40% - Accent6 2 4 4 2" xfId="6236"/>
    <cellStyle name="40% - Accent6 2 4 4 2 2" xfId="6237"/>
    <cellStyle name="40% - Accent6 2 4 4 2 3" xfId="6238"/>
    <cellStyle name="40% - Accent6 2 4 4 2 4" xfId="6239"/>
    <cellStyle name="40% - Accent6 2 4 4 3" xfId="6240"/>
    <cellStyle name="40% - Accent6 2 4 4 4" xfId="6241"/>
    <cellStyle name="40% - Accent6 2 4 5" xfId="6242"/>
    <cellStyle name="40% - Accent6 2 4 6" xfId="6243"/>
    <cellStyle name="40% - Accent6 2 4 7" xfId="6244"/>
    <cellStyle name="40% - Accent6 2 40" xfId="6245"/>
    <cellStyle name="40% - Accent6 2 41" xfId="6246"/>
    <cellStyle name="40% - Accent6 2 5" xfId="6247"/>
    <cellStyle name="40% - Accent6 2 6" xfId="6248"/>
    <cellStyle name="40% - Accent6 2 7" xfId="6249"/>
    <cellStyle name="40% - Accent6 2 8" xfId="6250"/>
    <cellStyle name="40% - Accent6 2 9" xfId="6251"/>
    <cellStyle name="40% - Accent6 20" xfId="6252"/>
    <cellStyle name="40% - Accent6 21" xfId="6253"/>
    <cellStyle name="40% - Accent6 22" xfId="6254"/>
    <cellStyle name="40% - Accent6 23" xfId="6255"/>
    <cellStyle name="40% - Accent6 24" xfId="6256"/>
    <cellStyle name="40% - Accent6 25" xfId="6257"/>
    <cellStyle name="40% - Accent6 3" xfId="6258"/>
    <cellStyle name="40% - Accent6 3 10" xfId="6259"/>
    <cellStyle name="40% - Accent6 3 11" xfId="6260"/>
    <cellStyle name="40% - Accent6 3 12" xfId="6261"/>
    <cellStyle name="40% - Accent6 3 13" xfId="6262"/>
    <cellStyle name="40% - Accent6 3 14" xfId="6263"/>
    <cellStyle name="40% - Accent6 3 15" xfId="6264"/>
    <cellStyle name="40% - Accent6 3 16" xfId="6265"/>
    <cellStyle name="40% - Accent6 3 17" xfId="6266"/>
    <cellStyle name="40% - Accent6 3 18" xfId="6267"/>
    <cellStyle name="40% - Accent6 3 2" xfId="6268"/>
    <cellStyle name="40% - Accent6 3 2 2" xfId="6269"/>
    <cellStyle name="40% - Accent6 3 2 2 2" xfId="6270"/>
    <cellStyle name="40% - Accent6 3 2 3" xfId="6271"/>
    <cellStyle name="40% - Accent6 3 2 3 2" xfId="6272"/>
    <cellStyle name="40% - Accent6 3 2 4" xfId="6273"/>
    <cellStyle name="40% - Accent6 3 3" xfId="6274"/>
    <cellStyle name="40% - Accent6 3 3 2" xfId="6275"/>
    <cellStyle name="40% - Accent6 3 4" xfId="6276"/>
    <cellStyle name="40% - Accent6 3 4 2" xfId="6277"/>
    <cellStyle name="40% - Accent6 3 5" xfId="6278"/>
    <cellStyle name="40% - Accent6 3 6" xfId="6279"/>
    <cellStyle name="40% - Accent6 3 7" xfId="6280"/>
    <cellStyle name="40% - Accent6 3 8" xfId="6281"/>
    <cellStyle name="40% - Accent6 3 9" xfId="6282"/>
    <cellStyle name="40% - Accent6 4" xfId="6283"/>
    <cellStyle name="40% - Accent6 4 10" xfId="6284"/>
    <cellStyle name="40% - Accent6 4 11" xfId="6285"/>
    <cellStyle name="40% - Accent6 4 12" xfId="6286"/>
    <cellStyle name="40% - Accent6 4 13" xfId="6287"/>
    <cellStyle name="40% - Accent6 4 14" xfId="6288"/>
    <cellStyle name="40% - Accent6 4 15" xfId="6289"/>
    <cellStyle name="40% - Accent6 4 16" xfId="6290"/>
    <cellStyle name="40% - Accent6 4 17" xfId="6291"/>
    <cellStyle name="40% - Accent6 4 18" xfId="6292"/>
    <cellStyle name="40% - Accent6 4 2" xfId="6293"/>
    <cellStyle name="40% - Accent6 4 2 2" xfId="6294"/>
    <cellStyle name="40% - Accent6 4 2 2 2" xfId="6295"/>
    <cellStyle name="40% - Accent6 4 2 3" xfId="6296"/>
    <cellStyle name="40% - Accent6 4 2 3 2" xfId="6297"/>
    <cellStyle name="40% - Accent6 4 2 4" xfId="6298"/>
    <cellStyle name="40% - Accent6 4 3" xfId="6299"/>
    <cellStyle name="40% - Accent6 4 3 2" xfId="6300"/>
    <cellStyle name="40% - Accent6 4 4" xfId="6301"/>
    <cellStyle name="40% - Accent6 4 4 2" xfId="6302"/>
    <cellStyle name="40% - Accent6 4 5" xfId="6303"/>
    <cellStyle name="40% - Accent6 4 6" xfId="6304"/>
    <cellStyle name="40% - Accent6 4 7" xfId="6305"/>
    <cellStyle name="40% - Accent6 4 8" xfId="6306"/>
    <cellStyle name="40% - Accent6 4 9" xfId="6307"/>
    <cellStyle name="40% - Accent6 5" xfId="6308"/>
    <cellStyle name="40% - Accent6 5 10" xfId="6309"/>
    <cellStyle name="40% - Accent6 5 11" xfId="6310"/>
    <cellStyle name="40% - Accent6 5 12" xfId="6311"/>
    <cellStyle name="40% - Accent6 5 13" xfId="6312"/>
    <cellStyle name="40% - Accent6 5 14" xfId="6313"/>
    <cellStyle name="40% - Accent6 5 15" xfId="6314"/>
    <cellStyle name="40% - Accent6 5 16" xfId="6315"/>
    <cellStyle name="40% - Accent6 5 17" xfId="6316"/>
    <cellStyle name="40% - Accent6 5 18" xfId="6317"/>
    <cellStyle name="40% - Accent6 5 2" xfId="6318"/>
    <cellStyle name="40% - Accent6 5 2 2" xfId="6319"/>
    <cellStyle name="40% - Accent6 5 2 2 2" xfId="6320"/>
    <cellStyle name="40% - Accent6 5 2 3" xfId="6321"/>
    <cellStyle name="40% - Accent6 5 2 3 2" xfId="6322"/>
    <cellStyle name="40% - Accent6 5 2 4" xfId="6323"/>
    <cellStyle name="40% - Accent6 5 3" xfId="6324"/>
    <cellStyle name="40% - Accent6 5 3 2" xfId="6325"/>
    <cellStyle name="40% - Accent6 5 4" xfId="6326"/>
    <cellStyle name="40% - Accent6 5 4 2" xfId="6327"/>
    <cellStyle name="40% - Accent6 5 5" xfId="6328"/>
    <cellStyle name="40% - Accent6 5 6" xfId="6329"/>
    <cellStyle name="40% - Accent6 5 7" xfId="6330"/>
    <cellStyle name="40% - Accent6 5 8" xfId="6331"/>
    <cellStyle name="40% - Accent6 5 9" xfId="6332"/>
    <cellStyle name="40% - Accent6 6" xfId="6333"/>
    <cellStyle name="40% - Accent6 6 10" xfId="6334"/>
    <cellStyle name="40% - Accent6 6 11" xfId="6335"/>
    <cellStyle name="40% - Accent6 6 12" xfId="6336"/>
    <cellStyle name="40% - Accent6 6 13" xfId="6337"/>
    <cellStyle name="40% - Accent6 6 14" xfId="6338"/>
    <cellStyle name="40% - Accent6 6 15" xfId="6339"/>
    <cellStyle name="40% - Accent6 6 16" xfId="6340"/>
    <cellStyle name="40% - Accent6 6 17" xfId="6341"/>
    <cellStyle name="40% - Accent6 6 18" xfId="6342"/>
    <cellStyle name="40% - Accent6 6 2" xfId="6343"/>
    <cellStyle name="40% - Accent6 6 2 2" xfId="6344"/>
    <cellStyle name="40% - Accent6 6 2 2 2" xfId="6345"/>
    <cellStyle name="40% - Accent6 6 2 3" xfId="6346"/>
    <cellStyle name="40% - Accent6 6 2 3 2" xfId="6347"/>
    <cellStyle name="40% - Accent6 6 2 4" xfId="6348"/>
    <cellStyle name="40% - Accent6 6 3" xfId="6349"/>
    <cellStyle name="40% - Accent6 6 3 2" xfId="6350"/>
    <cellStyle name="40% - Accent6 6 4" xfId="6351"/>
    <cellStyle name="40% - Accent6 6 4 2" xfId="6352"/>
    <cellStyle name="40% - Accent6 6 5" xfId="6353"/>
    <cellStyle name="40% - Accent6 6 6" xfId="6354"/>
    <cellStyle name="40% - Accent6 6 7" xfId="6355"/>
    <cellStyle name="40% - Accent6 6 8" xfId="6356"/>
    <cellStyle name="40% - Accent6 6 9" xfId="6357"/>
    <cellStyle name="40% - Accent6 7" xfId="6358"/>
    <cellStyle name="40% - Accent6 7 10" xfId="6359"/>
    <cellStyle name="40% - Accent6 7 11" xfId="6360"/>
    <cellStyle name="40% - Accent6 7 12" xfId="6361"/>
    <cellStyle name="40% - Accent6 7 13" xfId="6362"/>
    <cellStyle name="40% - Accent6 7 14" xfId="6363"/>
    <cellStyle name="40% - Accent6 7 15" xfId="6364"/>
    <cellStyle name="40% - Accent6 7 16" xfId="6365"/>
    <cellStyle name="40% - Accent6 7 17" xfId="6366"/>
    <cellStyle name="40% - Accent6 7 18" xfId="6367"/>
    <cellStyle name="40% - Accent6 7 2" xfId="6368"/>
    <cellStyle name="40% - Accent6 7 2 2" xfId="6369"/>
    <cellStyle name="40% - Accent6 7 2 2 2" xfId="6370"/>
    <cellStyle name="40% - Accent6 7 2 3" xfId="6371"/>
    <cellStyle name="40% - Accent6 7 2 3 2" xfId="6372"/>
    <cellStyle name="40% - Accent6 7 2 4" xfId="6373"/>
    <cellStyle name="40% - Accent6 7 3" xfId="6374"/>
    <cellStyle name="40% - Accent6 7 3 2" xfId="6375"/>
    <cellStyle name="40% - Accent6 7 4" xfId="6376"/>
    <cellStyle name="40% - Accent6 7 4 2" xfId="6377"/>
    <cellStyle name="40% - Accent6 7 5" xfId="6378"/>
    <cellStyle name="40% - Accent6 7 6" xfId="6379"/>
    <cellStyle name="40% - Accent6 7 7" xfId="6380"/>
    <cellStyle name="40% - Accent6 7 8" xfId="6381"/>
    <cellStyle name="40% - Accent6 7 9" xfId="6382"/>
    <cellStyle name="40% - Accent6 8" xfId="6383"/>
    <cellStyle name="40% - Accent6 8 10" xfId="6384"/>
    <cellStyle name="40% - Accent6 8 11" xfId="6385"/>
    <cellStyle name="40% - Accent6 8 12" xfId="6386"/>
    <cellStyle name="40% - Accent6 8 13" xfId="6387"/>
    <cellStyle name="40% - Accent6 8 14" xfId="6388"/>
    <cellStyle name="40% - Accent6 8 15" xfId="6389"/>
    <cellStyle name="40% - Accent6 8 16" xfId="6390"/>
    <cellStyle name="40% - Accent6 8 17" xfId="6391"/>
    <cellStyle name="40% - Accent6 8 18" xfId="6392"/>
    <cellStyle name="40% - Accent6 8 2" xfId="6393"/>
    <cellStyle name="40% - Accent6 8 2 2" xfId="6394"/>
    <cellStyle name="40% - Accent6 8 2 2 2" xfId="6395"/>
    <cellStyle name="40% - Accent6 8 2 3" xfId="6396"/>
    <cellStyle name="40% - Accent6 8 2 3 2" xfId="6397"/>
    <cellStyle name="40% - Accent6 8 2 4" xfId="6398"/>
    <cellStyle name="40% - Accent6 8 3" xfId="6399"/>
    <cellStyle name="40% - Accent6 8 3 2" xfId="6400"/>
    <cellStyle name="40% - Accent6 8 4" xfId="6401"/>
    <cellStyle name="40% - Accent6 8 4 2" xfId="6402"/>
    <cellStyle name="40% - Accent6 8 5" xfId="6403"/>
    <cellStyle name="40% - Accent6 8 6" xfId="6404"/>
    <cellStyle name="40% - Accent6 8 7" xfId="6405"/>
    <cellStyle name="40% - Accent6 8 8" xfId="6406"/>
    <cellStyle name="40% - Accent6 8 9" xfId="6407"/>
    <cellStyle name="40% - Accent6 9" xfId="6408"/>
    <cellStyle name="40% - Accent6 9 10" xfId="6409"/>
    <cellStyle name="40% - Accent6 9 11" xfId="6410"/>
    <cellStyle name="40% - Accent6 9 12" xfId="6411"/>
    <cellStyle name="40% - Accent6 9 13" xfId="6412"/>
    <cellStyle name="40% - Accent6 9 14" xfId="6413"/>
    <cellStyle name="40% - Accent6 9 15" xfId="6414"/>
    <cellStyle name="40% - Accent6 9 16" xfId="6415"/>
    <cellStyle name="40% - Accent6 9 17" xfId="6416"/>
    <cellStyle name="40% - Accent6 9 18" xfId="6417"/>
    <cellStyle name="40% - Accent6 9 2" xfId="6418"/>
    <cellStyle name="40% - Accent6 9 2 2" xfId="6419"/>
    <cellStyle name="40% - Accent6 9 3" xfId="6420"/>
    <cellStyle name="40% - Accent6 9 3 2" xfId="6421"/>
    <cellStyle name="40% - Accent6 9 4" xfId="6422"/>
    <cellStyle name="40% - Accent6 9 5" xfId="6423"/>
    <cellStyle name="40% - Accent6 9 6" xfId="6424"/>
    <cellStyle name="40% - Accent6 9 7" xfId="6425"/>
    <cellStyle name="40% - Accent6 9 8" xfId="6426"/>
    <cellStyle name="40% - Accent6 9 9" xfId="6427"/>
    <cellStyle name="5" xfId="6428"/>
    <cellStyle name="6-0" xfId="6429"/>
    <cellStyle name="60% - Accent1 10" xfId="6430"/>
    <cellStyle name="60% - Accent1 11" xfId="6431"/>
    <cellStyle name="60% - Accent1 12" xfId="6432"/>
    <cellStyle name="60% - Accent1 13" xfId="6433"/>
    <cellStyle name="60% - Accent1 14" xfId="6434"/>
    <cellStyle name="60% - Accent1 15" xfId="6435"/>
    <cellStyle name="60% - Accent1 16" xfId="6436"/>
    <cellStyle name="60% - Accent1 17" xfId="6437"/>
    <cellStyle name="60% - Accent1 2" xfId="30"/>
    <cellStyle name="60% - Accent1 2 10" xfId="6438"/>
    <cellStyle name="60% - Accent1 2 11" xfId="6439"/>
    <cellStyle name="60% - Accent1 2 12" xfId="6440"/>
    <cellStyle name="60% - Accent1 2 13" xfId="6441"/>
    <cellStyle name="60% - Accent1 2 14" xfId="6442"/>
    <cellStyle name="60% - Accent1 2 15" xfId="6443"/>
    <cellStyle name="60% - Accent1 2 16" xfId="6444"/>
    <cellStyle name="60% - Accent1 2 17" xfId="6445"/>
    <cellStyle name="60% - Accent1 2 18" xfId="6446"/>
    <cellStyle name="60% - Accent1 2 19" xfId="6447"/>
    <cellStyle name="60% - Accent1 2 2" xfId="6448"/>
    <cellStyle name="60% - Accent1 2 2 10" xfId="6449"/>
    <cellStyle name="60% - Accent1 2 2 11" xfId="6450"/>
    <cellStyle name="60% - Accent1 2 2 12" xfId="6451"/>
    <cellStyle name="60% - Accent1 2 2 13" xfId="6452"/>
    <cellStyle name="60% - Accent1 2 2 14" xfId="6453"/>
    <cellStyle name="60% - Accent1 2 2 15" xfId="6454"/>
    <cellStyle name="60% - Accent1 2 2 15 2" xfId="6455"/>
    <cellStyle name="60% - Accent1 2 2 15 2 2" xfId="6456"/>
    <cellStyle name="60% - Accent1 2 2 15 2 2 2" xfId="6457"/>
    <cellStyle name="60% - Accent1 2 2 15 2 2 3" xfId="6458"/>
    <cellStyle name="60% - Accent1 2 2 15 2 2 4" xfId="6459"/>
    <cellStyle name="60% - Accent1 2 2 15 2 3" xfId="6460"/>
    <cellStyle name="60% - Accent1 2 2 15 2 4" xfId="6461"/>
    <cellStyle name="60% - Accent1 2 2 15 3" xfId="6462"/>
    <cellStyle name="60% - Accent1 2 2 15 4" xfId="6463"/>
    <cellStyle name="60% - Accent1 2 2 15 5" xfId="6464"/>
    <cellStyle name="60% - Accent1 2 2 15 6" xfId="6465"/>
    <cellStyle name="60% - Accent1 2 2 16" xfId="6466"/>
    <cellStyle name="60% - Accent1 2 2 16 2" xfId="6467"/>
    <cellStyle name="60% - Accent1 2 2 16 2 2" xfId="6468"/>
    <cellStyle name="60% - Accent1 2 2 16 2 3" xfId="6469"/>
    <cellStyle name="60% - Accent1 2 2 16 2 4" xfId="6470"/>
    <cellStyle name="60% - Accent1 2 2 16 3" xfId="6471"/>
    <cellStyle name="60% - Accent1 2 2 16 4" xfId="6472"/>
    <cellStyle name="60% - Accent1 2 2 17" xfId="6473"/>
    <cellStyle name="60% - Accent1 2 2 18" xfId="6474"/>
    <cellStyle name="60% - Accent1 2 2 19" xfId="6475"/>
    <cellStyle name="60% - Accent1 2 2 2" xfId="6476"/>
    <cellStyle name="60% - Accent1 2 2 2 2" xfId="6477"/>
    <cellStyle name="60% - Accent1 2 2 2 2 2" xfId="6478"/>
    <cellStyle name="60% - Accent1 2 2 2 2 2 2" xfId="6479"/>
    <cellStyle name="60% - Accent1 2 2 2 2 2 2 2" xfId="6480"/>
    <cellStyle name="60% - Accent1 2 2 2 2 2 2 3" xfId="6481"/>
    <cellStyle name="60% - Accent1 2 2 2 2 2 2 4" xfId="6482"/>
    <cellStyle name="60% - Accent1 2 2 2 2 2 3" xfId="6483"/>
    <cellStyle name="60% - Accent1 2 2 2 2 2 4" xfId="6484"/>
    <cellStyle name="60% - Accent1 2 2 2 2 3" xfId="6485"/>
    <cellStyle name="60% - Accent1 2 2 2 2 4" xfId="6486"/>
    <cellStyle name="60% - Accent1 2 2 2 2 5" xfId="6487"/>
    <cellStyle name="60% - Accent1 2 2 2 2 6" xfId="6488"/>
    <cellStyle name="60% - Accent1 2 2 2 3" xfId="6489"/>
    <cellStyle name="60% - Accent1 2 2 2 4" xfId="6490"/>
    <cellStyle name="60% - Accent1 2 2 2 4 2" xfId="6491"/>
    <cellStyle name="60% - Accent1 2 2 2 4 2 2" xfId="6492"/>
    <cellStyle name="60% - Accent1 2 2 2 4 2 3" xfId="6493"/>
    <cellStyle name="60% - Accent1 2 2 2 4 2 4" xfId="6494"/>
    <cellStyle name="60% - Accent1 2 2 2 4 3" xfId="6495"/>
    <cellStyle name="60% - Accent1 2 2 2 4 4" xfId="6496"/>
    <cellStyle name="60% - Accent1 2 2 2 5" xfId="6497"/>
    <cellStyle name="60% - Accent1 2 2 2 6" xfId="6498"/>
    <cellStyle name="60% - Accent1 2 2 2 7" xfId="6499"/>
    <cellStyle name="60% - Accent1 2 2 20" xfId="6500"/>
    <cellStyle name="60% - Accent1 2 2 21" xfId="6501"/>
    <cellStyle name="60% - Accent1 2 2 3" xfId="6502"/>
    <cellStyle name="60% - Accent1 2 2 4" xfId="6503"/>
    <cellStyle name="60% - Accent1 2 2 5" xfId="6504"/>
    <cellStyle name="60% - Accent1 2 2 6" xfId="6505"/>
    <cellStyle name="60% - Accent1 2 2 7" xfId="6506"/>
    <cellStyle name="60% - Accent1 2 2 8" xfId="6507"/>
    <cellStyle name="60% - Accent1 2 2 9" xfId="6508"/>
    <cellStyle name="60% - Accent1 2 20" xfId="6509"/>
    <cellStyle name="60% - Accent1 2 21" xfId="6510"/>
    <cellStyle name="60% - Accent1 2 22" xfId="6511"/>
    <cellStyle name="60% - Accent1 2 23" xfId="6512"/>
    <cellStyle name="60% - Accent1 2 24" xfId="6513"/>
    <cellStyle name="60% - Accent1 2 24 2" xfId="6514"/>
    <cellStyle name="60% - Accent1 2 24 2 2" xfId="6515"/>
    <cellStyle name="60% - Accent1 2 24 2 2 2" xfId="6516"/>
    <cellStyle name="60% - Accent1 2 24 2 2 3" xfId="6517"/>
    <cellStyle name="60% - Accent1 2 24 2 2 4" xfId="6518"/>
    <cellStyle name="60% - Accent1 2 24 2 3" xfId="6519"/>
    <cellStyle name="60% - Accent1 2 24 2 4" xfId="6520"/>
    <cellStyle name="60% - Accent1 2 24 3" xfId="6521"/>
    <cellStyle name="60% - Accent1 2 24 4" xfId="6522"/>
    <cellStyle name="60% - Accent1 2 24 5" xfId="6523"/>
    <cellStyle name="60% - Accent1 2 24 6" xfId="6524"/>
    <cellStyle name="60% - Accent1 2 25" xfId="6525"/>
    <cellStyle name="60% - Accent1 2 25 2" xfId="6526"/>
    <cellStyle name="60% - Accent1 2 25 2 2" xfId="6527"/>
    <cellStyle name="60% - Accent1 2 25 2 3" xfId="6528"/>
    <cellStyle name="60% - Accent1 2 25 2 4" xfId="6529"/>
    <cellStyle name="60% - Accent1 2 25 3" xfId="6530"/>
    <cellStyle name="60% - Accent1 2 25 4" xfId="6531"/>
    <cellStyle name="60% - Accent1 2 26" xfId="6532"/>
    <cellStyle name="60% - Accent1 2 27" xfId="6533"/>
    <cellStyle name="60% - Accent1 2 28" xfId="6534"/>
    <cellStyle name="60% - Accent1 2 29" xfId="6535"/>
    <cellStyle name="60% - Accent1 2 3" xfId="6536"/>
    <cellStyle name="60% - Accent1 2 3 2" xfId="6537"/>
    <cellStyle name="60% - Accent1 2 3 2 2" xfId="6538"/>
    <cellStyle name="60% - Accent1 2 3 2 2 2" xfId="6539"/>
    <cellStyle name="60% - Accent1 2 3 2 2 2 2" xfId="6540"/>
    <cellStyle name="60% - Accent1 2 3 2 2 2 3" xfId="6541"/>
    <cellStyle name="60% - Accent1 2 3 2 2 2 4" xfId="6542"/>
    <cellStyle name="60% - Accent1 2 3 2 2 3" xfId="6543"/>
    <cellStyle name="60% - Accent1 2 3 2 2 4" xfId="6544"/>
    <cellStyle name="60% - Accent1 2 3 2 3" xfId="6545"/>
    <cellStyle name="60% - Accent1 2 3 2 4" xfId="6546"/>
    <cellStyle name="60% - Accent1 2 3 2 5" xfId="6547"/>
    <cellStyle name="60% - Accent1 2 3 2 6" xfId="6548"/>
    <cellStyle name="60% - Accent1 2 3 3" xfId="6549"/>
    <cellStyle name="60% - Accent1 2 3 4" xfId="6550"/>
    <cellStyle name="60% - Accent1 2 3 4 2" xfId="6551"/>
    <cellStyle name="60% - Accent1 2 3 4 2 2" xfId="6552"/>
    <cellStyle name="60% - Accent1 2 3 4 2 3" xfId="6553"/>
    <cellStyle name="60% - Accent1 2 3 4 2 4" xfId="6554"/>
    <cellStyle name="60% - Accent1 2 3 4 3" xfId="6555"/>
    <cellStyle name="60% - Accent1 2 3 4 4" xfId="6556"/>
    <cellStyle name="60% - Accent1 2 3 5" xfId="6557"/>
    <cellStyle name="60% - Accent1 2 3 6" xfId="6558"/>
    <cellStyle name="60% - Accent1 2 3 7" xfId="6559"/>
    <cellStyle name="60% - Accent1 2 3 8" xfId="6560"/>
    <cellStyle name="60% - Accent1 2 30" xfId="6561"/>
    <cellStyle name="60% - Accent1 2 31" xfId="6562"/>
    <cellStyle name="60% - Accent1 2 32" xfId="6563"/>
    <cellStyle name="60% - Accent1 2 33" xfId="6564"/>
    <cellStyle name="60% - Accent1 2 34" xfId="6565"/>
    <cellStyle name="60% - Accent1 2 35" xfId="6566"/>
    <cellStyle name="60% - Accent1 2 36" xfId="6567"/>
    <cellStyle name="60% - Accent1 2 37" xfId="6568"/>
    <cellStyle name="60% - Accent1 2 38" xfId="6569"/>
    <cellStyle name="60% - Accent1 2 39" xfId="6570"/>
    <cellStyle name="60% - Accent1 2 4" xfId="6571"/>
    <cellStyle name="60% - Accent1 2 5" xfId="6572"/>
    <cellStyle name="60% - Accent1 2 6" xfId="6573"/>
    <cellStyle name="60% - Accent1 2 7" xfId="6574"/>
    <cellStyle name="60% - Accent1 2 8" xfId="6575"/>
    <cellStyle name="60% - Accent1 2 9" xfId="6576"/>
    <cellStyle name="60% - Accent1 3" xfId="6577"/>
    <cellStyle name="60% - Accent1 3 2" xfId="6578"/>
    <cellStyle name="60% - Accent1 4" xfId="6579"/>
    <cellStyle name="60% - Accent1 5" xfId="6580"/>
    <cellStyle name="60% - Accent1 6" xfId="6581"/>
    <cellStyle name="60% - Accent1 7" xfId="6582"/>
    <cellStyle name="60% - Accent1 8" xfId="6583"/>
    <cellStyle name="60% - Accent1 9" xfId="6584"/>
    <cellStyle name="60% - Accent2 10" xfId="6585"/>
    <cellStyle name="60% - Accent2 11" xfId="6586"/>
    <cellStyle name="60% - Accent2 12" xfId="6587"/>
    <cellStyle name="60% - Accent2 13" xfId="6588"/>
    <cellStyle name="60% - Accent2 14" xfId="6589"/>
    <cellStyle name="60% - Accent2 15" xfId="6590"/>
    <cellStyle name="60% - Accent2 16" xfId="6591"/>
    <cellStyle name="60% - Accent2 17" xfId="6592"/>
    <cellStyle name="60% - Accent2 2" xfId="31"/>
    <cellStyle name="60% - Accent2 2 10" xfId="6593"/>
    <cellStyle name="60% - Accent2 2 11" xfId="6594"/>
    <cellStyle name="60% - Accent2 2 12" xfId="6595"/>
    <cellStyle name="60% - Accent2 2 13" xfId="6596"/>
    <cellStyle name="60% - Accent2 2 14" xfId="6597"/>
    <cellStyle name="60% - Accent2 2 15" xfId="6598"/>
    <cellStyle name="60% - Accent2 2 16" xfId="6599"/>
    <cellStyle name="60% - Accent2 2 17" xfId="6600"/>
    <cellStyle name="60% - Accent2 2 18" xfId="6601"/>
    <cellStyle name="60% - Accent2 2 19" xfId="6602"/>
    <cellStyle name="60% - Accent2 2 2" xfId="6603"/>
    <cellStyle name="60% - Accent2 2 2 10" xfId="6604"/>
    <cellStyle name="60% - Accent2 2 2 11" xfId="6605"/>
    <cellStyle name="60% - Accent2 2 2 12" xfId="6606"/>
    <cellStyle name="60% - Accent2 2 2 13" xfId="6607"/>
    <cellStyle name="60% - Accent2 2 2 14" xfId="6608"/>
    <cellStyle name="60% - Accent2 2 2 15" xfId="6609"/>
    <cellStyle name="60% - Accent2 2 2 15 2" xfId="6610"/>
    <cellStyle name="60% - Accent2 2 2 15 2 2" xfId="6611"/>
    <cellStyle name="60% - Accent2 2 2 15 2 2 2" xfId="6612"/>
    <cellStyle name="60% - Accent2 2 2 15 2 2 3" xfId="6613"/>
    <cellStyle name="60% - Accent2 2 2 15 2 2 4" xfId="6614"/>
    <cellStyle name="60% - Accent2 2 2 15 2 3" xfId="6615"/>
    <cellStyle name="60% - Accent2 2 2 15 2 4" xfId="6616"/>
    <cellStyle name="60% - Accent2 2 2 15 3" xfId="6617"/>
    <cellStyle name="60% - Accent2 2 2 15 4" xfId="6618"/>
    <cellStyle name="60% - Accent2 2 2 15 5" xfId="6619"/>
    <cellStyle name="60% - Accent2 2 2 15 6" xfId="6620"/>
    <cellStyle name="60% - Accent2 2 2 16" xfId="6621"/>
    <cellStyle name="60% - Accent2 2 2 16 2" xfId="6622"/>
    <cellStyle name="60% - Accent2 2 2 16 2 2" xfId="6623"/>
    <cellStyle name="60% - Accent2 2 2 16 2 3" xfId="6624"/>
    <cellStyle name="60% - Accent2 2 2 16 2 4" xfId="6625"/>
    <cellStyle name="60% - Accent2 2 2 16 3" xfId="6626"/>
    <cellStyle name="60% - Accent2 2 2 16 4" xfId="6627"/>
    <cellStyle name="60% - Accent2 2 2 17" xfId="6628"/>
    <cellStyle name="60% - Accent2 2 2 18" xfId="6629"/>
    <cellStyle name="60% - Accent2 2 2 19" xfId="6630"/>
    <cellStyle name="60% - Accent2 2 2 2" xfId="6631"/>
    <cellStyle name="60% - Accent2 2 2 2 2" xfId="6632"/>
    <cellStyle name="60% - Accent2 2 2 2 2 2" xfId="6633"/>
    <cellStyle name="60% - Accent2 2 2 2 2 2 2" xfId="6634"/>
    <cellStyle name="60% - Accent2 2 2 2 2 2 2 2" xfId="6635"/>
    <cellStyle name="60% - Accent2 2 2 2 2 2 2 3" xfId="6636"/>
    <cellStyle name="60% - Accent2 2 2 2 2 2 2 4" xfId="6637"/>
    <cellStyle name="60% - Accent2 2 2 2 2 2 3" xfId="6638"/>
    <cellStyle name="60% - Accent2 2 2 2 2 2 4" xfId="6639"/>
    <cellStyle name="60% - Accent2 2 2 2 2 3" xfId="6640"/>
    <cellStyle name="60% - Accent2 2 2 2 2 4" xfId="6641"/>
    <cellStyle name="60% - Accent2 2 2 2 2 5" xfId="6642"/>
    <cellStyle name="60% - Accent2 2 2 2 2 6" xfId="6643"/>
    <cellStyle name="60% - Accent2 2 2 2 3" xfId="6644"/>
    <cellStyle name="60% - Accent2 2 2 2 4" xfId="6645"/>
    <cellStyle name="60% - Accent2 2 2 2 4 2" xfId="6646"/>
    <cellStyle name="60% - Accent2 2 2 2 4 2 2" xfId="6647"/>
    <cellStyle name="60% - Accent2 2 2 2 4 2 3" xfId="6648"/>
    <cellStyle name="60% - Accent2 2 2 2 4 2 4" xfId="6649"/>
    <cellStyle name="60% - Accent2 2 2 2 4 3" xfId="6650"/>
    <cellStyle name="60% - Accent2 2 2 2 4 4" xfId="6651"/>
    <cellStyle name="60% - Accent2 2 2 2 5" xfId="6652"/>
    <cellStyle name="60% - Accent2 2 2 2 6" xfId="6653"/>
    <cellStyle name="60% - Accent2 2 2 2 7" xfId="6654"/>
    <cellStyle name="60% - Accent2 2 2 20" xfId="6655"/>
    <cellStyle name="60% - Accent2 2 2 21" xfId="6656"/>
    <cellStyle name="60% - Accent2 2 2 3" xfId="6657"/>
    <cellStyle name="60% - Accent2 2 2 4" xfId="6658"/>
    <cellStyle name="60% - Accent2 2 2 5" xfId="6659"/>
    <cellStyle name="60% - Accent2 2 2 6" xfId="6660"/>
    <cellStyle name="60% - Accent2 2 2 7" xfId="6661"/>
    <cellStyle name="60% - Accent2 2 2 8" xfId="6662"/>
    <cellStyle name="60% - Accent2 2 2 9" xfId="6663"/>
    <cellStyle name="60% - Accent2 2 20" xfId="6664"/>
    <cellStyle name="60% - Accent2 2 21" xfId="6665"/>
    <cellStyle name="60% - Accent2 2 22" xfId="6666"/>
    <cellStyle name="60% - Accent2 2 23" xfId="6667"/>
    <cellStyle name="60% - Accent2 2 24" xfId="6668"/>
    <cellStyle name="60% - Accent2 2 24 2" xfId="6669"/>
    <cellStyle name="60% - Accent2 2 24 2 2" xfId="6670"/>
    <cellStyle name="60% - Accent2 2 24 2 2 2" xfId="6671"/>
    <cellStyle name="60% - Accent2 2 24 2 2 3" xfId="6672"/>
    <cellStyle name="60% - Accent2 2 24 2 2 4" xfId="6673"/>
    <cellStyle name="60% - Accent2 2 24 2 3" xfId="6674"/>
    <cellStyle name="60% - Accent2 2 24 2 4" xfId="6675"/>
    <cellStyle name="60% - Accent2 2 24 3" xfId="6676"/>
    <cellStyle name="60% - Accent2 2 24 4" xfId="6677"/>
    <cellStyle name="60% - Accent2 2 24 5" xfId="6678"/>
    <cellStyle name="60% - Accent2 2 24 6" xfId="6679"/>
    <cellStyle name="60% - Accent2 2 25" xfId="6680"/>
    <cellStyle name="60% - Accent2 2 25 2" xfId="6681"/>
    <cellStyle name="60% - Accent2 2 25 2 2" xfId="6682"/>
    <cellStyle name="60% - Accent2 2 25 2 3" xfId="6683"/>
    <cellStyle name="60% - Accent2 2 25 2 4" xfId="6684"/>
    <cellStyle name="60% - Accent2 2 25 3" xfId="6685"/>
    <cellStyle name="60% - Accent2 2 25 4" xfId="6686"/>
    <cellStyle name="60% - Accent2 2 26" xfId="6687"/>
    <cellStyle name="60% - Accent2 2 27" xfId="6688"/>
    <cellStyle name="60% - Accent2 2 28" xfId="6689"/>
    <cellStyle name="60% - Accent2 2 29" xfId="6690"/>
    <cellStyle name="60% - Accent2 2 3" xfId="6691"/>
    <cellStyle name="60% - Accent2 2 3 2" xfId="6692"/>
    <cellStyle name="60% - Accent2 2 3 2 2" xfId="6693"/>
    <cellStyle name="60% - Accent2 2 3 2 2 2" xfId="6694"/>
    <cellStyle name="60% - Accent2 2 3 2 2 2 2" xfId="6695"/>
    <cellStyle name="60% - Accent2 2 3 2 2 2 3" xfId="6696"/>
    <cellStyle name="60% - Accent2 2 3 2 2 2 4" xfId="6697"/>
    <cellStyle name="60% - Accent2 2 3 2 2 3" xfId="6698"/>
    <cellStyle name="60% - Accent2 2 3 2 2 4" xfId="6699"/>
    <cellStyle name="60% - Accent2 2 3 2 3" xfId="6700"/>
    <cellStyle name="60% - Accent2 2 3 2 4" xfId="6701"/>
    <cellStyle name="60% - Accent2 2 3 2 5" xfId="6702"/>
    <cellStyle name="60% - Accent2 2 3 2 6" xfId="6703"/>
    <cellStyle name="60% - Accent2 2 3 3" xfId="6704"/>
    <cellStyle name="60% - Accent2 2 3 4" xfId="6705"/>
    <cellStyle name="60% - Accent2 2 3 4 2" xfId="6706"/>
    <cellStyle name="60% - Accent2 2 3 4 2 2" xfId="6707"/>
    <cellStyle name="60% - Accent2 2 3 4 2 3" xfId="6708"/>
    <cellStyle name="60% - Accent2 2 3 4 2 4" xfId="6709"/>
    <cellStyle name="60% - Accent2 2 3 4 3" xfId="6710"/>
    <cellStyle name="60% - Accent2 2 3 4 4" xfId="6711"/>
    <cellStyle name="60% - Accent2 2 3 5" xfId="6712"/>
    <cellStyle name="60% - Accent2 2 3 6" xfId="6713"/>
    <cellStyle name="60% - Accent2 2 3 7" xfId="6714"/>
    <cellStyle name="60% - Accent2 2 3 8" xfId="6715"/>
    <cellStyle name="60% - Accent2 2 30" xfId="6716"/>
    <cellStyle name="60% - Accent2 2 31" xfId="6717"/>
    <cellStyle name="60% - Accent2 2 32" xfId="6718"/>
    <cellStyle name="60% - Accent2 2 33" xfId="6719"/>
    <cellStyle name="60% - Accent2 2 34" xfId="6720"/>
    <cellStyle name="60% - Accent2 2 35" xfId="6721"/>
    <cellStyle name="60% - Accent2 2 36" xfId="6722"/>
    <cellStyle name="60% - Accent2 2 37" xfId="6723"/>
    <cellStyle name="60% - Accent2 2 38" xfId="6724"/>
    <cellStyle name="60% - Accent2 2 39" xfId="6725"/>
    <cellStyle name="60% - Accent2 2 4" xfId="6726"/>
    <cellStyle name="60% - Accent2 2 5" xfId="6727"/>
    <cellStyle name="60% - Accent2 2 6" xfId="6728"/>
    <cellStyle name="60% - Accent2 2 7" xfId="6729"/>
    <cellStyle name="60% - Accent2 2 8" xfId="6730"/>
    <cellStyle name="60% - Accent2 2 9" xfId="6731"/>
    <cellStyle name="60% - Accent2 3" xfId="6732"/>
    <cellStyle name="60% - Accent2 3 2" xfId="6733"/>
    <cellStyle name="60% - Accent2 4" xfId="6734"/>
    <cellStyle name="60% - Accent2 5" xfId="6735"/>
    <cellStyle name="60% - Accent2 6" xfId="6736"/>
    <cellStyle name="60% - Accent2 7" xfId="6737"/>
    <cellStyle name="60% - Accent2 8" xfId="6738"/>
    <cellStyle name="60% - Accent2 9" xfId="6739"/>
    <cellStyle name="60% - Accent3 10" xfId="6740"/>
    <cellStyle name="60% - Accent3 11" xfId="6741"/>
    <cellStyle name="60% - Accent3 12" xfId="6742"/>
    <cellStyle name="60% - Accent3 13" xfId="6743"/>
    <cellStyle name="60% - Accent3 14" xfId="6744"/>
    <cellStyle name="60% - Accent3 15" xfId="6745"/>
    <cellStyle name="60% - Accent3 16" xfId="6746"/>
    <cellStyle name="60% - Accent3 17" xfId="6747"/>
    <cellStyle name="60% - Accent3 2" xfId="32"/>
    <cellStyle name="60% - Accent3 2 10" xfId="6748"/>
    <cellStyle name="60% - Accent3 2 11" xfId="6749"/>
    <cellStyle name="60% - Accent3 2 12" xfId="6750"/>
    <cellStyle name="60% - Accent3 2 13" xfId="6751"/>
    <cellStyle name="60% - Accent3 2 14" xfId="6752"/>
    <cellStyle name="60% - Accent3 2 15" xfId="6753"/>
    <cellStyle name="60% - Accent3 2 16" xfId="6754"/>
    <cellStyle name="60% - Accent3 2 17" xfId="6755"/>
    <cellStyle name="60% - Accent3 2 18" xfId="6756"/>
    <cellStyle name="60% - Accent3 2 19" xfId="6757"/>
    <cellStyle name="60% - Accent3 2 2" xfId="6758"/>
    <cellStyle name="60% - Accent3 2 2 10" xfId="6759"/>
    <cellStyle name="60% - Accent3 2 2 11" xfId="6760"/>
    <cellStyle name="60% - Accent3 2 2 12" xfId="6761"/>
    <cellStyle name="60% - Accent3 2 2 13" xfId="6762"/>
    <cellStyle name="60% - Accent3 2 2 14" xfId="6763"/>
    <cellStyle name="60% - Accent3 2 2 15" xfId="6764"/>
    <cellStyle name="60% - Accent3 2 2 15 2" xfId="6765"/>
    <cellStyle name="60% - Accent3 2 2 15 2 2" xfId="6766"/>
    <cellStyle name="60% - Accent3 2 2 15 2 2 2" xfId="6767"/>
    <cellStyle name="60% - Accent3 2 2 15 2 2 3" xfId="6768"/>
    <cellStyle name="60% - Accent3 2 2 15 2 2 4" xfId="6769"/>
    <cellStyle name="60% - Accent3 2 2 15 2 3" xfId="6770"/>
    <cellStyle name="60% - Accent3 2 2 15 2 4" xfId="6771"/>
    <cellStyle name="60% - Accent3 2 2 15 3" xfId="6772"/>
    <cellStyle name="60% - Accent3 2 2 15 4" xfId="6773"/>
    <cellStyle name="60% - Accent3 2 2 15 5" xfId="6774"/>
    <cellStyle name="60% - Accent3 2 2 15 6" xfId="6775"/>
    <cellStyle name="60% - Accent3 2 2 16" xfId="6776"/>
    <cellStyle name="60% - Accent3 2 2 16 2" xfId="6777"/>
    <cellStyle name="60% - Accent3 2 2 16 2 2" xfId="6778"/>
    <cellStyle name="60% - Accent3 2 2 16 2 3" xfId="6779"/>
    <cellStyle name="60% - Accent3 2 2 16 2 4" xfId="6780"/>
    <cellStyle name="60% - Accent3 2 2 16 3" xfId="6781"/>
    <cellStyle name="60% - Accent3 2 2 16 4" xfId="6782"/>
    <cellStyle name="60% - Accent3 2 2 17" xfId="6783"/>
    <cellStyle name="60% - Accent3 2 2 18" xfId="6784"/>
    <cellStyle name="60% - Accent3 2 2 19" xfId="6785"/>
    <cellStyle name="60% - Accent3 2 2 2" xfId="6786"/>
    <cellStyle name="60% - Accent3 2 2 2 2" xfId="6787"/>
    <cellStyle name="60% - Accent3 2 2 2 2 2" xfId="6788"/>
    <cellStyle name="60% - Accent3 2 2 2 2 2 2" xfId="6789"/>
    <cellStyle name="60% - Accent3 2 2 2 2 2 2 2" xfId="6790"/>
    <cellStyle name="60% - Accent3 2 2 2 2 2 2 3" xfId="6791"/>
    <cellStyle name="60% - Accent3 2 2 2 2 2 2 4" xfId="6792"/>
    <cellStyle name="60% - Accent3 2 2 2 2 2 3" xfId="6793"/>
    <cellStyle name="60% - Accent3 2 2 2 2 2 4" xfId="6794"/>
    <cellStyle name="60% - Accent3 2 2 2 2 3" xfId="6795"/>
    <cellStyle name="60% - Accent3 2 2 2 2 4" xfId="6796"/>
    <cellStyle name="60% - Accent3 2 2 2 2 5" xfId="6797"/>
    <cellStyle name="60% - Accent3 2 2 2 2 6" xfId="6798"/>
    <cellStyle name="60% - Accent3 2 2 2 3" xfId="6799"/>
    <cellStyle name="60% - Accent3 2 2 2 4" xfId="6800"/>
    <cellStyle name="60% - Accent3 2 2 2 4 2" xfId="6801"/>
    <cellStyle name="60% - Accent3 2 2 2 4 2 2" xfId="6802"/>
    <cellStyle name="60% - Accent3 2 2 2 4 2 3" xfId="6803"/>
    <cellStyle name="60% - Accent3 2 2 2 4 2 4" xfId="6804"/>
    <cellStyle name="60% - Accent3 2 2 2 4 3" xfId="6805"/>
    <cellStyle name="60% - Accent3 2 2 2 4 4" xfId="6806"/>
    <cellStyle name="60% - Accent3 2 2 2 5" xfId="6807"/>
    <cellStyle name="60% - Accent3 2 2 2 6" xfId="6808"/>
    <cellStyle name="60% - Accent3 2 2 2 7" xfId="6809"/>
    <cellStyle name="60% - Accent3 2 2 20" xfId="6810"/>
    <cellStyle name="60% - Accent3 2 2 21" xfId="6811"/>
    <cellStyle name="60% - Accent3 2 2 3" xfId="6812"/>
    <cellStyle name="60% - Accent3 2 2 4" xfId="6813"/>
    <cellStyle name="60% - Accent3 2 2 5" xfId="6814"/>
    <cellStyle name="60% - Accent3 2 2 6" xfId="6815"/>
    <cellStyle name="60% - Accent3 2 2 7" xfId="6816"/>
    <cellStyle name="60% - Accent3 2 2 8" xfId="6817"/>
    <cellStyle name="60% - Accent3 2 2 9" xfId="6818"/>
    <cellStyle name="60% - Accent3 2 20" xfId="6819"/>
    <cellStyle name="60% - Accent3 2 21" xfId="6820"/>
    <cellStyle name="60% - Accent3 2 22" xfId="6821"/>
    <cellStyle name="60% - Accent3 2 23" xfId="6822"/>
    <cellStyle name="60% - Accent3 2 24" xfId="6823"/>
    <cellStyle name="60% - Accent3 2 24 2" xfId="6824"/>
    <cellStyle name="60% - Accent3 2 24 2 2" xfId="6825"/>
    <cellStyle name="60% - Accent3 2 24 2 2 2" xfId="6826"/>
    <cellStyle name="60% - Accent3 2 24 2 2 3" xfId="6827"/>
    <cellStyle name="60% - Accent3 2 24 2 2 4" xfId="6828"/>
    <cellStyle name="60% - Accent3 2 24 2 3" xfId="6829"/>
    <cellStyle name="60% - Accent3 2 24 2 4" xfId="6830"/>
    <cellStyle name="60% - Accent3 2 24 3" xfId="6831"/>
    <cellStyle name="60% - Accent3 2 24 4" xfId="6832"/>
    <cellStyle name="60% - Accent3 2 24 5" xfId="6833"/>
    <cellStyle name="60% - Accent3 2 24 6" xfId="6834"/>
    <cellStyle name="60% - Accent3 2 25" xfId="6835"/>
    <cellStyle name="60% - Accent3 2 25 2" xfId="6836"/>
    <cellStyle name="60% - Accent3 2 25 2 2" xfId="6837"/>
    <cellStyle name="60% - Accent3 2 25 2 3" xfId="6838"/>
    <cellStyle name="60% - Accent3 2 25 2 4" xfId="6839"/>
    <cellStyle name="60% - Accent3 2 25 3" xfId="6840"/>
    <cellStyle name="60% - Accent3 2 25 4" xfId="6841"/>
    <cellStyle name="60% - Accent3 2 26" xfId="6842"/>
    <cellStyle name="60% - Accent3 2 27" xfId="6843"/>
    <cellStyle name="60% - Accent3 2 28" xfId="6844"/>
    <cellStyle name="60% - Accent3 2 29" xfId="6845"/>
    <cellStyle name="60% - Accent3 2 3" xfId="6846"/>
    <cellStyle name="60% - Accent3 2 3 2" xfId="6847"/>
    <cellStyle name="60% - Accent3 2 3 2 2" xfId="6848"/>
    <cellStyle name="60% - Accent3 2 3 2 2 2" xfId="6849"/>
    <cellStyle name="60% - Accent3 2 3 2 2 2 2" xfId="6850"/>
    <cellStyle name="60% - Accent3 2 3 2 2 2 3" xfId="6851"/>
    <cellStyle name="60% - Accent3 2 3 2 2 2 4" xfId="6852"/>
    <cellStyle name="60% - Accent3 2 3 2 2 3" xfId="6853"/>
    <cellStyle name="60% - Accent3 2 3 2 2 4" xfId="6854"/>
    <cellStyle name="60% - Accent3 2 3 2 3" xfId="6855"/>
    <cellStyle name="60% - Accent3 2 3 2 4" xfId="6856"/>
    <cellStyle name="60% - Accent3 2 3 2 5" xfId="6857"/>
    <cellStyle name="60% - Accent3 2 3 2 6" xfId="6858"/>
    <cellStyle name="60% - Accent3 2 3 3" xfId="6859"/>
    <cellStyle name="60% - Accent3 2 3 4" xfId="6860"/>
    <cellStyle name="60% - Accent3 2 3 4 2" xfId="6861"/>
    <cellStyle name="60% - Accent3 2 3 4 2 2" xfId="6862"/>
    <cellStyle name="60% - Accent3 2 3 4 2 3" xfId="6863"/>
    <cellStyle name="60% - Accent3 2 3 4 2 4" xfId="6864"/>
    <cellStyle name="60% - Accent3 2 3 4 3" xfId="6865"/>
    <cellStyle name="60% - Accent3 2 3 4 4" xfId="6866"/>
    <cellStyle name="60% - Accent3 2 3 5" xfId="6867"/>
    <cellStyle name="60% - Accent3 2 3 6" xfId="6868"/>
    <cellStyle name="60% - Accent3 2 3 7" xfId="6869"/>
    <cellStyle name="60% - Accent3 2 3 8" xfId="6870"/>
    <cellStyle name="60% - Accent3 2 30" xfId="6871"/>
    <cellStyle name="60% - Accent3 2 31" xfId="6872"/>
    <cellStyle name="60% - Accent3 2 32" xfId="6873"/>
    <cellStyle name="60% - Accent3 2 33" xfId="6874"/>
    <cellStyle name="60% - Accent3 2 34" xfId="6875"/>
    <cellStyle name="60% - Accent3 2 35" xfId="6876"/>
    <cellStyle name="60% - Accent3 2 36" xfId="6877"/>
    <cellStyle name="60% - Accent3 2 37" xfId="6878"/>
    <cellStyle name="60% - Accent3 2 38" xfId="6879"/>
    <cellStyle name="60% - Accent3 2 39" xfId="6880"/>
    <cellStyle name="60% - Accent3 2 4" xfId="6881"/>
    <cellStyle name="60% - Accent3 2 5" xfId="6882"/>
    <cellStyle name="60% - Accent3 2 6" xfId="6883"/>
    <cellStyle name="60% - Accent3 2 7" xfId="6884"/>
    <cellStyle name="60% - Accent3 2 8" xfId="6885"/>
    <cellStyle name="60% - Accent3 2 9" xfId="6886"/>
    <cellStyle name="60% - Accent3 3" xfId="6887"/>
    <cellStyle name="60% - Accent3 3 2" xfId="6888"/>
    <cellStyle name="60% - Accent3 4" xfId="6889"/>
    <cellStyle name="60% - Accent3 5" xfId="6890"/>
    <cellStyle name="60% - Accent3 6" xfId="6891"/>
    <cellStyle name="60% - Accent3 7" xfId="6892"/>
    <cellStyle name="60% - Accent3 8" xfId="6893"/>
    <cellStyle name="60% - Accent3 9" xfId="6894"/>
    <cellStyle name="60% - Accent4 10" xfId="6895"/>
    <cellStyle name="60% - Accent4 11" xfId="6896"/>
    <cellStyle name="60% - Accent4 12" xfId="6897"/>
    <cellStyle name="60% - Accent4 13" xfId="6898"/>
    <cellStyle name="60% - Accent4 14" xfId="6899"/>
    <cellStyle name="60% - Accent4 15" xfId="6900"/>
    <cellStyle name="60% - Accent4 16" xfId="6901"/>
    <cellStyle name="60% - Accent4 17" xfId="6902"/>
    <cellStyle name="60% - Accent4 2" xfId="33"/>
    <cellStyle name="60% - Accent4 2 10" xfId="6903"/>
    <cellStyle name="60% - Accent4 2 11" xfId="6904"/>
    <cellStyle name="60% - Accent4 2 12" xfId="6905"/>
    <cellStyle name="60% - Accent4 2 13" xfId="6906"/>
    <cellStyle name="60% - Accent4 2 14" xfId="6907"/>
    <cellStyle name="60% - Accent4 2 15" xfId="6908"/>
    <cellStyle name="60% - Accent4 2 16" xfId="6909"/>
    <cellStyle name="60% - Accent4 2 17" xfId="6910"/>
    <cellStyle name="60% - Accent4 2 18" xfId="6911"/>
    <cellStyle name="60% - Accent4 2 19" xfId="6912"/>
    <cellStyle name="60% - Accent4 2 2" xfId="6913"/>
    <cellStyle name="60% - Accent4 2 2 10" xfId="6914"/>
    <cellStyle name="60% - Accent4 2 2 11" xfId="6915"/>
    <cellStyle name="60% - Accent4 2 2 12" xfId="6916"/>
    <cellStyle name="60% - Accent4 2 2 13" xfId="6917"/>
    <cellStyle name="60% - Accent4 2 2 14" xfId="6918"/>
    <cellStyle name="60% - Accent4 2 2 15" xfId="6919"/>
    <cellStyle name="60% - Accent4 2 2 15 2" xfId="6920"/>
    <cellStyle name="60% - Accent4 2 2 15 2 2" xfId="6921"/>
    <cellStyle name="60% - Accent4 2 2 15 2 2 2" xfId="6922"/>
    <cellStyle name="60% - Accent4 2 2 15 2 2 3" xfId="6923"/>
    <cellStyle name="60% - Accent4 2 2 15 2 2 4" xfId="6924"/>
    <cellStyle name="60% - Accent4 2 2 15 2 3" xfId="6925"/>
    <cellStyle name="60% - Accent4 2 2 15 2 4" xfId="6926"/>
    <cellStyle name="60% - Accent4 2 2 15 3" xfId="6927"/>
    <cellStyle name="60% - Accent4 2 2 15 4" xfId="6928"/>
    <cellStyle name="60% - Accent4 2 2 15 5" xfId="6929"/>
    <cellStyle name="60% - Accent4 2 2 15 6" xfId="6930"/>
    <cellStyle name="60% - Accent4 2 2 16" xfId="6931"/>
    <cellStyle name="60% - Accent4 2 2 16 2" xfId="6932"/>
    <cellStyle name="60% - Accent4 2 2 16 2 2" xfId="6933"/>
    <cellStyle name="60% - Accent4 2 2 16 2 3" xfId="6934"/>
    <cellStyle name="60% - Accent4 2 2 16 2 4" xfId="6935"/>
    <cellStyle name="60% - Accent4 2 2 16 3" xfId="6936"/>
    <cellStyle name="60% - Accent4 2 2 16 4" xfId="6937"/>
    <cellStyle name="60% - Accent4 2 2 17" xfId="6938"/>
    <cellStyle name="60% - Accent4 2 2 18" xfId="6939"/>
    <cellStyle name="60% - Accent4 2 2 19" xfId="6940"/>
    <cellStyle name="60% - Accent4 2 2 2" xfId="6941"/>
    <cellStyle name="60% - Accent4 2 2 2 2" xfId="6942"/>
    <cellStyle name="60% - Accent4 2 2 2 2 2" xfId="6943"/>
    <cellStyle name="60% - Accent4 2 2 2 2 2 2" xfId="6944"/>
    <cellStyle name="60% - Accent4 2 2 2 2 2 2 2" xfId="6945"/>
    <cellStyle name="60% - Accent4 2 2 2 2 2 2 3" xfId="6946"/>
    <cellStyle name="60% - Accent4 2 2 2 2 2 2 4" xfId="6947"/>
    <cellStyle name="60% - Accent4 2 2 2 2 2 3" xfId="6948"/>
    <cellStyle name="60% - Accent4 2 2 2 2 2 4" xfId="6949"/>
    <cellStyle name="60% - Accent4 2 2 2 2 3" xfId="6950"/>
    <cellStyle name="60% - Accent4 2 2 2 2 4" xfId="6951"/>
    <cellStyle name="60% - Accent4 2 2 2 2 5" xfId="6952"/>
    <cellStyle name="60% - Accent4 2 2 2 2 6" xfId="6953"/>
    <cellStyle name="60% - Accent4 2 2 2 3" xfId="6954"/>
    <cellStyle name="60% - Accent4 2 2 2 4" xfId="6955"/>
    <cellStyle name="60% - Accent4 2 2 2 4 2" xfId="6956"/>
    <cellStyle name="60% - Accent4 2 2 2 4 2 2" xfId="6957"/>
    <cellStyle name="60% - Accent4 2 2 2 4 2 3" xfId="6958"/>
    <cellStyle name="60% - Accent4 2 2 2 4 2 4" xfId="6959"/>
    <cellStyle name="60% - Accent4 2 2 2 4 3" xfId="6960"/>
    <cellStyle name="60% - Accent4 2 2 2 4 4" xfId="6961"/>
    <cellStyle name="60% - Accent4 2 2 2 5" xfId="6962"/>
    <cellStyle name="60% - Accent4 2 2 2 6" xfId="6963"/>
    <cellStyle name="60% - Accent4 2 2 2 7" xfId="6964"/>
    <cellStyle name="60% - Accent4 2 2 20" xfId="6965"/>
    <cellStyle name="60% - Accent4 2 2 21" xfId="6966"/>
    <cellStyle name="60% - Accent4 2 2 3" xfId="6967"/>
    <cellStyle name="60% - Accent4 2 2 4" xfId="6968"/>
    <cellStyle name="60% - Accent4 2 2 5" xfId="6969"/>
    <cellStyle name="60% - Accent4 2 2 6" xfId="6970"/>
    <cellStyle name="60% - Accent4 2 2 7" xfId="6971"/>
    <cellStyle name="60% - Accent4 2 2 8" xfId="6972"/>
    <cellStyle name="60% - Accent4 2 2 9" xfId="6973"/>
    <cellStyle name="60% - Accent4 2 20" xfId="6974"/>
    <cellStyle name="60% - Accent4 2 21" xfId="6975"/>
    <cellStyle name="60% - Accent4 2 22" xfId="6976"/>
    <cellStyle name="60% - Accent4 2 23" xfId="6977"/>
    <cellStyle name="60% - Accent4 2 24" xfId="6978"/>
    <cellStyle name="60% - Accent4 2 24 2" xfId="6979"/>
    <cellStyle name="60% - Accent4 2 24 2 2" xfId="6980"/>
    <cellStyle name="60% - Accent4 2 24 2 2 2" xfId="6981"/>
    <cellStyle name="60% - Accent4 2 24 2 2 3" xfId="6982"/>
    <cellStyle name="60% - Accent4 2 24 2 2 4" xfId="6983"/>
    <cellStyle name="60% - Accent4 2 24 2 3" xfId="6984"/>
    <cellStyle name="60% - Accent4 2 24 2 4" xfId="6985"/>
    <cellStyle name="60% - Accent4 2 24 3" xfId="6986"/>
    <cellStyle name="60% - Accent4 2 24 4" xfId="6987"/>
    <cellStyle name="60% - Accent4 2 24 5" xfId="6988"/>
    <cellStyle name="60% - Accent4 2 24 6" xfId="6989"/>
    <cellStyle name="60% - Accent4 2 25" xfId="6990"/>
    <cellStyle name="60% - Accent4 2 25 2" xfId="6991"/>
    <cellStyle name="60% - Accent4 2 25 2 2" xfId="6992"/>
    <cellStyle name="60% - Accent4 2 25 2 3" xfId="6993"/>
    <cellStyle name="60% - Accent4 2 25 2 4" xfId="6994"/>
    <cellStyle name="60% - Accent4 2 25 3" xfId="6995"/>
    <cellStyle name="60% - Accent4 2 25 4" xfId="6996"/>
    <cellStyle name="60% - Accent4 2 26" xfId="6997"/>
    <cellStyle name="60% - Accent4 2 27" xfId="6998"/>
    <cellStyle name="60% - Accent4 2 28" xfId="6999"/>
    <cellStyle name="60% - Accent4 2 29" xfId="7000"/>
    <cellStyle name="60% - Accent4 2 3" xfId="7001"/>
    <cellStyle name="60% - Accent4 2 3 2" xfId="7002"/>
    <cellStyle name="60% - Accent4 2 3 2 2" xfId="7003"/>
    <cellStyle name="60% - Accent4 2 3 2 2 2" xfId="7004"/>
    <cellStyle name="60% - Accent4 2 3 2 2 2 2" xfId="7005"/>
    <cellStyle name="60% - Accent4 2 3 2 2 2 3" xfId="7006"/>
    <cellStyle name="60% - Accent4 2 3 2 2 2 4" xfId="7007"/>
    <cellStyle name="60% - Accent4 2 3 2 2 3" xfId="7008"/>
    <cellStyle name="60% - Accent4 2 3 2 2 4" xfId="7009"/>
    <cellStyle name="60% - Accent4 2 3 2 3" xfId="7010"/>
    <cellStyle name="60% - Accent4 2 3 2 4" xfId="7011"/>
    <cellStyle name="60% - Accent4 2 3 2 5" xfId="7012"/>
    <cellStyle name="60% - Accent4 2 3 2 6" xfId="7013"/>
    <cellStyle name="60% - Accent4 2 3 3" xfId="7014"/>
    <cellStyle name="60% - Accent4 2 3 4" xfId="7015"/>
    <cellStyle name="60% - Accent4 2 3 4 2" xfId="7016"/>
    <cellStyle name="60% - Accent4 2 3 4 2 2" xfId="7017"/>
    <cellStyle name="60% - Accent4 2 3 4 2 3" xfId="7018"/>
    <cellStyle name="60% - Accent4 2 3 4 2 4" xfId="7019"/>
    <cellStyle name="60% - Accent4 2 3 4 3" xfId="7020"/>
    <cellStyle name="60% - Accent4 2 3 4 4" xfId="7021"/>
    <cellStyle name="60% - Accent4 2 3 5" xfId="7022"/>
    <cellStyle name="60% - Accent4 2 3 6" xfId="7023"/>
    <cellStyle name="60% - Accent4 2 3 7" xfId="7024"/>
    <cellStyle name="60% - Accent4 2 3 8" xfId="7025"/>
    <cellStyle name="60% - Accent4 2 30" xfId="7026"/>
    <cellStyle name="60% - Accent4 2 31" xfId="7027"/>
    <cellStyle name="60% - Accent4 2 32" xfId="7028"/>
    <cellStyle name="60% - Accent4 2 33" xfId="7029"/>
    <cellStyle name="60% - Accent4 2 34" xfId="7030"/>
    <cellStyle name="60% - Accent4 2 35" xfId="7031"/>
    <cellStyle name="60% - Accent4 2 36" xfId="7032"/>
    <cellStyle name="60% - Accent4 2 37" xfId="7033"/>
    <cellStyle name="60% - Accent4 2 38" xfId="7034"/>
    <cellStyle name="60% - Accent4 2 39" xfId="7035"/>
    <cellStyle name="60% - Accent4 2 4" xfId="7036"/>
    <cellStyle name="60% - Accent4 2 5" xfId="7037"/>
    <cellStyle name="60% - Accent4 2 6" xfId="7038"/>
    <cellStyle name="60% - Accent4 2 7" xfId="7039"/>
    <cellStyle name="60% - Accent4 2 8" xfId="7040"/>
    <cellStyle name="60% - Accent4 2 9" xfId="7041"/>
    <cellStyle name="60% - Accent4 3" xfId="7042"/>
    <cellStyle name="60% - Accent4 3 2" xfId="7043"/>
    <cellStyle name="60% - Accent4 4" xfId="7044"/>
    <cellStyle name="60% - Accent4 5" xfId="7045"/>
    <cellStyle name="60% - Accent4 6" xfId="7046"/>
    <cellStyle name="60% - Accent4 7" xfId="7047"/>
    <cellStyle name="60% - Accent4 8" xfId="7048"/>
    <cellStyle name="60% - Accent4 9" xfId="7049"/>
    <cellStyle name="60% - Accent5 10" xfId="7050"/>
    <cellStyle name="60% - Accent5 11" xfId="7051"/>
    <cellStyle name="60% - Accent5 12" xfId="7052"/>
    <cellStyle name="60% - Accent5 13" xfId="7053"/>
    <cellStyle name="60% - Accent5 14" xfId="7054"/>
    <cellStyle name="60% - Accent5 15" xfId="7055"/>
    <cellStyle name="60% - Accent5 16" xfId="7056"/>
    <cellStyle name="60% - Accent5 17" xfId="7057"/>
    <cellStyle name="60% - Accent5 2" xfId="34"/>
    <cellStyle name="60% - Accent5 2 10" xfId="7058"/>
    <cellStyle name="60% - Accent5 2 11" xfId="7059"/>
    <cellStyle name="60% - Accent5 2 12" xfId="7060"/>
    <cellStyle name="60% - Accent5 2 13" xfId="7061"/>
    <cellStyle name="60% - Accent5 2 14" xfId="7062"/>
    <cellStyle name="60% - Accent5 2 15" xfId="7063"/>
    <cellStyle name="60% - Accent5 2 16" xfId="7064"/>
    <cellStyle name="60% - Accent5 2 17" xfId="7065"/>
    <cellStyle name="60% - Accent5 2 18" xfId="7066"/>
    <cellStyle name="60% - Accent5 2 19" xfId="7067"/>
    <cellStyle name="60% - Accent5 2 2" xfId="7068"/>
    <cellStyle name="60% - Accent5 2 2 10" xfId="7069"/>
    <cellStyle name="60% - Accent5 2 2 11" xfId="7070"/>
    <cellStyle name="60% - Accent5 2 2 12" xfId="7071"/>
    <cellStyle name="60% - Accent5 2 2 13" xfId="7072"/>
    <cellStyle name="60% - Accent5 2 2 14" xfId="7073"/>
    <cellStyle name="60% - Accent5 2 2 15" xfId="7074"/>
    <cellStyle name="60% - Accent5 2 2 15 2" xfId="7075"/>
    <cellStyle name="60% - Accent5 2 2 15 2 2" xfId="7076"/>
    <cellStyle name="60% - Accent5 2 2 15 2 2 2" xfId="7077"/>
    <cellStyle name="60% - Accent5 2 2 15 2 2 3" xfId="7078"/>
    <cellStyle name="60% - Accent5 2 2 15 2 2 4" xfId="7079"/>
    <cellStyle name="60% - Accent5 2 2 15 2 3" xfId="7080"/>
    <cellStyle name="60% - Accent5 2 2 15 2 4" xfId="7081"/>
    <cellStyle name="60% - Accent5 2 2 15 3" xfId="7082"/>
    <cellStyle name="60% - Accent5 2 2 15 4" xfId="7083"/>
    <cellStyle name="60% - Accent5 2 2 15 5" xfId="7084"/>
    <cellStyle name="60% - Accent5 2 2 15 6" xfId="7085"/>
    <cellStyle name="60% - Accent5 2 2 16" xfId="7086"/>
    <cellStyle name="60% - Accent5 2 2 16 2" xfId="7087"/>
    <cellStyle name="60% - Accent5 2 2 16 2 2" xfId="7088"/>
    <cellStyle name="60% - Accent5 2 2 16 2 3" xfId="7089"/>
    <cellStyle name="60% - Accent5 2 2 16 2 4" xfId="7090"/>
    <cellStyle name="60% - Accent5 2 2 16 3" xfId="7091"/>
    <cellStyle name="60% - Accent5 2 2 16 4" xfId="7092"/>
    <cellStyle name="60% - Accent5 2 2 17" xfId="7093"/>
    <cellStyle name="60% - Accent5 2 2 18" xfId="7094"/>
    <cellStyle name="60% - Accent5 2 2 19" xfId="7095"/>
    <cellStyle name="60% - Accent5 2 2 2" xfId="7096"/>
    <cellStyle name="60% - Accent5 2 2 2 2" xfId="7097"/>
    <cellStyle name="60% - Accent5 2 2 2 2 2" xfId="7098"/>
    <cellStyle name="60% - Accent5 2 2 2 2 2 2" xfId="7099"/>
    <cellStyle name="60% - Accent5 2 2 2 2 2 2 2" xfId="7100"/>
    <cellStyle name="60% - Accent5 2 2 2 2 2 2 3" xfId="7101"/>
    <cellStyle name="60% - Accent5 2 2 2 2 2 2 4" xfId="7102"/>
    <cellStyle name="60% - Accent5 2 2 2 2 2 3" xfId="7103"/>
    <cellStyle name="60% - Accent5 2 2 2 2 2 4" xfId="7104"/>
    <cellStyle name="60% - Accent5 2 2 2 2 3" xfId="7105"/>
    <cellStyle name="60% - Accent5 2 2 2 2 4" xfId="7106"/>
    <cellStyle name="60% - Accent5 2 2 2 2 5" xfId="7107"/>
    <cellStyle name="60% - Accent5 2 2 2 2 6" xfId="7108"/>
    <cellStyle name="60% - Accent5 2 2 2 3" xfId="7109"/>
    <cellStyle name="60% - Accent5 2 2 2 4" xfId="7110"/>
    <cellStyle name="60% - Accent5 2 2 2 4 2" xfId="7111"/>
    <cellStyle name="60% - Accent5 2 2 2 4 2 2" xfId="7112"/>
    <cellStyle name="60% - Accent5 2 2 2 4 2 3" xfId="7113"/>
    <cellStyle name="60% - Accent5 2 2 2 4 2 4" xfId="7114"/>
    <cellStyle name="60% - Accent5 2 2 2 4 3" xfId="7115"/>
    <cellStyle name="60% - Accent5 2 2 2 4 4" xfId="7116"/>
    <cellStyle name="60% - Accent5 2 2 2 5" xfId="7117"/>
    <cellStyle name="60% - Accent5 2 2 2 6" xfId="7118"/>
    <cellStyle name="60% - Accent5 2 2 2 7" xfId="7119"/>
    <cellStyle name="60% - Accent5 2 2 20" xfId="7120"/>
    <cellStyle name="60% - Accent5 2 2 21" xfId="7121"/>
    <cellStyle name="60% - Accent5 2 2 3" xfId="7122"/>
    <cellStyle name="60% - Accent5 2 2 4" xfId="7123"/>
    <cellStyle name="60% - Accent5 2 2 5" xfId="7124"/>
    <cellStyle name="60% - Accent5 2 2 6" xfId="7125"/>
    <cellStyle name="60% - Accent5 2 2 7" xfId="7126"/>
    <cellStyle name="60% - Accent5 2 2 8" xfId="7127"/>
    <cellStyle name="60% - Accent5 2 2 9" xfId="7128"/>
    <cellStyle name="60% - Accent5 2 20" xfId="7129"/>
    <cellStyle name="60% - Accent5 2 21" xfId="7130"/>
    <cellStyle name="60% - Accent5 2 22" xfId="7131"/>
    <cellStyle name="60% - Accent5 2 23" xfId="7132"/>
    <cellStyle name="60% - Accent5 2 24" xfId="7133"/>
    <cellStyle name="60% - Accent5 2 24 2" xfId="7134"/>
    <cellStyle name="60% - Accent5 2 24 2 2" xfId="7135"/>
    <cellStyle name="60% - Accent5 2 24 2 2 2" xfId="7136"/>
    <cellStyle name="60% - Accent5 2 24 2 2 3" xfId="7137"/>
    <cellStyle name="60% - Accent5 2 24 2 2 4" xfId="7138"/>
    <cellStyle name="60% - Accent5 2 24 2 3" xfId="7139"/>
    <cellStyle name="60% - Accent5 2 24 2 4" xfId="7140"/>
    <cellStyle name="60% - Accent5 2 24 3" xfId="7141"/>
    <cellStyle name="60% - Accent5 2 24 4" xfId="7142"/>
    <cellStyle name="60% - Accent5 2 24 5" xfId="7143"/>
    <cellStyle name="60% - Accent5 2 24 6" xfId="7144"/>
    <cellStyle name="60% - Accent5 2 25" xfId="7145"/>
    <cellStyle name="60% - Accent5 2 25 2" xfId="7146"/>
    <cellStyle name="60% - Accent5 2 25 2 2" xfId="7147"/>
    <cellStyle name="60% - Accent5 2 25 2 3" xfId="7148"/>
    <cellStyle name="60% - Accent5 2 25 2 4" xfId="7149"/>
    <cellStyle name="60% - Accent5 2 25 3" xfId="7150"/>
    <cellStyle name="60% - Accent5 2 25 4" xfId="7151"/>
    <cellStyle name="60% - Accent5 2 26" xfId="7152"/>
    <cellStyle name="60% - Accent5 2 27" xfId="7153"/>
    <cellStyle name="60% - Accent5 2 28" xfId="7154"/>
    <cellStyle name="60% - Accent5 2 29" xfId="7155"/>
    <cellStyle name="60% - Accent5 2 3" xfId="7156"/>
    <cellStyle name="60% - Accent5 2 3 2" xfId="7157"/>
    <cellStyle name="60% - Accent5 2 3 2 2" xfId="7158"/>
    <cellStyle name="60% - Accent5 2 3 2 2 2" xfId="7159"/>
    <cellStyle name="60% - Accent5 2 3 2 2 2 2" xfId="7160"/>
    <cellStyle name="60% - Accent5 2 3 2 2 2 3" xfId="7161"/>
    <cellStyle name="60% - Accent5 2 3 2 2 2 4" xfId="7162"/>
    <cellStyle name="60% - Accent5 2 3 2 2 3" xfId="7163"/>
    <cellStyle name="60% - Accent5 2 3 2 2 4" xfId="7164"/>
    <cellStyle name="60% - Accent5 2 3 2 3" xfId="7165"/>
    <cellStyle name="60% - Accent5 2 3 2 4" xfId="7166"/>
    <cellStyle name="60% - Accent5 2 3 2 5" xfId="7167"/>
    <cellStyle name="60% - Accent5 2 3 2 6" xfId="7168"/>
    <cellStyle name="60% - Accent5 2 3 3" xfId="7169"/>
    <cellStyle name="60% - Accent5 2 3 4" xfId="7170"/>
    <cellStyle name="60% - Accent5 2 3 4 2" xfId="7171"/>
    <cellStyle name="60% - Accent5 2 3 4 2 2" xfId="7172"/>
    <cellStyle name="60% - Accent5 2 3 4 2 3" xfId="7173"/>
    <cellStyle name="60% - Accent5 2 3 4 2 4" xfId="7174"/>
    <cellStyle name="60% - Accent5 2 3 4 3" xfId="7175"/>
    <cellStyle name="60% - Accent5 2 3 4 4" xfId="7176"/>
    <cellStyle name="60% - Accent5 2 3 5" xfId="7177"/>
    <cellStyle name="60% - Accent5 2 3 6" xfId="7178"/>
    <cellStyle name="60% - Accent5 2 3 7" xfId="7179"/>
    <cellStyle name="60% - Accent5 2 3 8" xfId="7180"/>
    <cellStyle name="60% - Accent5 2 30" xfId="7181"/>
    <cellStyle name="60% - Accent5 2 31" xfId="7182"/>
    <cellStyle name="60% - Accent5 2 32" xfId="7183"/>
    <cellStyle name="60% - Accent5 2 33" xfId="7184"/>
    <cellStyle name="60% - Accent5 2 34" xfId="7185"/>
    <cellStyle name="60% - Accent5 2 35" xfId="7186"/>
    <cellStyle name="60% - Accent5 2 36" xfId="7187"/>
    <cellStyle name="60% - Accent5 2 37" xfId="7188"/>
    <cellStyle name="60% - Accent5 2 38" xfId="7189"/>
    <cellStyle name="60% - Accent5 2 39" xfId="7190"/>
    <cellStyle name="60% - Accent5 2 4" xfId="7191"/>
    <cellStyle name="60% - Accent5 2 5" xfId="7192"/>
    <cellStyle name="60% - Accent5 2 6" xfId="7193"/>
    <cellStyle name="60% - Accent5 2 7" xfId="7194"/>
    <cellStyle name="60% - Accent5 2 8" xfId="7195"/>
    <cellStyle name="60% - Accent5 2 9" xfId="7196"/>
    <cellStyle name="60% - Accent5 3" xfId="7197"/>
    <cellStyle name="60% - Accent5 3 2" xfId="7198"/>
    <cellStyle name="60% - Accent5 4" xfId="7199"/>
    <cellStyle name="60% - Accent5 5" xfId="7200"/>
    <cellStyle name="60% - Accent5 6" xfId="7201"/>
    <cellStyle name="60% - Accent5 7" xfId="7202"/>
    <cellStyle name="60% - Accent5 8" xfId="7203"/>
    <cellStyle name="60% - Accent5 9" xfId="7204"/>
    <cellStyle name="60% - Accent6 10" xfId="7205"/>
    <cellStyle name="60% - Accent6 11" xfId="7206"/>
    <cellStyle name="60% - Accent6 12" xfId="7207"/>
    <cellStyle name="60% - Accent6 13" xfId="7208"/>
    <cellStyle name="60% - Accent6 14" xfId="7209"/>
    <cellStyle name="60% - Accent6 15" xfId="7210"/>
    <cellStyle name="60% - Accent6 16" xfId="7211"/>
    <cellStyle name="60% - Accent6 17" xfId="7212"/>
    <cellStyle name="60% - Accent6 2" xfId="35"/>
    <cellStyle name="60% - Accent6 2 10" xfId="7213"/>
    <cellStyle name="60% - Accent6 2 11" xfId="7214"/>
    <cellStyle name="60% - Accent6 2 12" xfId="7215"/>
    <cellStyle name="60% - Accent6 2 13" xfId="7216"/>
    <cellStyle name="60% - Accent6 2 14" xfId="7217"/>
    <cellStyle name="60% - Accent6 2 15" xfId="7218"/>
    <cellStyle name="60% - Accent6 2 16" xfId="7219"/>
    <cellStyle name="60% - Accent6 2 17" xfId="7220"/>
    <cellStyle name="60% - Accent6 2 18" xfId="7221"/>
    <cellStyle name="60% - Accent6 2 19" xfId="7222"/>
    <cellStyle name="60% - Accent6 2 2" xfId="7223"/>
    <cellStyle name="60% - Accent6 2 2 10" xfId="7224"/>
    <cellStyle name="60% - Accent6 2 2 11" xfId="7225"/>
    <cellStyle name="60% - Accent6 2 2 12" xfId="7226"/>
    <cellStyle name="60% - Accent6 2 2 13" xfId="7227"/>
    <cellStyle name="60% - Accent6 2 2 14" xfId="7228"/>
    <cellStyle name="60% - Accent6 2 2 15" xfId="7229"/>
    <cellStyle name="60% - Accent6 2 2 15 2" xfId="7230"/>
    <cellStyle name="60% - Accent6 2 2 15 2 2" xfId="7231"/>
    <cellStyle name="60% - Accent6 2 2 15 2 2 2" xfId="7232"/>
    <cellStyle name="60% - Accent6 2 2 15 2 2 3" xfId="7233"/>
    <cellStyle name="60% - Accent6 2 2 15 2 2 4" xfId="7234"/>
    <cellStyle name="60% - Accent6 2 2 15 2 3" xfId="7235"/>
    <cellStyle name="60% - Accent6 2 2 15 2 4" xfId="7236"/>
    <cellStyle name="60% - Accent6 2 2 15 3" xfId="7237"/>
    <cellStyle name="60% - Accent6 2 2 15 4" xfId="7238"/>
    <cellStyle name="60% - Accent6 2 2 15 5" xfId="7239"/>
    <cellStyle name="60% - Accent6 2 2 15 6" xfId="7240"/>
    <cellStyle name="60% - Accent6 2 2 16" xfId="7241"/>
    <cellStyle name="60% - Accent6 2 2 16 2" xfId="7242"/>
    <cellStyle name="60% - Accent6 2 2 16 2 2" xfId="7243"/>
    <cellStyle name="60% - Accent6 2 2 16 2 3" xfId="7244"/>
    <cellStyle name="60% - Accent6 2 2 16 2 4" xfId="7245"/>
    <cellStyle name="60% - Accent6 2 2 16 3" xfId="7246"/>
    <cellStyle name="60% - Accent6 2 2 16 4" xfId="7247"/>
    <cellStyle name="60% - Accent6 2 2 17" xfId="7248"/>
    <cellStyle name="60% - Accent6 2 2 18" xfId="7249"/>
    <cellStyle name="60% - Accent6 2 2 19" xfId="7250"/>
    <cellStyle name="60% - Accent6 2 2 2" xfId="7251"/>
    <cellStyle name="60% - Accent6 2 2 2 2" xfId="7252"/>
    <cellStyle name="60% - Accent6 2 2 2 2 2" xfId="7253"/>
    <cellStyle name="60% - Accent6 2 2 2 2 2 2" xfId="7254"/>
    <cellStyle name="60% - Accent6 2 2 2 2 2 2 2" xfId="7255"/>
    <cellStyle name="60% - Accent6 2 2 2 2 2 2 3" xfId="7256"/>
    <cellStyle name="60% - Accent6 2 2 2 2 2 2 4" xfId="7257"/>
    <cellStyle name="60% - Accent6 2 2 2 2 2 3" xfId="7258"/>
    <cellStyle name="60% - Accent6 2 2 2 2 2 4" xfId="7259"/>
    <cellStyle name="60% - Accent6 2 2 2 2 3" xfId="7260"/>
    <cellStyle name="60% - Accent6 2 2 2 2 4" xfId="7261"/>
    <cellStyle name="60% - Accent6 2 2 2 2 5" xfId="7262"/>
    <cellStyle name="60% - Accent6 2 2 2 2 6" xfId="7263"/>
    <cellStyle name="60% - Accent6 2 2 2 3" xfId="7264"/>
    <cellStyle name="60% - Accent6 2 2 2 4" xfId="7265"/>
    <cellStyle name="60% - Accent6 2 2 2 4 2" xfId="7266"/>
    <cellStyle name="60% - Accent6 2 2 2 4 2 2" xfId="7267"/>
    <cellStyle name="60% - Accent6 2 2 2 4 2 3" xfId="7268"/>
    <cellStyle name="60% - Accent6 2 2 2 4 2 4" xfId="7269"/>
    <cellStyle name="60% - Accent6 2 2 2 4 3" xfId="7270"/>
    <cellStyle name="60% - Accent6 2 2 2 4 4" xfId="7271"/>
    <cellStyle name="60% - Accent6 2 2 2 5" xfId="7272"/>
    <cellStyle name="60% - Accent6 2 2 2 6" xfId="7273"/>
    <cellStyle name="60% - Accent6 2 2 2 7" xfId="7274"/>
    <cellStyle name="60% - Accent6 2 2 20" xfId="7275"/>
    <cellStyle name="60% - Accent6 2 2 21" xfId="7276"/>
    <cellStyle name="60% - Accent6 2 2 3" xfId="7277"/>
    <cellStyle name="60% - Accent6 2 2 4" xfId="7278"/>
    <cellStyle name="60% - Accent6 2 2 5" xfId="7279"/>
    <cellStyle name="60% - Accent6 2 2 6" xfId="7280"/>
    <cellStyle name="60% - Accent6 2 2 7" xfId="7281"/>
    <cellStyle name="60% - Accent6 2 2 8" xfId="7282"/>
    <cellStyle name="60% - Accent6 2 2 9" xfId="7283"/>
    <cellStyle name="60% - Accent6 2 20" xfId="7284"/>
    <cellStyle name="60% - Accent6 2 21" xfId="7285"/>
    <cellStyle name="60% - Accent6 2 22" xfId="7286"/>
    <cellStyle name="60% - Accent6 2 23" xfId="7287"/>
    <cellStyle name="60% - Accent6 2 24" xfId="7288"/>
    <cellStyle name="60% - Accent6 2 24 2" xfId="7289"/>
    <cellStyle name="60% - Accent6 2 24 2 2" xfId="7290"/>
    <cellStyle name="60% - Accent6 2 24 2 2 2" xfId="7291"/>
    <cellStyle name="60% - Accent6 2 24 2 2 3" xfId="7292"/>
    <cellStyle name="60% - Accent6 2 24 2 2 4" xfId="7293"/>
    <cellStyle name="60% - Accent6 2 24 2 3" xfId="7294"/>
    <cellStyle name="60% - Accent6 2 24 2 4" xfId="7295"/>
    <cellStyle name="60% - Accent6 2 24 3" xfId="7296"/>
    <cellStyle name="60% - Accent6 2 24 4" xfId="7297"/>
    <cellStyle name="60% - Accent6 2 24 5" xfId="7298"/>
    <cellStyle name="60% - Accent6 2 24 6" xfId="7299"/>
    <cellStyle name="60% - Accent6 2 25" xfId="7300"/>
    <cellStyle name="60% - Accent6 2 25 2" xfId="7301"/>
    <cellStyle name="60% - Accent6 2 25 2 2" xfId="7302"/>
    <cellStyle name="60% - Accent6 2 25 2 3" xfId="7303"/>
    <cellStyle name="60% - Accent6 2 25 2 4" xfId="7304"/>
    <cellStyle name="60% - Accent6 2 25 3" xfId="7305"/>
    <cellStyle name="60% - Accent6 2 25 4" xfId="7306"/>
    <cellStyle name="60% - Accent6 2 26" xfId="7307"/>
    <cellStyle name="60% - Accent6 2 27" xfId="7308"/>
    <cellStyle name="60% - Accent6 2 28" xfId="7309"/>
    <cellStyle name="60% - Accent6 2 29" xfId="7310"/>
    <cellStyle name="60% - Accent6 2 3" xfId="7311"/>
    <cellStyle name="60% - Accent6 2 3 2" xfId="7312"/>
    <cellStyle name="60% - Accent6 2 3 2 2" xfId="7313"/>
    <cellStyle name="60% - Accent6 2 3 2 2 2" xfId="7314"/>
    <cellStyle name="60% - Accent6 2 3 2 2 2 2" xfId="7315"/>
    <cellStyle name="60% - Accent6 2 3 2 2 2 3" xfId="7316"/>
    <cellStyle name="60% - Accent6 2 3 2 2 2 4" xfId="7317"/>
    <cellStyle name="60% - Accent6 2 3 2 2 3" xfId="7318"/>
    <cellStyle name="60% - Accent6 2 3 2 2 4" xfId="7319"/>
    <cellStyle name="60% - Accent6 2 3 2 3" xfId="7320"/>
    <cellStyle name="60% - Accent6 2 3 2 4" xfId="7321"/>
    <cellStyle name="60% - Accent6 2 3 2 5" xfId="7322"/>
    <cellStyle name="60% - Accent6 2 3 2 6" xfId="7323"/>
    <cellStyle name="60% - Accent6 2 3 3" xfId="7324"/>
    <cellStyle name="60% - Accent6 2 3 4" xfId="7325"/>
    <cellStyle name="60% - Accent6 2 3 4 2" xfId="7326"/>
    <cellStyle name="60% - Accent6 2 3 4 2 2" xfId="7327"/>
    <cellStyle name="60% - Accent6 2 3 4 2 3" xfId="7328"/>
    <cellStyle name="60% - Accent6 2 3 4 2 4" xfId="7329"/>
    <cellStyle name="60% - Accent6 2 3 4 3" xfId="7330"/>
    <cellStyle name="60% - Accent6 2 3 4 4" xfId="7331"/>
    <cellStyle name="60% - Accent6 2 3 5" xfId="7332"/>
    <cellStyle name="60% - Accent6 2 3 6" xfId="7333"/>
    <cellStyle name="60% - Accent6 2 3 7" xfId="7334"/>
    <cellStyle name="60% - Accent6 2 3 8" xfId="7335"/>
    <cellStyle name="60% - Accent6 2 30" xfId="7336"/>
    <cellStyle name="60% - Accent6 2 31" xfId="7337"/>
    <cellStyle name="60% - Accent6 2 32" xfId="7338"/>
    <cellStyle name="60% - Accent6 2 33" xfId="7339"/>
    <cellStyle name="60% - Accent6 2 34" xfId="7340"/>
    <cellStyle name="60% - Accent6 2 35" xfId="7341"/>
    <cellStyle name="60% - Accent6 2 36" xfId="7342"/>
    <cellStyle name="60% - Accent6 2 37" xfId="7343"/>
    <cellStyle name="60% - Accent6 2 38" xfId="7344"/>
    <cellStyle name="60% - Accent6 2 39" xfId="7345"/>
    <cellStyle name="60% - Accent6 2 4" xfId="7346"/>
    <cellStyle name="60% - Accent6 2 5" xfId="7347"/>
    <cellStyle name="60% - Accent6 2 6" xfId="7348"/>
    <cellStyle name="60% - Accent6 2 7" xfId="7349"/>
    <cellStyle name="60% - Accent6 2 8" xfId="7350"/>
    <cellStyle name="60% - Accent6 2 9" xfId="7351"/>
    <cellStyle name="60% - Accent6 3" xfId="7352"/>
    <cellStyle name="60% - Accent6 3 2" xfId="7353"/>
    <cellStyle name="60% - Accent6 4" xfId="7354"/>
    <cellStyle name="60% - Accent6 5" xfId="7355"/>
    <cellStyle name="60% - Accent6 6" xfId="7356"/>
    <cellStyle name="60% - Accent6 7" xfId="7357"/>
    <cellStyle name="60% - Accent6 8" xfId="7358"/>
    <cellStyle name="60% - Accent6 9" xfId="7359"/>
    <cellStyle name="A satisfied Microsoft Office user" xfId="7360"/>
    <cellStyle name="A_Block Space" xfId="7361"/>
    <cellStyle name="A_BlueLine" xfId="7362"/>
    <cellStyle name="A_Do not Change" xfId="7363"/>
    <cellStyle name="A_Estimate" xfId="7364"/>
    <cellStyle name="A_Memo" xfId="7365"/>
    <cellStyle name="A_Memo_AETV (TG Model) JULY TARGET" xfId="7366"/>
    <cellStyle name="A_Memo_Construction-Monthly" xfId="7367"/>
    <cellStyle name="A_Normal" xfId="7368"/>
    <cellStyle name="A_Normal Forecast" xfId="7369"/>
    <cellStyle name="A_Normal Historical" xfId="7370"/>
    <cellStyle name="A_Normal Historical_AETV (TG Model) JULY TARGET" xfId="7371"/>
    <cellStyle name="A_Normal Historical_Construction-Monthly" xfId="7372"/>
    <cellStyle name="A_Normal_AETV (TG Model) JULY TARGET" xfId="7373"/>
    <cellStyle name="A_Normal_Construction-Monthly" xfId="7374"/>
    <cellStyle name="A_Rate_Data" xfId="7375"/>
    <cellStyle name="A_Rate_Data Historical" xfId="7376"/>
    <cellStyle name="A_Rate_Title" xfId="7377"/>
    <cellStyle name="A_Simple Title" xfId="7378"/>
    <cellStyle name="A_Simple Title 2" xfId="7379"/>
    <cellStyle name="A_Simple Title 2 2" xfId="7380"/>
    <cellStyle name="A_Simple Title 2 2 2" xfId="7381"/>
    <cellStyle name="A_Simple Title 2 3" xfId="7382"/>
    <cellStyle name="A_Simple Title 3" xfId="7383"/>
    <cellStyle name="A_Simple Title 3 2" xfId="7384"/>
    <cellStyle name="A_Simple Title 3 2 2" xfId="7385"/>
    <cellStyle name="A_Simple Title 3 3" xfId="7386"/>
    <cellStyle name="A_Simple Title 4" xfId="7387"/>
    <cellStyle name="A_Simple Title 4 2" xfId="7388"/>
    <cellStyle name="A_Simple Title 5" xfId="7389"/>
    <cellStyle name="A_Sum" xfId="7390"/>
    <cellStyle name="A_SUM_Row Major" xfId="7391"/>
    <cellStyle name="A_SUM_Row Major 2" xfId="7392"/>
    <cellStyle name="A_SUM_Row Major 2 2" xfId="7393"/>
    <cellStyle name="A_SUM_Row Major 2 2 2" xfId="7394"/>
    <cellStyle name="A_SUM_Row Major 2 3" xfId="7395"/>
    <cellStyle name="A_SUM_Row Major 3" xfId="7396"/>
    <cellStyle name="A_SUM_Row Major 3 2" xfId="7397"/>
    <cellStyle name="A_SUM_Row Major 3 2 2" xfId="7398"/>
    <cellStyle name="A_SUM_Row Major 3 3" xfId="7399"/>
    <cellStyle name="A_SUM_Row Major 4" xfId="7400"/>
    <cellStyle name="A_SUM_Row Major 4 2" xfId="7401"/>
    <cellStyle name="A_SUM_Row Major 5" xfId="7402"/>
    <cellStyle name="A_SUM_Row Minor" xfId="7403"/>
    <cellStyle name="A_SUM_Row Minor 2" xfId="7404"/>
    <cellStyle name="A_SUM_Row Minor 2 2" xfId="7405"/>
    <cellStyle name="A_SUM_Row Minor 2 2 2" xfId="7406"/>
    <cellStyle name="A_SUM_Row Minor 2 3" xfId="7407"/>
    <cellStyle name="A_SUM_Row Minor 3" xfId="7408"/>
    <cellStyle name="A_SUM_Row Minor 3 2" xfId="7409"/>
    <cellStyle name="A_SUM_Row Minor 3 2 2" xfId="7410"/>
    <cellStyle name="A_SUM_Row Minor 3 3" xfId="7411"/>
    <cellStyle name="A_SUM_Row Minor 4" xfId="7412"/>
    <cellStyle name="A_SUM_Row Minor 4 2" xfId="7413"/>
    <cellStyle name="A_SUM_Row Minor 5" xfId="7414"/>
    <cellStyle name="A_Title" xfId="7415"/>
    <cellStyle name="A_YearHeadings" xfId="7416"/>
    <cellStyle name="A¨­￠￢￠O [0]_C¡IAo_AoAUAy¡ÆeC¡I " xfId="39162"/>
    <cellStyle name="A¨­￠￢￠O_AoAUAy¡ÆeC¡I " xfId="39163"/>
    <cellStyle name="Accent1 - 20%" xfId="36"/>
    <cellStyle name="Accent1 - 40%" xfId="37"/>
    <cellStyle name="Accent1 - 60%" xfId="38"/>
    <cellStyle name="Accent1 10" xfId="7417"/>
    <cellStyle name="Accent1 11" xfId="7418"/>
    <cellStyle name="Accent1 12" xfId="7419"/>
    <cellStyle name="Accent1 13" xfId="7420"/>
    <cellStyle name="Accent1 14" xfId="7421"/>
    <cellStyle name="Accent1 15" xfId="7422"/>
    <cellStyle name="Accent1 16" xfId="7423"/>
    <cellStyle name="Accent1 17" xfId="7424"/>
    <cellStyle name="Accent1 2" xfId="39"/>
    <cellStyle name="Accent1 2 10" xfId="7425"/>
    <cellStyle name="Accent1 2 11" xfId="7426"/>
    <cellStyle name="Accent1 2 12" xfId="7427"/>
    <cellStyle name="Accent1 2 13" xfId="7428"/>
    <cellStyle name="Accent1 2 14" xfId="7429"/>
    <cellStyle name="Accent1 2 15" xfId="7430"/>
    <cellStyle name="Accent1 2 16" xfId="7431"/>
    <cellStyle name="Accent1 2 17" xfId="7432"/>
    <cellStyle name="Accent1 2 18" xfId="7433"/>
    <cellStyle name="Accent1 2 19" xfId="7434"/>
    <cellStyle name="Accent1 2 2" xfId="7435"/>
    <cellStyle name="Accent1 2 2 10" xfId="7436"/>
    <cellStyle name="Accent1 2 2 11" xfId="7437"/>
    <cellStyle name="Accent1 2 2 12" xfId="7438"/>
    <cellStyle name="Accent1 2 2 13" xfId="7439"/>
    <cellStyle name="Accent1 2 2 14" xfId="7440"/>
    <cellStyle name="Accent1 2 2 15" xfId="7441"/>
    <cellStyle name="Accent1 2 2 15 2" xfId="7442"/>
    <cellStyle name="Accent1 2 2 15 2 2" xfId="7443"/>
    <cellStyle name="Accent1 2 2 15 2 2 2" xfId="7444"/>
    <cellStyle name="Accent1 2 2 15 2 2 3" xfId="7445"/>
    <cellStyle name="Accent1 2 2 15 2 2 4" xfId="7446"/>
    <cellStyle name="Accent1 2 2 15 2 3" xfId="7447"/>
    <cellStyle name="Accent1 2 2 15 2 4" xfId="7448"/>
    <cellStyle name="Accent1 2 2 15 3" xfId="7449"/>
    <cellStyle name="Accent1 2 2 15 4" xfId="7450"/>
    <cellStyle name="Accent1 2 2 15 5" xfId="7451"/>
    <cellStyle name="Accent1 2 2 15 6" xfId="7452"/>
    <cellStyle name="Accent1 2 2 16" xfId="7453"/>
    <cellStyle name="Accent1 2 2 16 2" xfId="7454"/>
    <cellStyle name="Accent1 2 2 16 2 2" xfId="7455"/>
    <cellStyle name="Accent1 2 2 16 2 3" xfId="7456"/>
    <cellStyle name="Accent1 2 2 16 2 4" xfId="7457"/>
    <cellStyle name="Accent1 2 2 16 3" xfId="7458"/>
    <cellStyle name="Accent1 2 2 16 4" xfId="7459"/>
    <cellStyle name="Accent1 2 2 17" xfId="7460"/>
    <cellStyle name="Accent1 2 2 18" xfId="7461"/>
    <cellStyle name="Accent1 2 2 19" xfId="7462"/>
    <cellStyle name="Accent1 2 2 2" xfId="7463"/>
    <cellStyle name="Accent1 2 2 2 2" xfId="7464"/>
    <cellStyle name="Accent1 2 2 2 2 2" xfId="7465"/>
    <cellStyle name="Accent1 2 2 2 2 2 2" xfId="7466"/>
    <cellStyle name="Accent1 2 2 2 2 2 2 2" xfId="7467"/>
    <cellStyle name="Accent1 2 2 2 2 2 2 3" xfId="7468"/>
    <cellStyle name="Accent1 2 2 2 2 2 2 4" xfId="7469"/>
    <cellStyle name="Accent1 2 2 2 2 2 3" xfId="7470"/>
    <cellStyle name="Accent1 2 2 2 2 2 4" xfId="7471"/>
    <cellStyle name="Accent1 2 2 2 2 3" xfId="7472"/>
    <cellStyle name="Accent1 2 2 2 2 4" xfId="7473"/>
    <cellStyle name="Accent1 2 2 2 2 5" xfId="7474"/>
    <cellStyle name="Accent1 2 2 2 2 6" xfId="7475"/>
    <cellStyle name="Accent1 2 2 2 3" xfId="7476"/>
    <cellStyle name="Accent1 2 2 2 4" xfId="7477"/>
    <cellStyle name="Accent1 2 2 2 4 2" xfId="7478"/>
    <cellStyle name="Accent1 2 2 2 4 2 2" xfId="7479"/>
    <cellStyle name="Accent1 2 2 2 4 2 3" xfId="7480"/>
    <cellStyle name="Accent1 2 2 2 4 2 4" xfId="7481"/>
    <cellStyle name="Accent1 2 2 2 4 3" xfId="7482"/>
    <cellStyle name="Accent1 2 2 2 4 4" xfId="7483"/>
    <cellStyle name="Accent1 2 2 2 5" xfId="7484"/>
    <cellStyle name="Accent1 2 2 2 6" xfId="7485"/>
    <cellStyle name="Accent1 2 2 2 7" xfId="7486"/>
    <cellStyle name="Accent1 2 2 20" xfId="7487"/>
    <cellStyle name="Accent1 2 2 21" xfId="7488"/>
    <cellStyle name="Accent1 2 2 3" xfId="7489"/>
    <cellStyle name="Accent1 2 2 4" xfId="7490"/>
    <cellStyle name="Accent1 2 2 5" xfId="7491"/>
    <cellStyle name="Accent1 2 2 6" xfId="7492"/>
    <cellStyle name="Accent1 2 2 7" xfId="7493"/>
    <cellStyle name="Accent1 2 2 8" xfId="7494"/>
    <cellStyle name="Accent1 2 2 9" xfId="7495"/>
    <cellStyle name="Accent1 2 20" xfId="7496"/>
    <cellStyle name="Accent1 2 21" xfId="7497"/>
    <cellStyle name="Accent1 2 22" xfId="7498"/>
    <cellStyle name="Accent1 2 23" xfId="7499"/>
    <cellStyle name="Accent1 2 24" xfId="7500"/>
    <cellStyle name="Accent1 2 24 2" xfId="7501"/>
    <cellStyle name="Accent1 2 24 2 2" xfId="7502"/>
    <cellStyle name="Accent1 2 24 2 2 2" xfId="7503"/>
    <cellStyle name="Accent1 2 24 2 2 3" xfId="7504"/>
    <cellStyle name="Accent1 2 24 2 2 4" xfId="7505"/>
    <cellStyle name="Accent1 2 24 2 3" xfId="7506"/>
    <cellStyle name="Accent1 2 24 2 4" xfId="7507"/>
    <cellStyle name="Accent1 2 24 3" xfId="7508"/>
    <cellStyle name="Accent1 2 24 4" xfId="7509"/>
    <cellStyle name="Accent1 2 24 5" xfId="7510"/>
    <cellStyle name="Accent1 2 24 6" xfId="7511"/>
    <cellStyle name="Accent1 2 25" xfId="7512"/>
    <cellStyle name="Accent1 2 25 2" xfId="7513"/>
    <cellStyle name="Accent1 2 25 2 2" xfId="7514"/>
    <cellStyle name="Accent1 2 25 2 3" xfId="7515"/>
    <cellStyle name="Accent1 2 25 2 4" xfId="7516"/>
    <cellStyle name="Accent1 2 25 3" xfId="7517"/>
    <cellStyle name="Accent1 2 25 4" xfId="7518"/>
    <cellStyle name="Accent1 2 26" xfId="7519"/>
    <cellStyle name="Accent1 2 27" xfId="7520"/>
    <cellStyle name="Accent1 2 28" xfId="7521"/>
    <cellStyle name="Accent1 2 29" xfId="7522"/>
    <cellStyle name="Accent1 2 3" xfId="7523"/>
    <cellStyle name="Accent1 2 3 2" xfId="7524"/>
    <cellStyle name="Accent1 2 3 2 2" xfId="7525"/>
    <cellStyle name="Accent1 2 3 2 2 2" xfId="7526"/>
    <cellStyle name="Accent1 2 3 2 2 2 2" xfId="7527"/>
    <cellStyle name="Accent1 2 3 2 2 2 3" xfId="7528"/>
    <cellStyle name="Accent1 2 3 2 2 2 4" xfId="7529"/>
    <cellStyle name="Accent1 2 3 2 2 3" xfId="7530"/>
    <cellStyle name="Accent1 2 3 2 2 4" xfId="7531"/>
    <cellStyle name="Accent1 2 3 2 3" xfId="7532"/>
    <cellStyle name="Accent1 2 3 2 4" xfId="7533"/>
    <cellStyle name="Accent1 2 3 2 5" xfId="7534"/>
    <cellStyle name="Accent1 2 3 2 6" xfId="7535"/>
    <cellStyle name="Accent1 2 3 3" xfId="7536"/>
    <cellStyle name="Accent1 2 3 4" xfId="7537"/>
    <cellStyle name="Accent1 2 3 4 2" xfId="7538"/>
    <cellStyle name="Accent1 2 3 4 2 2" xfId="7539"/>
    <cellStyle name="Accent1 2 3 4 2 3" xfId="7540"/>
    <cellStyle name="Accent1 2 3 4 2 4" xfId="7541"/>
    <cellStyle name="Accent1 2 3 4 3" xfId="7542"/>
    <cellStyle name="Accent1 2 3 4 4" xfId="7543"/>
    <cellStyle name="Accent1 2 3 5" xfId="7544"/>
    <cellStyle name="Accent1 2 3 6" xfId="7545"/>
    <cellStyle name="Accent1 2 3 7" xfId="7546"/>
    <cellStyle name="Accent1 2 3 8" xfId="7547"/>
    <cellStyle name="Accent1 2 30" xfId="7548"/>
    <cellStyle name="Accent1 2 31" xfId="7549"/>
    <cellStyle name="Accent1 2 32" xfId="7550"/>
    <cellStyle name="Accent1 2 33" xfId="7551"/>
    <cellStyle name="Accent1 2 34" xfId="7552"/>
    <cellStyle name="Accent1 2 35" xfId="7553"/>
    <cellStyle name="Accent1 2 36" xfId="7554"/>
    <cellStyle name="Accent1 2 37" xfId="7555"/>
    <cellStyle name="Accent1 2 38" xfId="7556"/>
    <cellStyle name="Accent1 2 39" xfId="7557"/>
    <cellStyle name="Accent1 2 4" xfId="7558"/>
    <cellStyle name="Accent1 2 5" xfId="7559"/>
    <cellStyle name="Accent1 2 6" xfId="7560"/>
    <cellStyle name="Accent1 2 7" xfId="7561"/>
    <cellStyle name="Accent1 2 8" xfId="7562"/>
    <cellStyle name="Accent1 2 9" xfId="7563"/>
    <cellStyle name="Accent1 3" xfId="7564"/>
    <cellStyle name="Accent1 3 2" xfId="7565"/>
    <cellStyle name="Accent1 4" xfId="7566"/>
    <cellStyle name="Accent1 5" xfId="7567"/>
    <cellStyle name="Accent1 6" xfId="7568"/>
    <cellStyle name="Accent1 7" xfId="7569"/>
    <cellStyle name="Accent1 8" xfId="7570"/>
    <cellStyle name="Accent1 9" xfId="7571"/>
    <cellStyle name="Accent2 - 20%" xfId="40"/>
    <cellStyle name="Accent2 - 40%" xfId="41"/>
    <cellStyle name="Accent2 - 60%" xfId="42"/>
    <cellStyle name="Accent2 10" xfId="7572"/>
    <cellStyle name="Accent2 11" xfId="7573"/>
    <cellStyle name="Accent2 12" xfId="7574"/>
    <cellStyle name="Accent2 13" xfId="7575"/>
    <cellStyle name="Accent2 14" xfId="7576"/>
    <cellStyle name="Accent2 15" xfId="7577"/>
    <cellStyle name="Accent2 16" xfId="7578"/>
    <cellStyle name="Accent2 17" xfId="7579"/>
    <cellStyle name="Accent2 2" xfId="43"/>
    <cellStyle name="Accent2 2 10" xfId="7580"/>
    <cellStyle name="Accent2 2 11" xfId="7581"/>
    <cellStyle name="Accent2 2 12" xfId="7582"/>
    <cellStyle name="Accent2 2 13" xfId="7583"/>
    <cellStyle name="Accent2 2 14" xfId="7584"/>
    <cellStyle name="Accent2 2 15" xfId="7585"/>
    <cellStyle name="Accent2 2 16" xfId="7586"/>
    <cellStyle name="Accent2 2 17" xfId="7587"/>
    <cellStyle name="Accent2 2 18" xfId="7588"/>
    <cellStyle name="Accent2 2 19" xfId="7589"/>
    <cellStyle name="Accent2 2 2" xfId="7590"/>
    <cellStyle name="Accent2 2 2 10" xfId="7591"/>
    <cellStyle name="Accent2 2 2 11" xfId="7592"/>
    <cellStyle name="Accent2 2 2 12" xfId="7593"/>
    <cellStyle name="Accent2 2 2 13" xfId="7594"/>
    <cellStyle name="Accent2 2 2 14" xfId="7595"/>
    <cellStyle name="Accent2 2 2 15" xfId="7596"/>
    <cellStyle name="Accent2 2 2 15 2" xfId="7597"/>
    <cellStyle name="Accent2 2 2 15 2 2" xfId="7598"/>
    <cellStyle name="Accent2 2 2 15 2 2 2" xfId="7599"/>
    <cellStyle name="Accent2 2 2 15 2 2 3" xfId="7600"/>
    <cellStyle name="Accent2 2 2 15 2 2 4" xfId="7601"/>
    <cellStyle name="Accent2 2 2 15 2 3" xfId="7602"/>
    <cellStyle name="Accent2 2 2 15 2 4" xfId="7603"/>
    <cellStyle name="Accent2 2 2 15 3" xfId="7604"/>
    <cellStyle name="Accent2 2 2 15 4" xfId="7605"/>
    <cellStyle name="Accent2 2 2 15 5" xfId="7606"/>
    <cellStyle name="Accent2 2 2 15 6" xfId="7607"/>
    <cellStyle name="Accent2 2 2 16" xfId="7608"/>
    <cellStyle name="Accent2 2 2 16 2" xfId="7609"/>
    <cellStyle name="Accent2 2 2 16 2 2" xfId="7610"/>
    <cellStyle name="Accent2 2 2 16 2 3" xfId="7611"/>
    <cellStyle name="Accent2 2 2 16 2 4" xfId="7612"/>
    <cellStyle name="Accent2 2 2 16 3" xfId="7613"/>
    <cellStyle name="Accent2 2 2 16 4" xfId="7614"/>
    <cellStyle name="Accent2 2 2 17" xfId="7615"/>
    <cellStyle name="Accent2 2 2 18" xfId="7616"/>
    <cellStyle name="Accent2 2 2 19" xfId="7617"/>
    <cellStyle name="Accent2 2 2 2" xfId="7618"/>
    <cellStyle name="Accent2 2 2 2 2" xfId="7619"/>
    <cellStyle name="Accent2 2 2 2 2 2" xfId="7620"/>
    <cellStyle name="Accent2 2 2 2 2 2 2" xfId="7621"/>
    <cellStyle name="Accent2 2 2 2 2 2 2 2" xfId="7622"/>
    <cellStyle name="Accent2 2 2 2 2 2 2 3" xfId="7623"/>
    <cellStyle name="Accent2 2 2 2 2 2 2 4" xfId="7624"/>
    <cellStyle name="Accent2 2 2 2 2 2 3" xfId="7625"/>
    <cellStyle name="Accent2 2 2 2 2 2 4" xfId="7626"/>
    <cellStyle name="Accent2 2 2 2 2 3" xfId="7627"/>
    <cellStyle name="Accent2 2 2 2 2 4" xfId="7628"/>
    <cellStyle name="Accent2 2 2 2 2 5" xfId="7629"/>
    <cellStyle name="Accent2 2 2 2 2 6" xfId="7630"/>
    <cellStyle name="Accent2 2 2 2 3" xfId="7631"/>
    <cellStyle name="Accent2 2 2 2 4" xfId="7632"/>
    <cellStyle name="Accent2 2 2 2 4 2" xfId="7633"/>
    <cellStyle name="Accent2 2 2 2 4 2 2" xfId="7634"/>
    <cellStyle name="Accent2 2 2 2 4 2 3" xfId="7635"/>
    <cellStyle name="Accent2 2 2 2 4 2 4" xfId="7636"/>
    <cellStyle name="Accent2 2 2 2 4 3" xfId="7637"/>
    <cellStyle name="Accent2 2 2 2 4 4" xfId="7638"/>
    <cellStyle name="Accent2 2 2 2 5" xfId="7639"/>
    <cellStyle name="Accent2 2 2 2 6" xfId="7640"/>
    <cellStyle name="Accent2 2 2 2 7" xfId="7641"/>
    <cellStyle name="Accent2 2 2 3" xfId="7642"/>
    <cellStyle name="Accent2 2 2 4" xfId="7643"/>
    <cellStyle name="Accent2 2 2 5" xfId="7644"/>
    <cellStyle name="Accent2 2 2 6" xfId="7645"/>
    <cellStyle name="Accent2 2 2 7" xfId="7646"/>
    <cellStyle name="Accent2 2 2 8" xfId="7647"/>
    <cellStyle name="Accent2 2 2 9" xfId="7648"/>
    <cellStyle name="Accent2 2 20" xfId="7649"/>
    <cellStyle name="Accent2 2 21" xfId="7650"/>
    <cellStyle name="Accent2 2 22" xfId="7651"/>
    <cellStyle name="Accent2 2 23" xfId="7652"/>
    <cellStyle name="Accent2 2 24" xfId="7653"/>
    <cellStyle name="Accent2 2 24 2" xfId="7654"/>
    <cellStyle name="Accent2 2 24 2 2" xfId="7655"/>
    <cellStyle name="Accent2 2 24 2 2 2" xfId="7656"/>
    <cellStyle name="Accent2 2 24 2 2 3" xfId="7657"/>
    <cellStyle name="Accent2 2 24 2 2 4" xfId="7658"/>
    <cellStyle name="Accent2 2 24 2 3" xfId="7659"/>
    <cellStyle name="Accent2 2 24 2 4" xfId="7660"/>
    <cellStyle name="Accent2 2 24 3" xfId="7661"/>
    <cellStyle name="Accent2 2 24 4" xfId="7662"/>
    <cellStyle name="Accent2 2 24 5" xfId="7663"/>
    <cellStyle name="Accent2 2 24 6" xfId="7664"/>
    <cellStyle name="Accent2 2 25" xfId="7665"/>
    <cellStyle name="Accent2 2 25 2" xfId="7666"/>
    <cellStyle name="Accent2 2 25 2 2" xfId="7667"/>
    <cellStyle name="Accent2 2 25 2 3" xfId="7668"/>
    <cellStyle name="Accent2 2 25 2 4" xfId="7669"/>
    <cellStyle name="Accent2 2 25 3" xfId="7670"/>
    <cellStyle name="Accent2 2 25 4" xfId="7671"/>
    <cellStyle name="Accent2 2 26" xfId="7672"/>
    <cellStyle name="Accent2 2 27" xfId="7673"/>
    <cellStyle name="Accent2 2 28" xfId="7674"/>
    <cellStyle name="Accent2 2 29" xfId="7675"/>
    <cellStyle name="Accent2 2 3" xfId="7676"/>
    <cellStyle name="Accent2 2 3 2" xfId="7677"/>
    <cellStyle name="Accent2 2 3 2 2" xfId="7678"/>
    <cellStyle name="Accent2 2 3 2 2 2" xfId="7679"/>
    <cellStyle name="Accent2 2 3 2 2 2 2" xfId="7680"/>
    <cellStyle name="Accent2 2 3 2 2 2 3" xfId="7681"/>
    <cellStyle name="Accent2 2 3 2 2 2 4" xfId="7682"/>
    <cellStyle name="Accent2 2 3 2 2 3" xfId="7683"/>
    <cellStyle name="Accent2 2 3 2 2 4" xfId="7684"/>
    <cellStyle name="Accent2 2 3 2 3" xfId="7685"/>
    <cellStyle name="Accent2 2 3 2 4" xfId="7686"/>
    <cellStyle name="Accent2 2 3 2 5" xfId="7687"/>
    <cellStyle name="Accent2 2 3 2 6" xfId="7688"/>
    <cellStyle name="Accent2 2 3 3" xfId="7689"/>
    <cellStyle name="Accent2 2 3 4" xfId="7690"/>
    <cellStyle name="Accent2 2 3 4 2" xfId="7691"/>
    <cellStyle name="Accent2 2 3 4 2 2" xfId="7692"/>
    <cellStyle name="Accent2 2 3 4 2 3" xfId="7693"/>
    <cellStyle name="Accent2 2 3 4 2 4" xfId="7694"/>
    <cellStyle name="Accent2 2 3 4 3" xfId="7695"/>
    <cellStyle name="Accent2 2 3 4 4" xfId="7696"/>
    <cellStyle name="Accent2 2 3 5" xfId="7697"/>
    <cellStyle name="Accent2 2 3 6" xfId="7698"/>
    <cellStyle name="Accent2 2 3 7" xfId="7699"/>
    <cellStyle name="Accent2 2 30" xfId="7700"/>
    <cellStyle name="Accent2 2 31" xfId="7701"/>
    <cellStyle name="Accent2 2 32" xfId="7702"/>
    <cellStyle name="Accent2 2 33" xfId="7703"/>
    <cellStyle name="Accent2 2 34" xfId="7704"/>
    <cellStyle name="Accent2 2 35" xfId="7705"/>
    <cellStyle name="Accent2 2 36" xfId="7706"/>
    <cellStyle name="Accent2 2 37" xfId="7707"/>
    <cellStyle name="Accent2 2 38" xfId="7708"/>
    <cellStyle name="Accent2 2 39" xfId="7709"/>
    <cellStyle name="Accent2 2 4" xfId="7710"/>
    <cellStyle name="Accent2 2 5" xfId="7711"/>
    <cellStyle name="Accent2 2 6" xfId="7712"/>
    <cellStyle name="Accent2 2 7" xfId="7713"/>
    <cellStyle name="Accent2 2 8" xfId="7714"/>
    <cellStyle name="Accent2 2 9" xfId="7715"/>
    <cellStyle name="Accent2 3" xfId="7716"/>
    <cellStyle name="Accent2 3 2" xfId="7717"/>
    <cellStyle name="Accent2 4" xfId="7718"/>
    <cellStyle name="Accent2 5" xfId="7719"/>
    <cellStyle name="Accent2 6" xfId="7720"/>
    <cellStyle name="Accent2 7" xfId="7721"/>
    <cellStyle name="Accent2 8" xfId="7722"/>
    <cellStyle name="Accent2 9" xfId="7723"/>
    <cellStyle name="Accent3 - 20%" xfId="44"/>
    <cellStyle name="Accent3 - 40%" xfId="45"/>
    <cellStyle name="Accent3 - 60%" xfId="46"/>
    <cellStyle name="Accent3 10" xfId="7724"/>
    <cellStyle name="Accent3 11" xfId="7725"/>
    <cellStyle name="Accent3 12" xfId="7726"/>
    <cellStyle name="Accent3 13" xfId="7727"/>
    <cellStyle name="Accent3 14" xfId="7728"/>
    <cellStyle name="Accent3 15" xfId="7729"/>
    <cellStyle name="Accent3 16" xfId="7730"/>
    <cellStyle name="Accent3 17" xfId="7731"/>
    <cellStyle name="Accent3 2" xfId="47"/>
    <cellStyle name="Accent3 2 10" xfId="7732"/>
    <cellStyle name="Accent3 2 11" xfId="7733"/>
    <cellStyle name="Accent3 2 12" xfId="7734"/>
    <cellStyle name="Accent3 2 13" xfId="7735"/>
    <cellStyle name="Accent3 2 14" xfId="7736"/>
    <cellStyle name="Accent3 2 15" xfId="7737"/>
    <cellStyle name="Accent3 2 16" xfId="7738"/>
    <cellStyle name="Accent3 2 17" xfId="7739"/>
    <cellStyle name="Accent3 2 18" xfId="7740"/>
    <cellStyle name="Accent3 2 19" xfId="7741"/>
    <cellStyle name="Accent3 2 2" xfId="7742"/>
    <cellStyle name="Accent3 2 2 10" xfId="7743"/>
    <cellStyle name="Accent3 2 2 11" xfId="7744"/>
    <cellStyle name="Accent3 2 2 12" xfId="7745"/>
    <cellStyle name="Accent3 2 2 13" xfId="7746"/>
    <cellStyle name="Accent3 2 2 14" xfId="7747"/>
    <cellStyle name="Accent3 2 2 15" xfId="7748"/>
    <cellStyle name="Accent3 2 2 15 2" xfId="7749"/>
    <cellStyle name="Accent3 2 2 15 2 2" xfId="7750"/>
    <cellStyle name="Accent3 2 2 15 2 2 2" xfId="7751"/>
    <cellStyle name="Accent3 2 2 15 2 2 3" xfId="7752"/>
    <cellStyle name="Accent3 2 2 15 2 2 4" xfId="7753"/>
    <cellStyle name="Accent3 2 2 15 2 3" xfId="7754"/>
    <cellStyle name="Accent3 2 2 15 2 4" xfId="7755"/>
    <cellStyle name="Accent3 2 2 15 3" xfId="7756"/>
    <cellStyle name="Accent3 2 2 15 4" xfId="7757"/>
    <cellStyle name="Accent3 2 2 15 5" xfId="7758"/>
    <cellStyle name="Accent3 2 2 15 6" xfId="7759"/>
    <cellStyle name="Accent3 2 2 16" xfId="7760"/>
    <cellStyle name="Accent3 2 2 16 2" xfId="7761"/>
    <cellStyle name="Accent3 2 2 16 2 2" xfId="7762"/>
    <cellStyle name="Accent3 2 2 16 2 3" xfId="7763"/>
    <cellStyle name="Accent3 2 2 16 2 4" xfId="7764"/>
    <cellStyle name="Accent3 2 2 16 3" xfId="7765"/>
    <cellStyle name="Accent3 2 2 16 4" xfId="7766"/>
    <cellStyle name="Accent3 2 2 17" xfId="7767"/>
    <cellStyle name="Accent3 2 2 18" xfId="7768"/>
    <cellStyle name="Accent3 2 2 19" xfId="7769"/>
    <cellStyle name="Accent3 2 2 2" xfId="7770"/>
    <cellStyle name="Accent3 2 2 2 2" xfId="7771"/>
    <cellStyle name="Accent3 2 2 2 2 2" xfId="7772"/>
    <cellStyle name="Accent3 2 2 2 2 2 2" xfId="7773"/>
    <cellStyle name="Accent3 2 2 2 2 2 2 2" xfId="7774"/>
    <cellStyle name="Accent3 2 2 2 2 2 2 3" xfId="7775"/>
    <cellStyle name="Accent3 2 2 2 2 2 2 4" xfId="7776"/>
    <cellStyle name="Accent3 2 2 2 2 2 3" xfId="7777"/>
    <cellStyle name="Accent3 2 2 2 2 2 4" xfId="7778"/>
    <cellStyle name="Accent3 2 2 2 2 3" xfId="7779"/>
    <cellStyle name="Accent3 2 2 2 2 4" xfId="7780"/>
    <cellStyle name="Accent3 2 2 2 2 5" xfId="7781"/>
    <cellStyle name="Accent3 2 2 2 2 6" xfId="7782"/>
    <cellStyle name="Accent3 2 2 2 3" xfId="7783"/>
    <cellStyle name="Accent3 2 2 2 4" xfId="7784"/>
    <cellStyle name="Accent3 2 2 2 4 2" xfId="7785"/>
    <cellStyle name="Accent3 2 2 2 4 2 2" xfId="7786"/>
    <cellStyle name="Accent3 2 2 2 4 2 3" xfId="7787"/>
    <cellStyle name="Accent3 2 2 2 4 2 4" xfId="7788"/>
    <cellStyle name="Accent3 2 2 2 4 3" xfId="7789"/>
    <cellStyle name="Accent3 2 2 2 4 4" xfId="7790"/>
    <cellStyle name="Accent3 2 2 2 5" xfId="7791"/>
    <cellStyle name="Accent3 2 2 2 6" xfId="7792"/>
    <cellStyle name="Accent3 2 2 2 7" xfId="7793"/>
    <cellStyle name="Accent3 2 2 3" xfId="7794"/>
    <cellStyle name="Accent3 2 2 4" xfId="7795"/>
    <cellStyle name="Accent3 2 2 5" xfId="7796"/>
    <cellStyle name="Accent3 2 2 6" xfId="7797"/>
    <cellStyle name="Accent3 2 2 7" xfId="7798"/>
    <cellStyle name="Accent3 2 2 8" xfId="7799"/>
    <cellStyle name="Accent3 2 2 9" xfId="7800"/>
    <cellStyle name="Accent3 2 20" xfId="7801"/>
    <cellStyle name="Accent3 2 21" xfId="7802"/>
    <cellStyle name="Accent3 2 22" xfId="7803"/>
    <cellStyle name="Accent3 2 23" xfId="7804"/>
    <cellStyle name="Accent3 2 24" xfId="7805"/>
    <cellStyle name="Accent3 2 24 2" xfId="7806"/>
    <cellStyle name="Accent3 2 24 2 2" xfId="7807"/>
    <cellStyle name="Accent3 2 24 2 2 2" xfId="7808"/>
    <cellStyle name="Accent3 2 24 2 2 3" xfId="7809"/>
    <cellStyle name="Accent3 2 24 2 2 4" xfId="7810"/>
    <cellStyle name="Accent3 2 24 2 3" xfId="7811"/>
    <cellStyle name="Accent3 2 24 2 4" xfId="7812"/>
    <cellStyle name="Accent3 2 24 3" xfId="7813"/>
    <cellStyle name="Accent3 2 24 4" xfId="7814"/>
    <cellStyle name="Accent3 2 24 5" xfId="7815"/>
    <cellStyle name="Accent3 2 24 6" xfId="7816"/>
    <cellStyle name="Accent3 2 25" xfId="7817"/>
    <cellStyle name="Accent3 2 25 2" xfId="7818"/>
    <cellStyle name="Accent3 2 25 2 2" xfId="7819"/>
    <cellStyle name="Accent3 2 25 2 3" xfId="7820"/>
    <cellStyle name="Accent3 2 25 2 4" xfId="7821"/>
    <cellStyle name="Accent3 2 25 3" xfId="7822"/>
    <cellStyle name="Accent3 2 25 4" xfId="7823"/>
    <cellStyle name="Accent3 2 26" xfId="7824"/>
    <cellStyle name="Accent3 2 27" xfId="7825"/>
    <cellStyle name="Accent3 2 28" xfId="7826"/>
    <cellStyle name="Accent3 2 29" xfId="7827"/>
    <cellStyle name="Accent3 2 3" xfId="7828"/>
    <cellStyle name="Accent3 2 3 2" xfId="7829"/>
    <cellStyle name="Accent3 2 3 2 2" xfId="7830"/>
    <cellStyle name="Accent3 2 3 2 2 2" xfId="7831"/>
    <cellStyle name="Accent3 2 3 2 2 2 2" xfId="7832"/>
    <cellStyle name="Accent3 2 3 2 2 2 3" xfId="7833"/>
    <cellStyle name="Accent3 2 3 2 2 2 4" xfId="7834"/>
    <cellStyle name="Accent3 2 3 2 2 3" xfId="7835"/>
    <cellStyle name="Accent3 2 3 2 2 4" xfId="7836"/>
    <cellStyle name="Accent3 2 3 2 3" xfId="7837"/>
    <cellStyle name="Accent3 2 3 2 4" xfId="7838"/>
    <cellStyle name="Accent3 2 3 2 5" xfId="7839"/>
    <cellStyle name="Accent3 2 3 2 6" xfId="7840"/>
    <cellStyle name="Accent3 2 3 3" xfId="7841"/>
    <cellStyle name="Accent3 2 3 4" xfId="7842"/>
    <cellStyle name="Accent3 2 3 4 2" xfId="7843"/>
    <cellStyle name="Accent3 2 3 4 2 2" xfId="7844"/>
    <cellStyle name="Accent3 2 3 4 2 3" xfId="7845"/>
    <cellStyle name="Accent3 2 3 4 2 4" xfId="7846"/>
    <cellStyle name="Accent3 2 3 4 3" xfId="7847"/>
    <cellStyle name="Accent3 2 3 4 4" xfId="7848"/>
    <cellStyle name="Accent3 2 3 5" xfId="7849"/>
    <cellStyle name="Accent3 2 3 6" xfId="7850"/>
    <cellStyle name="Accent3 2 3 7" xfId="7851"/>
    <cellStyle name="Accent3 2 30" xfId="7852"/>
    <cellStyle name="Accent3 2 31" xfId="7853"/>
    <cellStyle name="Accent3 2 32" xfId="7854"/>
    <cellStyle name="Accent3 2 33" xfId="7855"/>
    <cellStyle name="Accent3 2 34" xfId="7856"/>
    <cellStyle name="Accent3 2 35" xfId="7857"/>
    <cellStyle name="Accent3 2 36" xfId="7858"/>
    <cellStyle name="Accent3 2 37" xfId="7859"/>
    <cellStyle name="Accent3 2 38" xfId="7860"/>
    <cellStyle name="Accent3 2 39" xfId="7861"/>
    <cellStyle name="Accent3 2 4" xfId="7862"/>
    <cellStyle name="Accent3 2 5" xfId="7863"/>
    <cellStyle name="Accent3 2 6" xfId="7864"/>
    <cellStyle name="Accent3 2 7" xfId="7865"/>
    <cellStyle name="Accent3 2 8" xfId="7866"/>
    <cellStyle name="Accent3 2 9" xfId="7867"/>
    <cellStyle name="Accent3 3" xfId="7868"/>
    <cellStyle name="Accent3 3 2" xfId="7869"/>
    <cellStyle name="Accent3 4" xfId="7870"/>
    <cellStyle name="Accent3 5" xfId="7871"/>
    <cellStyle name="Accent3 6" xfId="7872"/>
    <cellStyle name="Accent3 7" xfId="7873"/>
    <cellStyle name="Accent3 8" xfId="7874"/>
    <cellStyle name="Accent3 9" xfId="7875"/>
    <cellStyle name="Accent4 - 20%" xfId="48"/>
    <cellStyle name="Accent4 - 40%" xfId="49"/>
    <cellStyle name="Accent4 - 60%" xfId="50"/>
    <cellStyle name="Accent4 10" xfId="7876"/>
    <cellStyle name="Accent4 11" xfId="7877"/>
    <cellStyle name="Accent4 12" xfId="7878"/>
    <cellStyle name="Accent4 13" xfId="7879"/>
    <cellStyle name="Accent4 14" xfId="7880"/>
    <cellStyle name="Accent4 15" xfId="7881"/>
    <cellStyle name="Accent4 16" xfId="7882"/>
    <cellStyle name="Accent4 17" xfId="7883"/>
    <cellStyle name="Accent4 2" xfId="51"/>
    <cellStyle name="Accent4 2 10" xfId="7884"/>
    <cellStyle name="Accent4 2 11" xfId="7885"/>
    <cellStyle name="Accent4 2 12" xfId="7886"/>
    <cellStyle name="Accent4 2 13" xfId="7887"/>
    <cellStyle name="Accent4 2 14" xfId="7888"/>
    <cellStyle name="Accent4 2 15" xfId="7889"/>
    <cellStyle name="Accent4 2 16" xfId="7890"/>
    <cellStyle name="Accent4 2 17" xfId="7891"/>
    <cellStyle name="Accent4 2 18" xfId="7892"/>
    <cellStyle name="Accent4 2 19" xfId="7893"/>
    <cellStyle name="Accent4 2 2" xfId="7894"/>
    <cellStyle name="Accent4 2 2 10" xfId="7895"/>
    <cellStyle name="Accent4 2 2 11" xfId="7896"/>
    <cellStyle name="Accent4 2 2 12" xfId="7897"/>
    <cellStyle name="Accent4 2 2 13" xfId="7898"/>
    <cellStyle name="Accent4 2 2 14" xfId="7899"/>
    <cellStyle name="Accent4 2 2 15" xfId="7900"/>
    <cellStyle name="Accent4 2 2 15 2" xfId="7901"/>
    <cellStyle name="Accent4 2 2 15 2 2" xfId="7902"/>
    <cellStyle name="Accent4 2 2 15 2 2 2" xfId="7903"/>
    <cellStyle name="Accent4 2 2 15 2 2 3" xfId="7904"/>
    <cellStyle name="Accent4 2 2 15 2 2 4" xfId="7905"/>
    <cellStyle name="Accent4 2 2 15 2 3" xfId="7906"/>
    <cellStyle name="Accent4 2 2 15 2 4" xfId="7907"/>
    <cellStyle name="Accent4 2 2 15 3" xfId="7908"/>
    <cellStyle name="Accent4 2 2 15 4" xfId="7909"/>
    <cellStyle name="Accent4 2 2 15 5" xfId="7910"/>
    <cellStyle name="Accent4 2 2 15 6" xfId="7911"/>
    <cellStyle name="Accent4 2 2 16" xfId="7912"/>
    <cellStyle name="Accent4 2 2 16 2" xfId="7913"/>
    <cellStyle name="Accent4 2 2 16 2 2" xfId="7914"/>
    <cellStyle name="Accent4 2 2 16 2 3" xfId="7915"/>
    <cellStyle name="Accent4 2 2 16 2 4" xfId="7916"/>
    <cellStyle name="Accent4 2 2 16 3" xfId="7917"/>
    <cellStyle name="Accent4 2 2 16 4" xfId="7918"/>
    <cellStyle name="Accent4 2 2 17" xfId="7919"/>
    <cellStyle name="Accent4 2 2 18" xfId="7920"/>
    <cellStyle name="Accent4 2 2 19" xfId="7921"/>
    <cellStyle name="Accent4 2 2 2" xfId="7922"/>
    <cellStyle name="Accent4 2 2 2 2" xfId="7923"/>
    <cellStyle name="Accent4 2 2 2 2 2" xfId="7924"/>
    <cellStyle name="Accent4 2 2 2 2 2 2" xfId="7925"/>
    <cellStyle name="Accent4 2 2 2 2 2 2 2" xfId="7926"/>
    <cellStyle name="Accent4 2 2 2 2 2 2 3" xfId="7927"/>
    <cellStyle name="Accent4 2 2 2 2 2 2 4" xfId="7928"/>
    <cellStyle name="Accent4 2 2 2 2 2 3" xfId="7929"/>
    <cellStyle name="Accent4 2 2 2 2 2 4" xfId="7930"/>
    <cellStyle name="Accent4 2 2 2 2 3" xfId="7931"/>
    <cellStyle name="Accent4 2 2 2 2 4" xfId="7932"/>
    <cellStyle name="Accent4 2 2 2 2 5" xfId="7933"/>
    <cellStyle name="Accent4 2 2 2 2 6" xfId="7934"/>
    <cellStyle name="Accent4 2 2 2 3" xfId="7935"/>
    <cellStyle name="Accent4 2 2 2 4" xfId="7936"/>
    <cellStyle name="Accent4 2 2 2 4 2" xfId="7937"/>
    <cellStyle name="Accent4 2 2 2 4 2 2" xfId="7938"/>
    <cellStyle name="Accent4 2 2 2 4 2 3" xfId="7939"/>
    <cellStyle name="Accent4 2 2 2 4 2 4" xfId="7940"/>
    <cellStyle name="Accent4 2 2 2 4 3" xfId="7941"/>
    <cellStyle name="Accent4 2 2 2 4 4" xfId="7942"/>
    <cellStyle name="Accent4 2 2 2 5" xfId="7943"/>
    <cellStyle name="Accent4 2 2 2 6" xfId="7944"/>
    <cellStyle name="Accent4 2 2 2 7" xfId="7945"/>
    <cellStyle name="Accent4 2 2 20" xfId="7946"/>
    <cellStyle name="Accent4 2 2 21" xfId="7947"/>
    <cellStyle name="Accent4 2 2 3" xfId="7948"/>
    <cellStyle name="Accent4 2 2 4" xfId="7949"/>
    <cellStyle name="Accent4 2 2 5" xfId="7950"/>
    <cellStyle name="Accent4 2 2 6" xfId="7951"/>
    <cellStyle name="Accent4 2 2 7" xfId="7952"/>
    <cellStyle name="Accent4 2 2 8" xfId="7953"/>
    <cellStyle name="Accent4 2 2 9" xfId="7954"/>
    <cellStyle name="Accent4 2 20" xfId="7955"/>
    <cellStyle name="Accent4 2 21" xfId="7956"/>
    <cellStyle name="Accent4 2 22" xfId="7957"/>
    <cellStyle name="Accent4 2 23" xfId="7958"/>
    <cellStyle name="Accent4 2 24" xfId="7959"/>
    <cellStyle name="Accent4 2 24 2" xfId="7960"/>
    <cellStyle name="Accent4 2 24 2 2" xfId="7961"/>
    <cellStyle name="Accent4 2 24 2 2 2" xfId="7962"/>
    <cellStyle name="Accent4 2 24 2 2 3" xfId="7963"/>
    <cellStyle name="Accent4 2 24 2 2 4" xfId="7964"/>
    <cellStyle name="Accent4 2 24 2 3" xfId="7965"/>
    <cellStyle name="Accent4 2 24 2 4" xfId="7966"/>
    <cellStyle name="Accent4 2 24 3" xfId="7967"/>
    <cellStyle name="Accent4 2 24 4" xfId="7968"/>
    <cellStyle name="Accent4 2 24 5" xfId="7969"/>
    <cellStyle name="Accent4 2 24 6" xfId="7970"/>
    <cellStyle name="Accent4 2 25" xfId="7971"/>
    <cellStyle name="Accent4 2 25 2" xfId="7972"/>
    <cellStyle name="Accent4 2 25 2 2" xfId="7973"/>
    <cellStyle name="Accent4 2 25 2 3" xfId="7974"/>
    <cellStyle name="Accent4 2 25 2 4" xfId="7975"/>
    <cellStyle name="Accent4 2 25 3" xfId="7976"/>
    <cellStyle name="Accent4 2 25 4" xfId="7977"/>
    <cellStyle name="Accent4 2 26" xfId="7978"/>
    <cellStyle name="Accent4 2 27" xfId="7979"/>
    <cellStyle name="Accent4 2 28" xfId="7980"/>
    <cellStyle name="Accent4 2 29" xfId="7981"/>
    <cellStyle name="Accent4 2 3" xfId="7982"/>
    <cellStyle name="Accent4 2 3 2" xfId="7983"/>
    <cellStyle name="Accent4 2 3 2 2" xfId="7984"/>
    <cellStyle name="Accent4 2 3 2 2 2" xfId="7985"/>
    <cellStyle name="Accent4 2 3 2 2 2 2" xfId="7986"/>
    <cellStyle name="Accent4 2 3 2 2 2 3" xfId="7987"/>
    <cellStyle name="Accent4 2 3 2 2 2 4" xfId="7988"/>
    <cellStyle name="Accent4 2 3 2 2 3" xfId="7989"/>
    <cellStyle name="Accent4 2 3 2 2 4" xfId="7990"/>
    <cellStyle name="Accent4 2 3 2 3" xfId="7991"/>
    <cellStyle name="Accent4 2 3 2 4" xfId="7992"/>
    <cellStyle name="Accent4 2 3 2 5" xfId="7993"/>
    <cellStyle name="Accent4 2 3 2 6" xfId="7994"/>
    <cellStyle name="Accent4 2 3 3" xfId="7995"/>
    <cellStyle name="Accent4 2 3 4" xfId="7996"/>
    <cellStyle name="Accent4 2 3 4 2" xfId="7997"/>
    <cellStyle name="Accent4 2 3 4 2 2" xfId="7998"/>
    <cellStyle name="Accent4 2 3 4 2 3" xfId="7999"/>
    <cellStyle name="Accent4 2 3 4 2 4" xfId="8000"/>
    <cellStyle name="Accent4 2 3 4 3" xfId="8001"/>
    <cellStyle name="Accent4 2 3 4 4" xfId="8002"/>
    <cellStyle name="Accent4 2 3 5" xfId="8003"/>
    <cellStyle name="Accent4 2 3 6" xfId="8004"/>
    <cellStyle name="Accent4 2 3 7" xfId="8005"/>
    <cellStyle name="Accent4 2 3 8" xfId="8006"/>
    <cellStyle name="Accent4 2 30" xfId="8007"/>
    <cellStyle name="Accent4 2 31" xfId="8008"/>
    <cellStyle name="Accent4 2 32" xfId="8009"/>
    <cellStyle name="Accent4 2 33" xfId="8010"/>
    <cellStyle name="Accent4 2 34" xfId="8011"/>
    <cellStyle name="Accent4 2 35" xfId="8012"/>
    <cellStyle name="Accent4 2 36" xfId="8013"/>
    <cellStyle name="Accent4 2 37" xfId="8014"/>
    <cellStyle name="Accent4 2 38" xfId="8015"/>
    <cellStyle name="Accent4 2 39" xfId="8016"/>
    <cellStyle name="Accent4 2 4" xfId="8017"/>
    <cellStyle name="Accent4 2 5" xfId="8018"/>
    <cellStyle name="Accent4 2 6" xfId="8019"/>
    <cellStyle name="Accent4 2 7" xfId="8020"/>
    <cellStyle name="Accent4 2 8" xfId="8021"/>
    <cellStyle name="Accent4 2 9" xfId="8022"/>
    <cellStyle name="Accent4 3" xfId="8023"/>
    <cellStyle name="Accent4 3 2" xfId="8024"/>
    <cellStyle name="Accent4 4" xfId="8025"/>
    <cellStyle name="Accent4 5" xfId="8026"/>
    <cellStyle name="Accent4 6" xfId="8027"/>
    <cellStyle name="Accent4 7" xfId="8028"/>
    <cellStyle name="Accent4 8" xfId="8029"/>
    <cellStyle name="Accent4 9" xfId="8030"/>
    <cellStyle name="Accent5 - 20%" xfId="52"/>
    <cellStyle name="Accent5 - 40%" xfId="53"/>
    <cellStyle name="Accent5 - 60%" xfId="54"/>
    <cellStyle name="Accent5 10" xfId="8031"/>
    <cellStyle name="Accent5 11" xfId="8032"/>
    <cellStyle name="Accent5 12" xfId="8033"/>
    <cellStyle name="Accent5 13" xfId="8034"/>
    <cellStyle name="Accent5 14" xfId="8035"/>
    <cellStyle name="Accent5 15" xfId="8036"/>
    <cellStyle name="Accent5 16" xfId="8037"/>
    <cellStyle name="Accent5 17" xfId="8038"/>
    <cellStyle name="Accent5 2" xfId="55"/>
    <cellStyle name="Accent5 2 10" xfId="8039"/>
    <cellStyle name="Accent5 2 11" xfId="8040"/>
    <cellStyle name="Accent5 2 12" xfId="8041"/>
    <cellStyle name="Accent5 2 13" xfId="8042"/>
    <cellStyle name="Accent5 2 14" xfId="8043"/>
    <cellStyle name="Accent5 2 15" xfId="8044"/>
    <cellStyle name="Accent5 2 16" xfId="8045"/>
    <cellStyle name="Accent5 2 17" xfId="8046"/>
    <cellStyle name="Accent5 2 18" xfId="8047"/>
    <cellStyle name="Accent5 2 19" xfId="8048"/>
    <cellStyle name="Accent5 2 2" xfId="8049"/>
    <cellStyle name="Accent5 2 2 10" xfId="8050"/>
    <cellStyle name="Accent5 2 2 11" xfId="8051"/>
    <cellStyle name="Accent5 2 2 12" xfId="8052"/>
    <cellStyle name="Accent5 2 2 13" xfId="8053"/>
    <cellStyle name="Accent5 2 2 14" xfId="8054"/>
    <cellStyle name="Accent5 2 2 15" xfId="8055"/>
    <cellStyle name="Accent5 2 2 15 2" xfId="8056"/>
    <cellStyle name="Accent5 2 2 15 2 2" xfId="8057"/>
    <cellStyle name="Accent5 2 2 15 2 2 2" xfId="8058"/>
    <cellStyle name="Accent5 2 2 15 2 2 3" xfId="8059"/>
    <cellStyle name="Accent5 2 2 15 2 2 4" xfId="8060"/>
    <cellStyle name="Accent5 2 2 15 2 3" xfId="8061"/>
    <cellStyle name="Accent5 2 2 15 2 4" xfId="8062"/>
    <cellStyle name="Accent5 2 2 15 3" xfId="8063"/>
    <cellStyle name="Accent5 2 2 15 4" xfId="8064"/>
    <cellStyle name="Accent5 2 2 15 5" xfId="8065"/>
    <cellStyle name="Accent5 2 2 15 6" xfId="8066"/>
    <cellStyle name="Accent5 2 2 16" xfId="8067"/>
    <cellStyle name="Accent5 2 2 16 2" xfId="8068"/>
    <cellStyle name="Accent5 2 2 16 2 2" xfId="8069"/>
    <cellStyle name="Accent5 2 2 16 2 3" xfId="8070"/>
    <cellStyle name="Accent5 2 2 16 2 4" xfId="8071"/>
    <cellStyle name="Accent5 2 2 16 3" xfId="8072"/>
    <cellStyle name="Accent5 2 2 16 4" xfId="8073"/>
    <cellStyle name="Accent5 2 2 17" xfId="8074"/>
    <cellStyle name="Accent5 2 2 18" xfId="8075"/>
    <cellStyle name="Accent5 2 2 19" xfId="8076"/>
    <cellStyle name="Accent5 2 2 2" xfId="8077"/>
    <cellStyle name="Accent5 2 2 2 2" xfId="8078"/>
    <cellStyle name="Accent5 2 2 2 2 2" xfId="8079"/>
    <cellStyle name="Accent5 2 2 2 2 2 2" xfId="8080"/>
    <cellStyle name="Accent5 2 2 2 2 2 2 2" xfId="8081"/>
    <cellStyle name="Accent5 2 2 2 2 2 2 3" xfId="8082"/>
    <cellStyle name="Accent5 2 2 2 2 2 2 4" xfId="8083"/>
    <cellStyle name="Accent5 2 2 2 2 2 3" xfId="8084"/>
    <cellStyle name="Accent5 2 2 2 2 2 4" xfId="8085"/>
    <cellStyle name="Accent5 2 2 2 2 3" xfId="8086"/>
    <cellStyle name="Accent5 2 2 2 2 4" xfId="8087"/>
    <cellStyle name="Accent5 2 2 2 2 5" xfId="8088"/>
    <cellStyle name="Accent5 2 2 2 2 6" xfId="8089"/>
    <cellStyle name="Accent5 2 2 2 3" xfId="8090"/>
    <cellStyle name="Accent5 2 2 2 4" xfId="8091"/>
    <cellStyle name="Accent5 2 2 2 4 2" xfId="8092"/>
    <cellStyle name="Accent5 2 2 2 4 2 2" xfId="8093"/>
    <cellStyle name="Accent5 2 2 2 4 2 3" xfId="8094"/>
    <cellStyle name="Accent5 2 2 2 4 2 4" xfId="8095"/>
    <cellStyle name="Accent5 2 2 2 4 3" xfId="8096"/>
    <cellStyle name="Accent5 2 2 2 4 4" xfId="8097"/>
    <cellStyle name="Accent5 2 2 2 5" xfId="8098"/>
    <cellStyle name="Accent5 2 2 2 6" xfId="8099"/>
    <cellStyle name="Accent5 2 2 2 7" xfId="8100"/>
    <cellStyle name="Accent5 2 2 3" xfId="8101"/>
    <cellStyle name="Accent5 2 2 4" xfId="8102"/>
    <cellStyle name="Accent5 2 2 5" xfId="8103"/>
    <cellStyle name="Accent5 2 2 6" xfId="8104"/>
    <cellStyle name="Accent5 2 2 7" xfId="8105"/>
    <cellStyle name="Accent5 2 2 8" xfId="8106"/>
    <cellStyle name="Accent5 2 2 9" xfId="8107"/>
    <cellStyle name="Accent5 2 20" xfId="8108"/>
    <cellStyle name="Accent5 2 21" xfId="8109"/>
    <cellStyle name="Accent5 2 22" xfId="8110"/>
    <cellStyle name="Accent5 2 23" xfId="8111"/>
    <cellStyle name="Accent5 2 24" xfId="8112"/>
    <cellStyle name="Accent5 2 24 2" xfId="8113"/>
    <cellStyle name="Accent5 2 24 2 2" xfId="8114"/>
    <cellStyle name="Accent5 2 24 2 2 2" xfId="8115"/>
    <cellStyle name="Accent5 2 24 2 2 3" xfId="8116"/>
    <cellStyle name="Accent5 2 24 2 2 4" xfId="8117"/>
    <cellStyle name="Accent5 2 24 2 3" xfId="8118"/>
    <cellStyle name="Accent5 2 24 2 4" xfId="8119"/>
    <cellStyle name="Accent5 2 24 3" xfId="8120"/>
    <cellStyle name="Accent5 2 24 4" xfId="8121"/>
    <cellStyle name="Accent5 2 24 5" xfId="8122"/>
    <cellStyle name="Accent5 2 24 6" xfId="8123"/>
    <cellStyle name="Accent5 2 25" xfId="8124"/>
    <cellStyle name="Accent5 2 25 2" xfId="8125"/>
    <cellStyle name="Accent5 2 25 2 2" xfId="8126"/>
    <cellStyle name="Accent5 2 25 2 3" xfId="8127"/>
    <cellStyle name="Accent5 2 25 2 4" xfId="8128"/>
    <cellStyle name="Accent5 2 25 3" xfId="8129"/>
    <cellStyle name="Accent5 2 25 4" xfId="8130"/>
    <cellStyle name="Accent5 2 26" xfId="8131"/>
    <cellStyle name="Accent5 2 27" xfId="8132"/>
    <cellStyle name="Accent5 2 28" xfId="8133"/>
    <cellStyle name="Accent5 2 29" xfId="8134"/>
    <cellStyle name="Accent5 2 3" xfId="8135"/>
    <cellStyle name="Accent5 2 3 2" xfId="8136"/>
    <cellStyle name="Accent5 2 3 2 2" xfId="8137"/>
    <cellStyle name="Accent5 2 3 2 2 2" xfId="8138"/>
    <cellStyle name="Accent5 2 3 2 2 2 2" xfId="8139"/>
    <cellStyle name="Accent5 2 3 2 2 2 3" xfId="8140"/>
    <cellStyle name="Accent5 2 3 2 2 2 4" xfId="8141"/>
    <cellStyle name="Accent5 2 3 2 2 3" xfId="8142"/>
    <cellStyle name="Accent5 2 3 2 2 4" xfId="8143"/>
    <cellStyle name="Accent5 2 3 2 3" xfId="8144"/>
    <cellStyle name="Accent5 2 3 2 4" xfId="8145"/>
    <cellStyle name="Accent5 2 3 2 5" xfId="8146"/>
    <cellStyle name="Accent5 2 3 2 6" xfId="8147"/>
    <cellStyle name="Accent5 2 3 3" xfId="8148"/>
    <cellStyle name="Accent5 2 3 4" xfId="8149"/>
    <cellStyle name="Accent5 2 3 4 2" xfId="8150"/>
    <cellStyle name="Accent5 2 3 4 2 2" xfId="8151"/>
    <cellStyle name="Accent5 2 3 4 2 3" xfId="8152"/>
    <cellStyle name="Accent5 2 3 4 2 4" xfId="8153"/>
    <cellStyle name="Accent5 2 3 4 3" xfId="8154"/>
    <cellStyle name="Accent5 2 3 4 4" xfId="8155"/>
    <cellStyle name="Accent5 2 3 5" xfId="8156"/>
    <cellStyle name="Accent5 2 3 6" xfId="8157"/>
    <cellStyle name="Accent5 2 3 7" xfId="8158"/>
    <cellStyle name="Accent5 2 30" xfId="8159"/>
    <cellStyle name="Accent5 2 31" xfId="8160"/>
    <cellStyle name="Accent5 2 32" xfId="8161"/>
    <cellStyle name="Accent5 2 33" xfId="8162"/>
    <cellStyle name="Accent5 2 34" xfId="8163"/>
    <cellStyle name="Accent5 2 35" xfId="8164"/>
    <cellStyle name="Accent5 2 36" xfId="8165"/>
    <cellStyle name="Accent5 2 37" xfId="8166"/>
    <cellStyle name="Accent5 2 38" xfId="8167"/>
    <cellStyle name="Accent5 2 39" xfId="8168"/>
    <cellStyle name="Accent5 2 4" xfId="8169"/>
    <cellStyle name="Accent5 2 5" xfId="8170"/>
    <cellStyle name="Accent5 2 6" xfId="8171"/>
    <cellStyle name="Accent5 2 7" xfId="8172"/>
    <cellStyle name="Accent5 2 8" xfId="8173"/>
    <cellStyle name="Accent5 2 9" xfId="8174"/>
    <cellStyle name="Accent5 3" xfId="8175"/>
    <cellStyle name="Accent5 3 2" xfId="8176"/>
    <cellStyle name="Accent5 4" xfId="8177"/>
    <cellStyle name="Accent5 5" xfId="8178"/>
    <cellStyle name="Accent5 6" xfId="8179"/>
    <cellStyle name="Accent5 7" xfId="8180"/>
    <cellStyle name="Accent5 8" xfId="8181"/>
    <cellStyle name="Accent5 9" xfId="8182"/>
    <cellStyle name="Accent6 - 20%" xfId="56"/>
    <cellStyle name="Accent6 - 40%" xfId="57"/>
    <cellStyle name="Accent6 - 60%" xfId="58"/>
    <cellStyle name="Accent6 10" xfId="8183"/>
    <cellStyle name="Accent6 11" xfId="8184"/>
    <cellStyle name="Accent6 12" xfId="8185"/>
    <cellStyle name="Accent6 13" xfId="8186"/>
    <cellStyle name="Accent6 14" xfId="8187"/>
    <cellStyle name="Accent6 15" xfId="8188"/>
    <cellStyle name="Accent6 16" xfId="8189"/>
    <cellStyle name="Accent6 17" xfId="8190"/>
    <cellStyle name="Accent6 2" xfId="59"/>
    <cellStyle name="Accent6 2 10" xfId="8191"/>
    <cellStyle name="Accent6 2 11" xfId="8192"/>
    <cellStyle name="Accent6 2 12" xfId="8193"/>
    <cellStyle name="Accent6 2 13" xfId="8194"/>
    <cellStyle name="Accent6 2 14" xfId="8195"/>
    <cellStyle name="Accent6 2 15" xfId="8196"/>
    <cellStyle name="Accent6 2 16" xfId="8197"/>
    <cellStyle name="Accent6 2 17" xfId="8198"/>
    <cellStyle name="Accent6 2 18" xfId="8199"/>
    <cellStyle name="Accent6 2 19" xfId="8200"/>
    <cellStyle name="Accent6 2 2" xfId="8201"/>
    <cellStyle name="Accent6 2 2 10" xfId="8202"/>
    <cellStyle name="Accent6 2 2 11" xfId="8203"/>
    <cellStyle name="Accent6 2 2 12" xfId="8204"/>
    <cellStyle name="Accent6 2 2 13" xfId="8205"/>
    <cellStyle name="Accent6 2 2 14" xfId="8206"/>
    <cellStyle name="Accent6 2 2 15" xfId="8207"/>
    <cellStyle name="Accent6 2 2 15 2" xfId="8208"/>
    <cellStyle name="Accent6 2 2 15 2 2" xfId="8209"/>
    <cellStyle name="Accent6 2 2 15 2 2 2" xfId="8210"/>
    <cellStyle name="Accent6 2 2 15 2 2 3" xfId="8211"/>
    <cellStyle name="Accent6 2 2 15 2 2 4" xfId="8212"/>
    <cellStyle name="Accent6 2 2 15 2 3" xfId="8213"/>
    <cellStyle name="Accent6 2 2 15 2 4" xfId="8214"/>
    <cellStyle name="Accent6 2 2 15 3" xfId="8215"/>
    <cellStyle name="Accent6 2 2 15 4" xfId="8216"/>
    <cellStyle name="Accent6 2 2 15 5" xfId="8217"/>
    <cellStyle name="Accent6 2 2 15 6" xfId="8218"/>
    <cellStyle name="Accent6 2 2 16" xfId="8219"/>
    <cellStyle name="Accent6 2 2 16 2" xfId="8220"/>
    <cellStyle name="Accent6 2 2 16 2 2" xfId="8221"/>
    <cellStyle name="Accent6 2 2 16 2 3" xfId="8222"/>
    <cellStyle name="Accent6 2 2 16 2 4" xfId="8223"/>
    <cellStyle name="Accent6 2 2 16 3" xfId="8224"/>
    <cellStyle name="Accent6 2 2 16 4" xfId="8225"/>
    <cellStyle name="Accent6 2 2 17" xfId="8226"/>
    <cellStyle name="Accent6 2 2 18" xfId="8227"/>
    <cellStyle name="Accent6 2 2 19" xfId="8228"/>
    <cellStyle name="Accent6 2 2 2" xfId="8229"/>
    <cellStyle name="Accent6 2 2 2 2" xfId="8230"/>
    <cellStyle name="Accent6 2 2 2 2 2" xfId="8231"/>
    <cellStyle name="Accent6 2 2 2 2 2 2" xfId="8232"/>
    <cellStyle name="Accent6 2 2 2 2 2 2 2" xfId="8233"/>
    <cellStyle name="Accent6 2 2 2 2 2 2 3" xfId="8234"/>
    <cellStyle name="Accent6 2 2 2 2 2 2 4" xfId="8235"/>
    <cellStyle name="Accent6 2 2 2 2 2 3" xfId="8236"/>
    <cellStyle name="Accent6 2 2 2 2 2 4" xfId="8237"/>
    <cellStyle name="Accent6 2 2 2 2 3" xfId="8238"/>
    <cellStyle name="Accent6 2 2 2 2 4" xfId="8239"/>
    <cellStyle name="Accent6 2 2 2 2 5" xfId="8240"/>
    <cellStyle name="Accent6 2 2 2 2 6" xfId="8241"/>
    <cellStyle name="Accent6 2 2 2 3" xfId="8242"/>
    <cellStyle name="Accent6 2 2 2 4" xfId="8243"/>
    <cellStyle name="Accent6 2 2 2 4 2" xfId="8244"/>
    <cellStyle name="Accent6 2 2 2 4 2 2" xfId="8245"/>
    <cellStyle name="Accent6 2 2 2 4 2 3" xfId="8246"/>
    <cellStyle name="Accent6 2 2 2 4 2 4" xfId="8247"/>
    <cellStyle name="Accent6 2 2 2 4 3" xfId="8248"/>
    <cellStyle name="Accent6 2 2 2 4 4" xfId="8249"/>
    <cellStyle name="Accent6 2 2 2 5" xfId="8250"/>
    <cellStyle name="Accent6 2 2 2 6" xfId="8251"/>
    <cellStyle name="Accent6 2 2 2 7" xfId="8252"/>
    <cellStyle name="Accent6 2 2 3" xfId="8253"/>
    <cellStyle name="Accent6 2 2 4" xfId="8254"/>
    <cellStyle name="Accent6 2 2 5" xfId="8255"/>
    <cellStyle name="Accent6 2 2 6" xfId="8256"/>
    <cellStyle name="Accent6 2 2 7" xfId="8257"/>
    <cellStyle name="Accent6 2 2 8" xfId="8258"/>
    <cellStyle name="Accent6 2 2 9" xfId="8259"/>
    <cellStyle name="Accent6 2 20" xfId="8260"/>
    <cellStyle name="Accent6 2 21" xfId="8261"/>
    <cellStyle name="Accent6 2 22" xfId="8262"/>
    <cellStyle name="Accent6 2 23" xfId="8263"/>
    <cellStyle name="Accent6 2 24" xfId="8264"/>
    <cellStyle name="Accent6 2 24 2" xfId="8265"/>
    <cellStyle name="Accent6 2 24 2 2" xfId="8266"/>
    <cellStyle name="Accent6 2 24 2 2 2" xfId="8267"/>
    <cellStyle name="Accent6 2 24 2 2 3" xfId="8268"/>
    <cellStyle name="Accent6 2 24 2 2 4" xfId="8269"/>
    <cellStyle name="Accent6 2 24 2 3" xfId="8270"/>
    <cellStyle name="Accent6 2 24 2 4" xfId="8271"/>
    <cellStyle name="Accent6 2 24 3" xfId="8272"/>
    <cellStyle name="Accent6 2 24 4" xfId="8273"/>
    <cellStyle name="Accent6 2 24 5" xfId="8274"/>
    <cellStyle name="Accent6 2 24 6" xfId="8275"/>
    <cellStyle name="Accent6 2 25" xfId="8276"/>
    <cellStyle name="Accent6 2 25 2" xfId="8277"/>
    <cellStyle name="Accent6 2 25 2 2" xfId="8278"/>
    <cellStyle name="Accent6 2 25 2 3" xfId="8279"/>
    <cellStyle name="Accent6 2 25 2 4" xfId="8280"/>
    <cellStyle name="Accent6 2 25 3" xfId="8281"/>
    <cellStyle name="Accent6 2 25 4" xfId="8282"/>
    <cellStyle name="Accent6 2 26" xfId="8283"/>
    <cellStyle name="Accent6 2 27" xfId="8284"/>
    <cellStyle name="Accent6 2 28" xfId="8285"/>
    <cellStyle name="Accent6 2 29" xfId="8286"/>
    <cellStyle name="Accent6 2 3" xfId="8287"/>
    <cellStyle name="Accent6 2 3 2" xfId="8288"/>
    <cellStyle name="Accent6 2 3 2 2" xfId="8289"/>
    <cellStyle name="Accent6 2 3 2 2 2" xfId="8290"/>
    <cellStyle name="Accent6 2 3 2 2 2 2" xfId="8291"/>
    <cellStyle name="Accent6 2 3 2 2 2 3" xfId="8292"/>
    <cellStyle name="Accent6 2 3 2 2 2 4" xfId="8293"/>
    <cellStyle name="Accent6 2 3 2 2 3" xfId="8294"/>
    <cellStyle name="Accent6 2 3 2 2 4" xfId="8295"/>
    <cellStyle name="Accent6 2 3 2 3" xfId="8296"/>
    <cellStyle name="Accent6 2 3 2 4" xfId="8297"/>
    <cellStyle name="Accent6 2 3 2 5" xfId="8298"/>
    <cellStyle name="Accent6 2 3 2 6" xfId="8299"/>
    <cellStyle name="Accent6 2 3 3" xfId="8300"/>
    <cellStyle name="Accent6 2 3 4" xfId="8301"/>
    <cellStyle name="Accent6 2 3 4 2" xfId="8302"/>
    <cellStyle name="Accent6 2 3 4 2 2" xfId="8303"/>
    <cellStyle name="Accent6 2 3 4 2 3" xfId="8304"/>
    <cellStyle name="Accent6 2 3 4 2 4" xfId="8305"/>
    <cellStyle name="Accent6 2 3 4 3" xfId="8306"/>
    <cellStyle name="Accent6 2 3 4 4" xfId="8307"/>
    <cellStyle name="Accent6 2 3 5" xfId="8308"/>
    <cellStyle name="Accent6 2 3 6" xfId="8309"/>
    <cellStyle name="Accent6 2 3 7" xfId="8310"/>
    <cellStyle name="Accent6 2 30" xfId="8311"/>
    <cellStyle name="Accent6 2 31" xfId="8312"/>
    <cellStyle name="Accent6 2 32" xfId="8313"/>
    <cellStyle name="Accent6 2 33" xfId="8314"/>
    <cellStyle name="Accent6 2 34" xfId="8315"/>
    <cellStyle name="Accent6 2 35" xfId="8316"/>
    <cellStyle name="Accent6 2 36" xfId="8317"/>
    <cellStyle name="Accent6 2 37" xfId="8318"/>
    <cellStyle name="Accent6 2 38" xfId="8319"/>
    <cellStyle name="Accent6 2 39" xfId="8320"/>
    <cellStyle name="Accent6 2 4" xfId="8321"/>
    <cellStyle name="Accent6 2 5" xfId="8322"/>
    <cellStyle name="Accent6 2 6" xfId="8323"/>
    <cellStyle name="Accent6 2 7" xfId="8324"/>
    <cellStyle name="Accent6 2 8" xfId="8325"/>
    <cellStyle name="Accent6 2 9" xfId="8326"/>
    <cellStyle name="Accent6 3" xfId="8327"/>
    <cellStyle name="Accent6 3 2" xfId="8328"/>
    <cellStyle name="Accent6 4" xfId="8329"/>
    <cellStyle name="Accent6 5" xfId="8330"/>
    <cellStyle name="Accent6 6" xfId="8331"/>
    <cellStyle name="Accent6 7" xfId="8332"/>
    <cellStyle name="Accent6 8" xfId="8333"/>
    <cellStyle name="Accent6 9" xfId="8334"/>
    <cellStyle name="Actual override only" xfId="8335"/>
    <cellStyle name="adjusted" xfId="8336"/>
    <cellStyle name="ÅëÈ­ [0]_´ëÇü»çÃâ" xfId="8337"/>
    <cellStyle name="AeE­ [0]_INQUIRY ¿μ¾÷AßAø " xfId="39164"/>
    <cellStyle name="ÅëÈ­_´ëÇü»çÃâ" xfId="8338"/>
    <cellStyle name="AeE­_INQUIRY ¿μ¾÷AßAø " xfId="39165"/>
    <cellStyle name="AFE" xfId="8339"/>
    <cellStyle name="Agara" xfId="60"/>
    <cellStyle name="AMN" xfId="8340"/>
    <cellStyle name="AMN 10" xfId="8341"/>
    <cellStyle name="AMN 11" xfId="8342"/>
    <cellStyle name="AMN 12" xfId="8343"/>
    <cellStyle name="AMN 13" xfId="8344"/>
    <cellStyle name="AMN 14" xfId="8345"/>
    <cellStyle name="AMN 15" xfId="8346"/>
    <cellStyle name="AMN 16" xfId="8347"/>
    <cellStyle name="AMN 17" xfId="8348"/>
    <cellStyle name="AMN 18" xfId="8349"/>
    <cellStyle name="AMN 19" xfId="8350"/>
    <cellStyle name="AMN 2" xfId="8351"/>
    <cellStyle name="AMN 2 2" xfId="8352"/>
    <cellStyle name="AMN 2 3" xfId="8353"/>
    <cellStyle name="AMN 2 4" xfId="8354"/>
    <cellStyle name="AMN 2 5" xfId="8355"/>
    <cellStyle name="AMN 2 6" xfId="8356"/>
    <cellStyle name="AMN 2 7" xfId="8357"/>
    <cellStyle name="AMN 2 8" xfId="8358"/>
    <cellStyle name="AMN 20" xfId="8359"/>
    <cellStyle name="AMN 21" xfId="8360"/>
    <cellStyle name="AMN 22" xfId="8361"/>
    <cellStyle name="AMN 23" xfId="8362"/>
    <cellStyle name="AMN 24" xfId="8363"/>
    <cellStyle name="AMN 3" xfId="8364"/>
    <cellStyle name="AMN 4" xfId="8365"/>
    <cellStyle name="AMN 5" xfId="8366"/>
    <cellStyle name="AMN 6" xfId="8367"/>
    <cellStyle name="AMN 7" xfId="8368"/>
    <cellStyle name="AMN 8" xfId="8369"/>
    <cellStyle name="AMN 9" xfId="8370"/>
    <cellStyle name="AS Input Middle Currency" xfId="39166"/>
    <cellStyle name="AS Input Middle Date" xfId="39167"/>
    <cellStyle name="AS Input Middle Multiple" xfId="39168"/>
    <cellStyle name="AS Input Middle Number" xfId="39169"/>
    <cellStyle name="AS Input Middle Percentage" xfId="39170"/>
    <cellStyle name="AS Input Middle Title / Name" xfId="39171"/>
    <cellStyle name="AS Input Middle Year" xfId="39172"/>
    <cellStyle name="ASI Currency" xfId="39173"/>
    <cellStyle name="ASI Date" xfId="39174"/>
    <cellStyle name="ASI Heading 1" xfId="39175"/>
    <cellStyle name="ASI Heading 2" xfId="39176"/>
    <cellStyle name="ASI Heading 3" xfId="39177"/>
    <cellStyle name="ASI Heading 4" xfId="39178"/>
    <cellStyle name="ASI Multiple" xfId="39179"/>
    <cellStyle name="ASI Number" xfId="39180"/>
    <cellStyle name="ASI Percentage" xfId="39181"/>
    <cellStyle name="ASI Sheet Title" xfId="39182"/>
    <cellStyle name="ASI Title / Name" xfId="39183"/>
    <cellStyle name="ASI Year" xfId="39184"/>
    <cellStyle name="ASO Company Name" xfId="39185"/>
    <cellStyle name="ASO Currency" xfId="39186"/>
    <cellStyle name="ASO Date" xfId="39187"/>
    <cellStyle name="ASO Heading 1" xfId="39188"/>
    <cellStyle name="ASO Heading 2" xfId="39189"/>
    <cellStyle name="ASO Heading 3" xfId="39190"/>
    <cellStyle name="ASO Heading 4" xfId="39191"/>
    <cellStyle name="ASO Link Cell" xfId="39192"/>
    <cellStyle name="ASO Multiple" xfId="39193"/>
    <cellStyle name="ASO Number" xfId="39194"/>
    <cellStyle name="ASO Percentage" xfId="39195"/>
    <cellStyle name="ASO Title / Name" xfId="39196"/>
    <cellStyle name="ASO Year" xfId="39197"/>
    <cellStyle name="Asset" xfId="8371"/>
    <cellStyle name="assumption 1" xfId="8372"/>
    <cellStyle name="Assumption 2" xfId="8373"/>
    <cellStyle name="Assumption 2 2" xfId="8374"/>
    <cellStyle name="Assumption 2 2 2" xfId="8375"/>
    <cellStyle name="Assumption 2 2 2 2" xfId="39198"/>
    <cellStyle name="Assumption 2 2 3" xfId="39199"/>
    <cellStyle name="Assumption 2 3" xfId="8376"/>
    <cellStyle name="Assumption 3" xfId="8377"/>
    <cellStyle name="Assumption Date" xfId="8378"/>
    <cellStyle name="Assumption Date 2" xfId="8379"/>
    <cellStyle name="Assumption Date 2 2" xfId="8380"/>
    <cellStyle name="Assumption Date 2 2 2" xfId="39200"/>
    <cellStyle name="Assumption Date 2 3" xfId="39201"/>
    <cellStyle name="Assumption Date 3" xfId="8381"/>
    <cellStyle name="Assumption flex" xfId="39202"/>
    <cellStyle name="Assumption flex 2" xfId="39203"/>
    <cellStyle name="Assumption flex 2 2" xfId="39204"/>
    <cellStyle name="Assumption flex 3" xfId="39205"/>
    <cellStyle name="Assumption number" xfId="8382"/>
    <cellStyle name="Assumption number 2" xfId="8383"/>
    <cellStyle name="Assumption number 2 2" xfId="8384"/>
    <cellStyle name="Assumption number 3" xfId="8385"/>
    <cellStyle name="Assumption output percentage" xfId="8386"/>
    <cellStyle name="Assumption output percentage 2" xfId="8387"/>
    <cellStyle name="Assumption output percentage 2 2" xfId="8388"/>
    <cellStyle name="Assumption output percentage 3" xfId="8389"/>
    <cellStyle name="Assumption Percentage" xfId="8390"/>
    <cellStyle name="Assumption Percentage 2" xfId="8391"/>
    <cellStyle name="Assumption Percentage 2 2" xfId="8392"/>
    <cellStyle name="Assumption Percentage 3" xfId="8393"/>
    <cellStyle name="Assumptions" xfId="8394"/>
    <cellStyle name="Assumptions 2" xfId="8395"/>
    <cellStyle name="Assumptions 2 2" xfId="8396"/>
    <cellStyle name="Assumptions 3" xfId="8397"/>
    <cellStyle name="Assumptions Center Currency" xfId="39206"/>
    <cellStyle name="Assumptions Center Date" xfId="39207"/>
    <cellStyle name="Assumptions Center Date 2" xfId="39208"/>
    <cellStyle name="Assumptions Center Multiple" xfId="39209"/>
    <cellStyle name="Assumptions Center Number" xfId="39210"/>
    <cellStyle name="Assumptions Center Number 2" xfId="39211"/>
    <cellStyle name="Assumptions Center Number_ELE-Interest&amp;Hedging-070206v3-DFT" xfId="39212"/>
    <cellStyle name="Assumptions Center Percentage" xfId="39213"/>
    <cellStyle name="Assumptions Center Percentage 2" xfId="39214"/>
    <cellStyle name="Assumptions Center Percentage_ELE-Interest&amp;Hedging-070206v3-DFT" xfId="39215"/>
    <cellStyle name="Assumptions Center Year" xfId="39216"/>
    <cellStyle name="Assumptions Forecast Currency" xfId="39217"/>
    <cellStyle name="Assumptions Forecast Date" xfId="39218"/>
    <cellStyle name="Assumptions Forecast Multiple" xfId="39219"/>
    <cellStyle name="Assumptions Forecast Number" xfId="39220"/>
    <cellStyle name="Assumptions Forecast Percentage" xfId="39221"/>
    <cellStyle name="Assumptions Forecast Title / Name" xfId="39222"/>
    <cellStyle name="Assumptions Right Number" xfId="5"/>
    <cellStyle name="ÄÞ¸¶ [0]_´ëÇü»çÃâ" xfId="8398"/>
    <cellStyle name="ÄÞ¸¶_´ëÇü»çÃâ" xfId="8399"/>
    <cellStyle name="B79812_.wvu.PrintTitlest" xfId="61"/>
    <cellStyle name="Background" xfId="8400"/>
    <cellStyle name="Background 2" xfId="8401"/>
    <cellStyle name="Background 2 2" xfId="8402"/>
    <cellStyle name="Background 2 2 2" xfId="8403"/>
    <cellStyle name="Background 2 3" xfId="8404"/>
    <cellStyle name="Background 3" xfId="8405"/>
    <cellStyle name="Background 3 2" xfId="8406"/>
    <cellStyle name="Background 4" xfId="8407"/>
    <cellStyle name="Bad 10" xfId="8408"/>
    <cellStyle name="Bad 11" xfId="8409"/>
    <cellStyle name="Bad 12" xfId="8410"/>
    <cellStyle name="Bad 13" xfId="8411"/>
    <cellStyle name="Bad 14" xfId="8412"/>
    <cellStyle name="Bad 15" xfId="8413"/>
    <cellStyle name="Bad 16" xfId="8414"/>
    <cellStyle name="Bad 17" xfId="8415"/>
    <cellStyle name="Bad 2" xfId="62"/>
    <cellStyle name="Bad 2 10" xfId="8416"/>
    <cellStyle name="Bad 2 11" xfId="8417"/>
    <cellStyle name="Bad 2 12" xfId="8418"/>
    <cellStyle name="Bad 2 13" xfId="8419"/>
    <cellStyle name="Bad 2 14" xfId="8420"/>
    <cellStyle name="Bad 2 15" xfId="8421"/>
    <cellStyle name="Bad 2 16" xfId="8422"/>
    <cellStyle name="Bad 2 17" xfId="8423"/>
    <cellStyle name="Bad 2 18" xfId="8424"/>
    <cellStyle name="Bad 2 19" xfId="8425"/>
    <cellStyle name="Bad 2 2" xfId="8426"/>
    <cellStyle name="Bad 2 2 10" xfId="8427"/>
    <cellStyle name="Bad 2 2 11" xfId="8428"/>
    <cellStyle name="Bad 2 2 12" xfId="8429"/>
    <cellStyle name="Bad 2 2 13" xfId="8430"/>
    <cellStyle name="Bad 2 2 14" xfId="8431"/>
    <cellStyle name="Bad 2 2 15" xfId="8432"/>
    <cellStyle name="Bad 2 2 15 2" xfId="8433"/>
    <cellStyle name="Bad 2 2 15 2 2" xfId="8434"/>
    <cellStyle name="Bad 2 2 15 2 2 2" xfId="8435"/>
    <cellStyle name="Bad 2 2 15 2 2 3" xfId="8436"/>
    <cellStyle name="Bad 2 2 15 2 2 4" xfId="8437"/>
    <cellStyle name="Bad 2 2 15 2 3" xfId="8438"/>
    <cellStyle name="Bad 2 2 15 2 4" xfId="8439"/>
    <cellStyle name="Bad 2 2 15 3" xfId="8440"/>
    <cellStyle name="Bad 2 2 15 4" xfId="8441"/>
    <cellStyle name="Bad 2 2 15 5" xfId="8442"/>
    <cellStyle name="Bad 2 2 15 6" xfId="8443"/>
    <cellStyle name="Bad 2 2 16" xfId="8444"/>
    <cellStyle name="Bad 2 2 16 2" xfId="8445"/>
    <cellStyle name="Bad 2 2 16 2 2" xfId="8446"/>
    <cellStyle name="Bad 2 2 16 2 3" xfId="8447"/>
    <cellStyle name="Bad 2 2 16 2 4" xfId="8448"/>
    <cellStyle name="Bad 2 2 16 3" xfId="8449"/>
    <cellStyle name="Bad 2 2 16 4" xfId="8450"/>
    <cellStyle name="Bad 2 2 17" xfId="8451"/>
    <cellStyle name="Bad 2 2 18" xfId="8452"/>
    <cellStyle name="Bad 2 2 19" xfId="8453"/>
    <cellStyle name="Bad 2 2 2" xfId="8454"/>
    <cellStyle name="Bad 2 2 2 2" xfId="8455"/>
    <cellStyle name="Bad 2 2 2 2 2" xfId="8456"/>
    <cellStyle name="Bad 2 2 2 2 2 2" xfId="8457"/>
    <cellStyle name="Bad 2 2 2 2 2 2 2" xfId="8458"/>
    <cellStyle name="Bad 2 2 2 2 2 2 3" xfId="8459"/>
    <cellStyle name="Bad 2 2 2 2 2 2 4" xfId="8460"/>
    <cellStyle name="Bad 2 2 2 2 2 3" xfId="8461"/>
    <cellStyle name="Bad 2 2 2 2 2 4" xfId="8462"/>
    <cellStyle name="Bad 2 2 2 2 3" xfId="8463"/>
    <cellStyle name="Bad 2 2 2 2 4" xfId="8464"/>
    <cellStyle name="Bad 2 2 2 2 5" xfId="8465"/>
    <cellStyle name="Bad 2 2 2 2 6" xfId="8466"/>
    <cellStyle name="Bad 2 2 2 3" xfId="8467"/>
    <cellStyle name="Bad 2 2 2 4" xfId="8468"/>
    <cellStyle name="Bad 2 2 2 4 2" xfId="8469"/>
    <cellStyle name="Bad 2 2 2 4 2 2" xfId="8470"/>
    <cellStyle name="Bad 2 2 2 4 2 3" xfId="8471"/>
    <cellStyle name="Bad 2 2 2 4 2 4" xfId="8472"/>
    <cellStyle name="Bad 2 2 2 4 3" xfId="8473"/>
    <cellStyle name="Bad 2 2 2 4 4" xfId="8474"/>
    <cellStyle name="Bad 2 2 2 5" xfId="8475"/>
    <cellStyle name="Bad 2 2 2 6" xfId="8476"/>
    <cellStyle name="Bad 2 2 2 7" xfId="8477"/>
    <cellStyle name="Bad 2 2 3" xfId="8478"/>
    <cellStyle name="Bad 2 2 4" xfId="8479"/>
    <cellStyle name="Bad 2 2 5" xfId="8480"/>
    <cellStyle name="Bad 2 2 6" xfId="8481"/>
    <cellStyle name="Bad 2 2 7" xfId="8482"/>
    <cellStyle name="Bad 2 2 8" xfId="8483"/>
    <cellStyle name="Bad 2 2 9" xfId="8484"/>
    <cellStyle name="Bad 2 20" xfId="8485"/>
    <cellStyle name="Bad 2 21" xfId="8486"/>
    <cellStyle name="Bad 2 22" xfId="8487"/>
    <cellStyle name="Bad 2 23" xfId="8488"/>
    <cellStyle name="Bad 2 24" xfId="8489"/>
    <cellStyle name="Bad 2 24 2" xfId="8490"/>
    <cellStyle name="Bad 2 24 2 2" xfId="8491"/>
    <cellStyle name="Bad 2 24 2 2 2" xfId="8492"/>
    <cellStyle name="Bad 2 24 2 2 3" xfId="8493"/>
    <cellStyle name="Bad 2 24 2 2 4" xfId="8494"/>
    <cellStyle name="Bad 2 24 2 3" xfId="8495"/>
    <cellStyle name="Bad 2 24 2 4" xfId="8496"/>
    <cellStyle name="Bad 2 24 3" xfId="8497"/>
    <cellStyle name="Bad 2 24 4" xfId="8498"/>
    <cellStyle name="Bad 2 24 5" xfId="8499"/>
    <cellStyle name="Bad 2 24 6" xfId="8500"/>
    <cellStyle name="Bad 2 25" xfId="8501"/>
    <cellStyle name="Bad 2 25 2" xfId="8502"/>
    <cellStyle name="Bad 2 25 2 2" xfId="8503"/>
    <cellStyle name="Bad 2 25 2 3" xfId="8504"/>
    <cellStyle name="Bad 2 25 2 4" xfId="8505"/>
    <cellStyle name="Bad 2 25 3" xfId="8506"/>
    <cellStyle name="Bad 2 25 4" xfId="8507"/>
    <cellStyle name="Bad 2 26" xfId="8508"/>
    <cellStyle name="Bad 2 27" xfId="8509"/>
    <cellStyle name="Bad 2 28" xfId="8510"/>
    <cellStyle name="Bad 2 29" xfId="8511"/>
    <cellStyle name="Bad 2 3" xfId="8512"/>
    <cellStyle name="Bad 2 3 2" xfId="8513"/>
    <cellStyle name="Bad 2 3 2 2" xfId="8514"/>
    <cellStyle name="Bad 2 3 2 2 2" xfId="8515"/>
    <cellStyle name="Bad 2 3 2 2 2 2" xfId="8516"/>
    <cellStyle name="Bad 2 3 2 2 2 3" xfId="8517"/>
    <cellStyle name="Bad 2 3 2 2 2 4" xfId="8518"/>
    <cellStyle name="Bad 2 3 2 2 3" xfId="8519"/>
    <cellStyle name="Bad 2 3 2 2 4" xfId="8520"/>
    <cellStyle name="Bad 2 3 2 3" xfId="8521"/>
    <cellStyle name="Bad 2 3 2 4" xfId="8522"/>
    <cellStyle name="Bad 2 3 2 5" xfId="8523"/>
    <cellStyle name="Bad 2 3 2 6" xfId="8524"/>
    <cellStyle name="Bad 2 3 3" xfId="8525"/>
    <cellStyle name="Bad 2 3 4" xfId="8526"/>
    <cellStyle name="Bad 2 3 4 2" xfId="8527"/>
    <cellStyle name="Bad 2 3 4 2 2" xfId="8528"/>
    <cellStyle name="Bad 2 3 4 2 3" xfId="8529"/>
    <cellStyle name="Bad 2 3 4 2 4" xfId="8530"/>
    <cellStyle name="Bad 2 3 4 3" xfId="8531"/>
    <cellStyle name="Bad 2 3 4 4" xfId="8532"/>
    <cellStyle name="Bad 2 3 5" xfId="8533"/>
    <cellStyle name="Bad 2 3 6" xfId="8534"/>
    <cellStyle name="Bad 2 3 7" xfId="8535"/>
    <cellStyle name="Bad 2 30" xfId="8536"/>
    <cellStyle name="Bad 2 31" xfId="8537"/>
    <cellStyle name="Bad 2 32" xfId="8538"/>
    <cellStyle name="Bad 2 33" xfId="8539"/>
    <cellStyle name="Bad 2 34" xfId="8540"/>
    <cellStyle name="Bad 2 35" xfId="8541"/>
    <cellStyle name="Bad 2 36" xfId="8542"/>
    <cellStyle name="Bad 2 37" xfId="8543"/>
    <cellStyle name="Bad 2 38" xfId="8544"/>
    <cellStyle name="Bad 2 39" xfId="8545"/>
    <cellStyle name="Bad 2 4" xfId="8546"/>
    <cellStyle name="Bad 2 5" xfId="8547"/>
    <cellStyle name="Bad 2 6" xfId="8548"/>
    <cellStyle name="Bad 2 7" xfId="8549"/>
    <cellStyle name="Bad 2 8" xfId="8550"/>
    <cellStyle name="Bad 2 9" xfId="8551"/>
    <cellStyle name="Bad 3" xfId="8552"/>
    <cellStyle name="Bad 3 2" xfId="8553"/>
    <cellStyle name="Bad 4" xfId="8554"/>
    <cellStyle name="Bad 4 2" xfId="8555"/>
    <cellStyle name="Bad 5" xfId="8556"/>
    <cellStyle name="Bad 6" xfId="8557"/>
    <cellStyle name="Bad 7" xfId="8558"/>
    <cellStyle name="Bad 8" xfId="8559"/>
    <cellStyle name="Bad 9" xfId="8560"/>
    <cellStyle name="Bground" xfId="8561"/>
    <cellStyle name="Big Multi-Column Header" xfId="8562"/>
    <cellStyle name="Big Multi-Column Header 10" xfId="8563"/>
    <cellStyle name="Big Multi-Column Header 11" xfId="8564"/>
    <cellStyle name="Big Multi-Column Header 12" xfId="8565"/>
    <cellStyle name="Big Multi-Column Header 13" xfId="8566"/>
    <cellStyle name="Big Multi-Column Header 14" xfId="8567"/>
    <cellStyle name="Big Multi-Column Header 15" xfId="8568"/>
    <cellStyle name="Big Multi-Column Header 16" xfId="8569"/>
    <cellStyle name="Big Multi-Column Header 17" xfId="8570"/>
    <cellStyle name="Big Multi-Column Header 18" xfId="8571"/>
    <cellStyle name="Big Multi-Column Header 19" xfId="8572"/>
    <cellStyle name="Big Multi-Column Header 2" xfId="8573"/>
    <cellStyle name="Big Multi-Column Header 2 10" xfId="8574"/>
    <cellStyle name="Big Multi-Column Header 2 11" xfId="8575"/>
    <cellStyle name="Big Multi-Column Header 2 12" xfId="8576"/>
    <cellStyle name="Big Multi-Column Header 2 13" xfId="8577"/>
    <cellStyle name="Big Multi-Column Header 2 14" xfId="8578"/>
    <cellStyle name="Big Multi-Column Header 2 15" xfId="8579"/>
    <cellStyle name="Big Multi-Column Header 2 15 2" xfId="8580"/>
    <cellStyle name="Big Multi-Column Header 2 15 2 2" xfId="8581"/>
    <cellStyle name="Big Multi-Column Header 2 15 2 2 2" xfId="8582"/>
    <cellStyle name="Big Multi-Column Header 2 15 2 2 3" xfId="8583"/>
    <cellStyle name="Big Multi-Column Header 2 15 2 2 4" xfId="8584"/>
    <cellStyle name="Big Multi-Column Header 2 15 2 3" xfId="8585"/>
    <cellStyle name="Big Multi-Column Header 2 15 2 4" xfId="8586"/>
    <cellStyle name="Big Multi-Column Header 2 15 3" xfId="8587"/>
    <cellStyle name="Big Multi-Column Header 2 15 4" xfId="8588"/>
    <cellStyle name="Big Multi-Column Header 2 15 5" xfId="8589"/>
    <cellStyle name="Big Multi-Column Header 2 15 6" xfId="8590"/>
    <cellStyle name="Big Multi-Column Header 2 16" xfId="8591"/>
    <cellStyle name="Big Multi-Column Header 2 16 2" xfId="8592"/>
    <cellStyle name="Big Multi-Column Header 2 16 2 2" xfId="8593"/>
    <cellStyle name="Big Multi-Column Header 2 16 2 3" xfId="8594"/>
    <cellStyle name="Big Multi-Column Header 2 16 2 4" xfId="8595"/>
    <cellStyle name="Big Multi-Column Header 2 16 3" xfId="8596"/>
    <cellStyle name="Big Multi-Column Header 2 16 4" xfId="8597"/>
    <cellStyle name="Big Multi-Column Header 2 17" xfId="8598"/>
    <cellStyle name="Big Multi-Column Header 2 18" xfId="8599"/>
    <cellStyle name="Big Multi-Column Header 2 19" xfId="8600"/>
    <cellStyle name="Big Multi-Column Header 2 2" xfId="8601"/>
    <cellStyle name="Big Multi-Column Header 2 2 2" xfId="8602"/>
    <cellStyle name="Big Multi-Column Header 2 2 2 2" xfId="8603"/>
    <cellStyle name="Big Multi-Column Header 2 2 2 2 2" xfId="8604"/>
    <cellStyle name="Big Multi-Column Header 2 2 2 2 2 2" xfId="8605"/>
    <cellStyle name="Big Multi-Column Header 2 2 2 2 2 3" xfId="8606"/>
    <cellStyle name="Big Multi-Column Header 2 2 2 2 2 4" xfId="8607"/>
    <cellStyle name="Big Multi-Column Header 2 2 2 2 3" xfId="8608"/>
    <cellStyle name="Big Multi-Column Header 2 2 2 2 4" xfId="8609"/>
    <cellStyle name="Big Multi-Column Header 2 2 2 3" xfId="8610"/>
    <cellStyle name="Big Multi-Column Header 2 2 2 4" xfId="8611"/>
    <cellStyle name="Big Multi-Column Header 2 2 2 5" xfId="8612"/>
    <cellStyle name="Big Multi-Column Header 2 2 2 6" xfId="8613"/>
    <cellStyle name="Big Multi-Column Header 2 2 3" xfId="8614"/>
    <cellStyle name="Big Multi-Column Header 2 2 4" xfId="8615"/>
    <cellStyle name="Big Multi-Column Header 2 2 4 2" xfId="8616"/>
    <cellStyle name="Big Multi-Column Header 2 2 4 2 2" xfId="8617"/>
    <cellStyle name="Big Multi-Column Header 2 2 4 2 3" xfId="8618"/>
    <cellStyle name="Big Multi-Column Header 2 2 4 2 4" xfId="8619"/>
    <cellStyle name="Big Multi-Column Header 2 2 4 3" xfId="8620"/>
    <cellStyle name="Big Multi-Column Header 2 2 4 4" xfId="8621"/>
    <cellStyle name="Big Multi-Column Header 2 2 5" xfId="8622"/>
    <cellStyle name="Big Multi-Column Header 2 2 6" xfId="8623"/>
    <cellStyle name="Big Multi-Column Header 2 2 7" xfId="8624"/>
    <cellStyle name="Big Multi-Column Header 2 3" xfId="8625"/>
    <cellStyle name="Big Multi-Column Header 2 4" xfId="8626"/>
    <cellStyle name="Big Multi-Column Header 2 5" xfId="8627"/>
    <cellStyle name="Big Multi-Column Header 2 6" xfId="8628"/>
    <cellStyle name="Big Multi-Column Header 2 7" xfId="8629"/>
    <cellStyle name="Big Multi-Column Header 2 8" xfId="8630"/>
    <cellStyle name="Big Multi-Column Header 2 9" xfId="8631"/>
    <cellStyle name="Big Multi-Column Header 20" xfId="8632"/>
    <cellStyle name="Big Multi-Column Header 21" xfId="8633"/>
    <cellStyle name="Big Multi-Column Header 22" xfId="8634"/>
    <cellStyle name="Big Multi-Column Header 23" xfId="8635"/>
    <cellStyle name="Big Multi-Column Header 24" xfId="8636"/>
    <cellStyle name="Big Multi-Column Header 24 2" xfId="8637"/>
    <cellStyle name="Big Multi-Column Header 24 2 2" xfId="8638"/>
    <cellStyle name="Big Multi-Column Header 24 2 2 2" xfId="8639"/>
    <cellStyle name="Big Multi-Column Header 24 2 2 3" xfId="8640"/>
    <cellStyle name="Big Multi-Column Header 24 2 2 4" xfId="8641"/>
    <cellStyle name="Big Multi-Column Header 24 2 3" xfId="8642"/>
    <cellStyle name="Big Multi-Column Header 24 2 4" xfId="8643"/>
    <cellStyle name="Big Multi-Column Header 24 3" xfId="8644"/>
    <cellStyle name="Big Multi-Column Header 24 4" xfId="8645"/>
    <cellStyle name="Big Multi-Column Header 24 5" xfId="8646"/>
    <cellStyle name="Big Multi-Column Header 24 6" xfId="8647"/>
    <cellStyle name="Big Multi-Column Header 25" xfId="8648"/>
    <cellStyle name="Big Multi-Column Header 25 2" xfId="8649"/>
    <cellStyle name="Big Multi-Column Header 25 2 2" xfId="8650"/>
    <cellStyle name="Big Multi-Column Header 25 2 3" xfId="8651"/>
    <cellStyle name="Big Multi-Column Header 25 2 4" xfId="8652"/>
    <cellStyle name="Big Multi-Column Header 25 3" xfId="8653"/>
    <cellStyle name="Big Multi-Column Header 25 4" xfId="8654"/>
    <cellStyle name="Big Multi-Column Header 26" xfId="8655"/>
    <cellStyle name="Big Multi-Column Header 27" xfId="8656"/>
    <cellStyle name="Big Multi-Column Header 28" xfId="8657"/>
    <cellStyle name="Big Multi-Column Header 29" xfId="8658"/>
    <cellStyle name="Big Multi-Column Header 3" xfId="8659"/>
    <cellStyle name="Big Multi-Column Header 3 2" xfId="8660"/>
    <cellStyle name="Big Multi-Column Header 3 2 2" xfId="8661"/>
    <cellStyle name="Big Multi-Column Header 3 2 2 2" xfId="8662"/>
    <cellStyle name="Big Multi-Column Header 3 2 2 2 2" xfId="8663"/>
    <cellStyle name="Big Multi-Column Header 3 2 2 2 3" xfId="8664"/>
    <cellStyle name="Big Multi-Column Header 3 2 2 2 4" xfId="8665"/>
    <cellStyle name="Big Multi-Column Header 3 2 2 3" xfId="8666"/>
    <cellStyle name="Big Multi-Column Header 3 2 2 4" xfId="8667"/>
    <cellStyle name="Big Multi-Column Header 3 2 3" xfId="8668"/>
    <cellStyle name="Big Multi-Column Header 3 2 4" xfId="8669"/>
    <cellStyle name="Big Multi-Column Header 3 2 5" xfId="8670"/>
    <cellStyle name="Big Multi-Column Header 3 2 6" xfId="8671"/>
    <cellStyle name="Big Multi-Column Header 3 3" xfId="8672"/>
    <cellStyle name="Big Multi-Column Header 3 4" xfId="8673"/>
    <cellStyle name="Big Multi-Column Header 3 4 2" xfId="8674"/>
    <cellStyle name="Big Multi-Column Header 3 4 2 2" xfId="8675"/>
    <cellStyle name="Big Multi-Column Header 3 4 2 3" xfId="8676"/>
    <cellStyle name="Big Multi-Column Header 3 4 2 4" xfId="8677"/>
    <cellStyle name="Big Multi-Column Header 3 4 3" xfId="8678"/>
    <cellStyle name="Big Multi-Column Header 3 4 4" xfId="8679"/>
    <cellStyle name="Big Multi-Column Header 3 5" xfId="8680"/>
    <cellStyle name="Big Multi-Column Header 3 6" xfId="8681"/>
    <cellStyle name="Big Multi-Column Header 3 7" xfId="8682"/>
    <cellStyle name="Big Multi-Column Header 30" xfId="8683"/>
    <cellStyle name="Big Multi-Column Header 31" xfId="8684"/>
    <cellStyle name="Big Multi-Column Header 32" xfId="8685"/>
    <cellStyle name="Big Multi-Column Header 33" xfId="8686"/>
    <cellStyle name="Big Multi-Column Header 34" xfId="8687"/>
    <cellStyle name="Big Multi-Column Header 35" xfId="8688"/>
    <cellStyle name="Big Multi-Column Header 36" xfId="8689"/>
    <cellStyle name="Big Multi-Column Header 37" xfId="8690"/>
    <cellStyle name="Big Multi-Column Header 38" xfId="8691"/>
    <cellStyle name="Big Multi-Column Header 39" xfId="8692"/>
    <cellStyle name="Big Multi-Column Header 4" xfId="8693"/>
    <cellStyle name="Big Multi-Column Header 40" xfId="8694"/>
    <cellStyle name="Big Multi-Column Header 41" xfId="8695"/>
    <cellStyle name="Big Multi-Column Header 42" xfId="8696"/>
    <cellStyle name="Big Multi-Column Header 43" xfId="8697"/>
    <cellStyle name="Big Multi-Column Header 44" xfId="8698"/>
    <cellStyle name="Big Multi-Column Header 45" xfId="8699"/>
    <cellStyle name="Big Multi-Column Header 46" xfId="8700"/>
    <cellStyle name="Big Multi-Column Header 47" xfId="8701"/>
    <cellStyle name="Big Multi-Column Header 48" xfId="8702"/>
    <cellStyle name="Big Multi-Column Header 49" xfId="8703"/>
    <cellStyle name="Big Multi-Column Header 5" xfId="8704"/>
    <cellStyle name="Big Multi-Column Header 50" xfId="8705"/>
    <cellStyle name="Big Multi-Column Header 51" xfId="8706"/>
    <cellStyle name="Big Multi-Column Header 52" xfId="8707"/>
    <cellStyle name="Big Multi-Column Header 53" xfId="8708"/>
    <cellStyle name="Big Multi-Column Header 54" xfId="8709"/>
    <cellStyle name="Big Multi-Column Header 55" xfId="8710"/>
    <cellStyle name="Big Multi-Column Header 6" xfId="8711"/>
    <cellStyle name="Big Multi-Column Header 7" xfId="8712"/>
    <cellStyle name="Big Multi-Column Header 8" xfId="8713"/>
    <cellStyle name="Big Multi-Column Header 9" xfId="8714"/>
    <cellStyle name="Black" xfId="63"/>
    <cellStyle name="BlankText" xfId="8715"/>
    <cellStyle name="Blockout" xfId="64"/>
    <cellStyle name="Blockout 2" xfId="65"/>
    <cellStyle name="Blockout 2 2" xfId="8716"/>
    <cellStyle name="Blockout 3" xfId="8717"/>
    <cellStyle name="Blockout 4" xfId="8718"/>
    <cellStyle name="Blue" xfId="66"/>
    <cellStyle name="Blue 2" xfId="8719"/>
    <cellStyle name="Blue 2 2" xfId="8720"/>
    <cellStyle name="Blue 3" xfId="8721"/>
    <cellStyle name="Blue 3 2" xfId="8722"/>
    <cellStyle name="Blue 4" xfId="8723"/>
    <cellStyle name="BMM_Data Input" xfId="8724"/>
    <cellStyle name="Body" xfId="8725"/>
    <cellStyle name="Border Heavy" xfId="8726"/>
    <cellStyle name="Border Heavy 2" xfId="8727"/>
    <cellStyle name="Border Heavy 2 2" xfId="8728"/>
    <cellStyle name="Border Thin" xfId="8729"/>
    <cellStyle name="Border Thin 2" xfId="8730"/>
    <cellStyle name="Border Thin 2 2" xfId="8731"/>
    <cellStyle name="Border Thin 3" xfId="8732"/>
    <cellStyle name="Border_Current" xfId="8733"/>
    <cellStyle name="Bracket $'000 calc" xfId="8734"/>
    <cellStyle name="Bracket $'000 calc 2" xfId="8735"/>
    <cellStyle name="Bracket $'000 total" xfId="8736"/>
    <cellStyle name="Bracket $'000 total 2" xfId="8737"/>
    <cellStyle name="Bracket $'000 total 2 2" xfId="8738"/>
    <cellStyle name="Bracket $'000 total 2 2 2" xfId="8739"/>
    <cellStyle name="Bracket $'000 total 2 2 2 2" xfId="8740"/>
    <cellStyle name="Bracket $'000 total 2 2 3" xfId="8741"/>
    <cellStyle name="Bracket $'000 total 2 3" xfId="8742"/>
    <cellStyle name="Bracket $'000 total 2 3 2" xfId="8743"/>
    <cellStyle name="Bracket $'000 total 2 4" xfId="8744"/>
    <cellStyle name="Bracket $'000 total 3" xfId="8745"/>
    <cellStyle name="Bracket $'000 total 3 2" xfId="8746"/>
    <cellStyle name="Bracket $'000 total 3 2 2" xfId="8747"/>
    <cellStyle name="Bracket $'000 total 3 2 2 2" xfId="8748"/>
    <cellStyle name="Bracket $'000 total 3 2 3" xfId="8749"/>
    <cellStyle name="Bracket $'000 total 3 3" xfId="8750"/>
    <cellStyle name="Bracket $'000 total 3 3 2" xfId="8751"/>
    <cellStyle name="Bracket $'000 total 3 4" xfId="8752"/>
    <cellStyle name="Bracket $'000 total 4" xfId="8753"/>
    <cellStyle name="Bracket $'000 total 4 2" xfId="8754"/>
    <cellStyle name="Bracket $'000 total 4 2 2" xfId="8755"/>
    <cellStyle name="Bracket $'000 total 4 2 2 2" xfId="8756"/>
    <cellStyle name="Bracket $'000 total 4 2 3" xfId="8757"/>
    <cellStyle name="Bracket $'000 total 4 3" xfId="8758"/>
    <cellStyle name="Bracket $'000 total 4 3 2" xfId="8759"/>
    <cellStyle name="Bracket $'000 total 4 4" xfId="8760"/>
    <cellStyle name="Bracket $'000 total 5" xfId="8761"/>
    <cellStyle name="Bracket $'000 total 5 2" xfId="8762"/>
    <cellStyle name="Bracket $'000 total 5 2 2" xfId="8763"/>
    <cellStyle name="Bracket $'000 total 5 2 2 2" xfId="8764"/>
    <cellStyle name="Bracket $'000 total 5 2 3" xfId="8765"/>
    <cellStyle name="Bracket $'000 total 5 3" xfId="8766"/>
    <cellStyle name="Bracket $'000 total 5 3 2" xfId="8767"/>
    <cellStyle name="Bracket $'000 total 5 4" xfId="8768"/>
    <cellStyle name="Bracket $'000 total 6" xfId="8769"/>
    <cellStyle name="Bracket $'000 total 6 2" xfId="8770"/>
    <cellStyle name="Bracket $'000 total 6 2 2" xfId="8771"/>
    <cellStyle name="Bracket $'000 total 6 3" xfId="8772"/>
    <cellStyle name="Bracket $'000 total 7" xfId="8773"/>
    <cellStyle name="Bracket $'000 total 7 2" xfId="8774"/>
    <cellStyle name="Bracket $'000 total 8" xfId="8775"/>
    <cellStyle name="Bracket 0 Decimal calc" xfId="8776"/>
    <cellStyle name="Bracket 0 Decimal calc 2" xfId="8777"/>
    <cellStyle name="Bracket 0 Decimal Input" xfId="8778"/>
    <cellStyle name="Bracket 0 Decimal Total" xfId="8779"/>
    <cellStyle name="Bracket 0 Decimal Total 2" xfId="8780"/>
    <cellStyle name="Bracket 0 Decimal Total 2 2" xfId="8781"/>
    <cellStyle name="Bracket 0 Decimal Total 2 2 2" xfId="8782"/>
    <cellStyle name="Bracket 0 Decimal Total 2 2 2 2" xfId="8783"/>
    <cellStyle name="Bracket 0 Decimal Total 2 2 3" xfId="8784"/>
    <cellStyle name="Bracket 0 Decimal Total 2 3" xfId="8785"/>
    <cellStyle name="Bracket 0 Decimal Total 2 3 2" xfId="8786"/>
    <cellStyle name="Bracket 0 Decimal Total 2 3 2 2" xfId="8787"/>
    <cellStyle name="Bracket 0 Decimal Total 2 3 3" xfId="8788"/>
    <cellStyle name="Bracket 0 Decimal Total 3" xfId="8789"/>
    <cellStyle name="Bracket 0 Decimal Total 3 2" xfId="8790"/>
    <cellStyle name="Bracket 0 Decimal Total 3 2 2" xfId="8791"/>
    <cellStyle name="Bracket 0 Decimal Total 3 2 2 2" xfId="8792"/>
    <cellStyle name="Bracket 0 Decimal Total 3 2 3" xfId="8793"/>
    <cellStyle name="Bracket 0 Decimal Total 3 3" xfId="8794"/>
    <cellStyle name="Bracket 0 Decimal Total 3 3 2" xfId="8795"/>
    <cellStyle name="Bracket 0 Decimal Total 3 4" xfId="8796"/>
    <cellStyle name="Bracket 0 Decimal Total 4" xfId="8797"/>
    <cellStyle name="Bracket 0 Decimal Total 4 2" xfId="8798"/>
    <cellStyle name="Bracket 0 Decimal Total 4 2 2" xfId="8799"/>
    <cellStyle name="Bracket 0 Decimal Total 4 2 2 2" xfId="8800"/>
    <cellStyle name="Bracket 0 Decimal Total 4 2 3" xfId="8801"/>
    <cellStyle name="Bracket 0 Decimal Total 4 3" xfId="8802"/>
    <cellStyle name="Bracket 0 Decimal Total 4 3 2" xfId="8803"/>
    <cellStyle name="Bracket 0 Decimal Total 4 4" xfId="8804"/>
    <cellStyle name="Bracket 0 Decimal Total 5" xfId="8805"/>
    <cellStyle name="Bracket 0 Decimal Total 5 2" xfId="8806"/>
    <cellStyle name="Bracket 0 Decimal Total 5 2 2" xfId="8807"/>
    <cellStyle name="Bracket 0 Decimal Total 5 2 2 2" xfId="8808"/>
    <cellStyle name="Bracket 0 Decimal Total 5 2 3" xfId="8809"/>
    <cellStyle name="Bracket 0 Decimal Total 5 3" xfId="8810"/>
    <cellStyle name="Bracket 0 Decimal Total 5 3 2" xfId="8811"/>
    <cellStyle name="Bracket 0 Decimal Total 5 4" xfId="8812"/>
    <cellStyle name="Bracket 0 Decimal Total 6" xfId="8813"/>
    <cellStyle name="Bracket 0 Decimal Total 6 2" xfId="8814"/>
    <cellStyle name="Bracket 0 Decimal Total 6 2 2" xfId="8815"/>
    <cellStyle name="Bracket 0 Decimal Total 6 3" xfId="8816"/>
    <cellStyle name="Bracket 0 Decimal Total 7" xfId="8817"/>
    <cellStyle name="Bracket 0 Decimal Total 7 2" xfId="8818"/>
    <cellStyle name="Bracket 0 Decimal Total 7 2 2" xfId="8819"/>
    <cellStyle name="Bracket 0 Decimal Total 7 3" xfId="8820"/>
    <cellStyle name="Bracket 0 Decimal Total 8" xfId="8821"/>
    <cellStyle name="Bracket 0 Decimal Total 8 2" xfId="8822"/>
    <cellStyle name="Bracket 0 Decimal Total 9" xfId="8823"/>
    <cellStyle name="Bracket 1 Decimal Input" xfId="8824"/>
    <cellStyle name="Bracket 2 Decimal calc" xfId="8825"/>
    <cellStyle name="Bracket 2 Decimal calc 2" xfId="8826"/>
    <cellStyle name="Bracket 2 Decimal input" xfId="8827"/>
    <cellStyle name="Bracket 2 Decimal total" xfId="8828"/>
    <cellStyle name="Bracket 2 Decimal total 2" xfId="8829"/>
    <cellStyle name="Bracket 2 Decimal total 3" xfId="8830"/>
    <cellStyle name="Bridget" xfId="8831"/>
    <cellStyle name="BVM=" xfId="8832"/>
    <cellStyle name="BVM= 2" xfId="8833"/>
    <cellStyle name="BVMAdvice" xfId="8834"/>
    <cellStyle name="BVMAdvice 2" xfId="8835"/>
    <cellStyle name="BVMCalc" xfId="8836"/>
    <cellStyle name="BVMCalc 2" xfId="8837"/>
    <cellStyle name="BVMUserEdit" xfId="8838"/>
    <cellStyle name="BVMUserEdit 2" xfId="8839"/>
    <cellStyle name="Ç¥ÁØ_´ëÇü»çÃâ" xfId="8840"/>
    <cellStyle name="Calc" xfId="8841"/>
    <cellStyle name="Calc - Blue" xfId="8842"/>
    <cellStyle name="Calc - Feed" xfId="8843"/>
    <cellStyle name="Calc - Green" xfId="8844"/>
    <cellStyle name="Calc - Grey" xfId="8845"/>
    <cellStyle name="Calc - White" xfId="8846"/>
    <cellStyle name="CALC Amount" xfId="8847"/>
    <cellStyle name="CALC Amount [1]" xfId="8848"/>
    <cellStyle name="CALC Amount [2]" xfId="8849"/>
    <cellStyle name="CALC Amount Total" xfId="8850"/>
    <cellStyle name="CALC Amount Total [1]" xfId="8851"/>
    <cellStyle name="CALC Amount Total [1] 2" xfId="8852"/>
    <cellStyle name="CALC Amount Total [1] 2 2" xfId="8853"/>
    <cellStyle name="CALC Amount Total [1] 3" xfId="8854"/>
    <cellStyle name="CALC Amount Total [2]" xfId="8855"/>
    <cellStyle name="CALC Amount Total [2] 2" xfId="8856"/>
    <cellStyle name="CALC Amount Total [2] 2 2" xfId="8857"/>
    <cellStyle name="CALC Amount Total [2] 3" xfId="8858"/>
    <cellStyle name="CALC Amount Total 2" xfId="8859"/>
    <cellStyle name="CALC Amount Total 2 2" xfId="8860"/>
    <cellStyle name="CALC Amount Total 3" xfId="8861"/>
    <cellStyle name="CALC Amount Total 3 2" xfId="8862"/>
    <cellStyle name="CALC Amount Total 4" xfId="8863"/>
    <cellStyle name="CALC Amount Total 4 2" xfId="8864"/>
    <cellStyle name="CALC Amount Total 5" xfId="8865"/>
    <cellStyle name="CALC Amount Total 5 2" xfId="8866"/>
    <cellStyle name="CALC Amount Total 6" xfId="8867"/>
    <cellStyle name="CALC Amount Total 6 2" xfId="8868"/>
    <cellStyle name="CALC Amount Total 7" xfId="8869"/>
    <cellStyle name="Calc by Macro" xfId="8870"/>
    <cellStyle name="CALC Currency" xfId="8871"/>
    <cellStyle name="Calc Currency (0)" xfId="8872"/>
    <cellStyle name="Calc Currency (2)" xfId="8873"/>
    <cellStyle name="CALC Currency [1]" xfId="8874"/>
    <cellStyle name="CALC Currency [2]" xfId="8875"/>
    <cellStyle name="CALC Currency Total" xfId="8876"/>
    <cellStyle name="CALC Currency Total [1]" xfId="8877"/>
    <cellStyle name="CALC Currency Total [1] 2" xfId="8878"/>
    <cellStyle name="CALC Currency Total [1] 2 2" xfId="8879"/>
    <cellStyle name="CALC Currency Total [1] 3" xfId="8880"/>
    <cellStyle name="CALC Currency Total [2]" xfId="8881"/>
    <cellStyle name="CALC Currency Total [2] 2" xfId="8882"/>
    <cellStyle name="CALC Currency Total [2] 2 2" xfId="8883"/>
    <cellStyle name="CALC Currency Total [2] 3" xfId="8884"/>
    <cellStyle name="CALC Currency Total 2" xfId="8885"/>
    <cellStyle name="CALC Currency Total 2 2" xfId="8886"/>
    <cellStyle name="CALC Currency Total 3" xfId="8887"/>
    <cellStyle name="CALC Currency Total 3 2" xfId="8888"/>
    <cellStyle name="CALC Currency Total 4" xfId="8889"/>
    <cellStyle name="CALC Currency Total 4 2" xfId="8890"/>
    <cellStyle name="CALC Currency Total 5" xfId="8891"/>
    <cellStyle name="CALC Currency Total 5 2" xfId="8892"/>
    <cellStyle name="CALC Currency Total 6" xfId="8893"/>
    <cellStyle name="CALC Currency Total 6 2" xfId="8894"/>
    <cellStyle name="CALC Currency Total 7" xfId="8895"/>
    <cellStyle name="CALC Date Long" xfId="8896"/>
    <cellStyle name="CALC Date Short" xfId="8897"/>
    <cellStyle name="CALC Percent" xfId="8898"/>
    <cellStyle name="Calc Percent (0)" xfId="8899"/>
    <cellStyle name="Calc Percent (1)" xfId="8900"/>
    <cellStyle name="Calc Percent (2)" xfId="8901"/>
    <cellStyle name="CALC Percent [1]" xfId="8902"/>
    <cellStyle name="CALC Percent [2]" xfId="8903"/>
    <cellStyle name="CALC Percent Total" xfId="8904"/>
    <cellStyle name="CALC Percent Total [1]" xfId="8905"/>
    <cellStyle name="CALC Percent Total [1] 2" xfId="8906"/>
    <cellStyle name="CALC Percent Total [1] 2 2" xfId="8907"/>
    <cellStyle name="CALC Percent Total [1] 3" xfId="8908"/>
    <cellStyle name="CALC Percent Total [2]" xfId="8909"/>
    <cellStyle name="CALC Percent Total [2] 2" xfId="8910"/>
    <cellStyle name="CALC Percent Total [2] 2 2" xfId="8911"/>
    <cellStyle name="CALC Percent Total [2] 3" xfId="8912"/>
    <cellStyle name="CALC Percent Total 2" xfId="8913"/>
    <cellStyle name="CALC Percent Total 2 2" xfId="8914"/>
    <cellStyle name="CALC Percent Total 3" xfId="8915"/>
    <cellStyle name="CALC Percent Total 3 2" xfId="8916"/>
    <cellStyle name="CALC Percent Total 4" xfId="8917"/>
    <cellStyle name="CALC Percent Total 4 2" xfId="8918"/>
    <cellStyle name="CALC Percent Total 5" xfId="8919"/>
    <cellStyle name="CALC Percent Total 5 2" xfId="8920"/>
    <cellStyle name="CALC Percent Total 6" xfId="8921"/>
    <cellStyle name="CALC Percent Total 6 2" xfId="8922"/>
    <cellStyle name="CALC Percent Total 7" xfId="8923"/>
    <cellStyle name="Calc Units (0)" xfId="8924"/>
    <cellStyle name="Calc Units (1)" xfId="8925"/>
    <cellStyle name="Calc Units (2)" xfId="8926"/>
    <cellStyle name="Calc_1st Column" xfId="8927"/>
    <cellStyle name="Calcs_Divider" xfId="243"/>
    <cellStyle name="Calculate" xfId="8928"/>
    <cellStyle name="Calculation $" xfId="8929"/>
    <cellStyle name="Calculation %" xfId="8930"/>
    <cellStyle name="Calculation 10" xfId="8931"/>
    <cellStyle name="Calculation 10 2" xfId="8932"/>
    <cellStyle name="Calculation 10 2 2" xfId="8933"/>
    <cellStyle name="Calculation 10 3" xfId="8934"/>
    <cellStyle name="Calculation 11" xfId="8935"/>
    <cellStyle name="Calculation 12" xfId="8936"/>
    <cellStyle name="Calculation 13" xfId="8937"/>
    <cellStyle name="Calculation 14" xfId="8938"/>
    <cellStyle name="Calculation 15" xfId="8939"/>
    <cellStyle name="Calculation 16" xfId="8940"/>
    <cellStyle name="Calculation 17" xfId="8941"/>
    <cellStyle name="Calculation 2" xfId="67"/>
    <cellStyle name="Calculation 2 10" xfId="8942"/>
    <cellStyle name="Calculation 2 10 2" xfId="8943"/>
    <cellStyle name="Calculation 2 10 2 2" xfId="8944"/>
    <cellStyle name="Calculation 2 10 3" xfId="8945"/>
    <cellStyle name="Calculation 2 11" xfId="8946"/>
    <cellStyle name="Calculation 2 11 2" xfId="8947"/>
    <cellStyle name="Calculation 2 11 2 2" xfId="8948"/>
    <cellStyle name="Calculation 2 11 3" xfId="8949"/>
    <cellStyle name="Calculation 2 12" xfId="8950"/>
    <cellStyle name="Calculation 2 12 2" xfId="8951"/>
    <cellStyle name="Calculation 2 12 2 2" xfId="8952"/>
    <cellStyle name="Calculation 2 12 3" xfId="8953"/>
    <cellStyle name="Calculation 2 13" xfId="8954"/>
    <cellStyle name="Calculation 2 13 2" xfId="8955"/>
    <cellStyle name="Calculation 2 13 2 2" xfId="8956"/>
    <cellStyle name="Calculation 2 13 3" xfId="8957"/>
    <cellStyle name="Calculation 2 14" xfId="8958"/>
    <cellStyle name="Calculation 2 14 2" xfId="8959"/>
    <cellStyle name="Calculation 2 14 2 2" xfId="8960"/>
    <cellStyle name="Calculation 2 14 3" xfId="8961"/>
    <cellStyle name="Calculation 2 15" xfId="8962"/>
    <cellStyle name="Calculation 2 15 2" xfId="8963"/>
    <cellStyle name="Calculation 2 15 2 2" xfId="8964"/>
    <cellStyle name="Calculation 2 15 3" xfId="8965"/>
    <cellStyle name="Calculation 2 16" xfId="8966"/>
    <cellStyle name="Calculation 2 16 2" xfId="8967"/>
    <cellStyle name="Calculation 2 16 2 2" xfId="8968"/>
    <cellStyle name="Calculation 2 16 3" xfId="8969"/>
    <cellStyle name="Calculation 2 17" xfId="8970"/>
    <cellStyle name="Calculation 2 17 2" xfId="8971"/>
    <cellStyle name="Calculation 2 17 2 2" xfId="8972"/>
    <cellStyle name="Calculation 2 17 3" xfId="8973"/>
    <cellStyle name="Calculation 2 18" xfId="8974"/>
    <cellStyle name="Calculation 2 18 2" xfId="8975"/>
    <cellStyle name="Calculation 2 18 2 2" xfId="8976"/>
    <cellStyle name="Calculation 2 18 3" xfId="8977"/>
    <cellStyle name="Calculation 2 19" xfId="8978"/>
    <cellStyle name="Calculation 2 19 2" xfId="8979"/>
    <cellStyle name="Calculation 2 19 2 2" xfId="8980"/>
    <cellStyle name="Calculation 2 19 3" xfId="8981"/>
    <cellStyle name="Calculation 2 2" xfId="8982"/>
    <cellStyle name="Calculation 2 2 10" xfId="8983"/>
    <cellStyle name="Calculation 2 2 10 2" xfId="8984"/>
    <cellStyle name="Calculation 2 2 10 2 2" xfId="8985"/>
    <cellStyle name="Calculation 2 2 10 3" xfId="8986"/>
    <cellStyle name="Calculation 2 2 11" xfId="8987"/>
    <cellStyle name="Calculation 2 2 11 2" xfId="8988"/>
    <cellStyle name="Calculation 2 2 11 2 2" xfId="8989"/>
    <cellStyle name="Calculation 2 2 11 3" xfId="8990"/>
    <cellStyle name="Calculation 2 2 12" xfId="8991"/>
    <cellStyle name="Calculation 2 2 12 2" xfId="8992"/>
    <cellStyle name="Calculation 2 2 12 2 2" xfId="8993"/>
    <cellStyle name="Calculation 2 2 12 3" xfId="8994"/>
    <cellStyle name="Calculation 2 2 13" xfId="8995"/>
    <cellStyle name="Calculation 2 2 13 2" xfId="8996"/>
    <cellStyle name="Calculation 2 2 13 2 2" xfId="8997"/>
    <cellStyle name="Calculation 2 2 13 3" xfId="8998"/>
    <cellStyle name="Calculation 2 2 14" xfId="8999"/>
    <cellStyle name="Calculation 2 2 14 2" xfId="9000"/>
    <cellStyle name="Calculation 2 2 14 2 2" xfId="9001"/>
    <cellStyle name="Calculation 2 2 14 3" xfId="9002"/>
    <cellStyle name="Calculation 2 2 15" xfId="9003"/>
    <cellStyle name="Calculation 2 2 15 2" xfId="9004"/>
    <cellStyle name="Calculation 2 2 15 2 2" xfId="9005"/>
    <cellStyle name="Calculation 2 2 15 2 2 2" xfId="9006"/>
    <cellStyle name="Calculation 2 2 15 2 2 2 2" xfId="9007"/>
    <cellStyle name="Calculation 2 2 15 2 2 2 2 2" xfId="9008"/>
    <cellStyle name="Calculation 2 2 15 2 2 2 3" xfId="9009"/>
    <cellStyle name="Calculation 2 2 15 2 2 3" xfId="9010"/>
    <cellStyle name="Calculation 2 2 15 2 2 3 2" xfId="9011"/>
    <cellStyle name="Calculation 2 2 15 2 2 3 2 2" xfId="9012"/>
    <cellStyle name="Calculation 2 2 15 2 2 3 3" xfId="9013"/>
    <cellStyle name="Calculation 2 2 15 2 2 4" xfId="9014"/>
    <cellStyle name="Calculation 2 2 15 2 2 4 2" xfId="9015"/>
    <cellStyle name="Calculation 2 2 15 2 2 4 2 2" xfId="9016"/>
    <cellStyle name="Calculation 2 2 15 2 2 4 3" xfId="9017"/>
    <cellStyle name="Calculation 2 2 15 2 2 5" xfId="9018"/>
    <cellStyle name="Calculation 2 2 15 2 2 5 2" xfId="9019"/>
    <cellStyle name="Calculation 2 2 15 2 2 6" xfId="9020"/>
    <cellStyle name="Calculation 2 2 15 2 3" xfId="9021"/>
    <cellStyle name="Calculation 2 2 15 2 3 2" xfId="9022"/>
    <cellStyle name="Calculation 2 2 15 2 3 2 2" xfId="9023"/>
    <cellStyle name="Calculation 2 2 15 2 3 3" xfId="9024"/>
    <cellStyle name="Calculation 2 2 15 2 4" xfId="9025"/>
    <cellStyle name="Calculation 2 2 15 2 4 2" xfId="9026"/>
    <cellStyle name="Calculation 2 2 15 2 4 2 2" xfId="9027"/>
    <cellStyle name="Calculation 2 2 15 2 4 3" xfId="9028"/>
    <cellStyle name="Calculation 2 2 15 2 5" xfId="9029"/>
    <cellStyle name="Calculation 2 2 15 2 5 2" xfId="9030"/>
    <cellStyle name="Calculation 2 2 15 2 6" xfId="9031"/>
    <cellStyle name="Calculation 2 2 15 3" xfId="9032"/>
    <cellStyle name="Calculation 2 2 15 3 2" xfId="9033"/>
    <cellStyle name="Calculation 2 2 15 3 2 2" xfId="9034"/>
    <cellStyle name="Calculation 2 2 15 3 3" xfId="9035"/>
    <cellStyle name="Calculation 2 2 15 4" xfId="9036"/>
    <cellStyle name="Calculation 2 2 15 4 2" xfId="9037"/>
    <cellStyle name="Calculation 2 2 15 4 2 2" xfId="9038"/>
    <cellStyle name="Calculation 2 2 15 4 3" xfId="9039"/>
    <cellStyle name="Calculation 2 2 15 5" xfId="9040"/>
    <cellStyle name="Calculation 2 2 15 5 2" xfId="9041"/>
    <cellStyle name="Calculation 2 2 15 5 2 2" xfId="9042"/>
    <cellStyle name="Calculation 2 2 15 5 3" xfId="9043"/>
    <cellStyle name="Calculation 2 2 15 6" xfId="9044"/>
    <cellStyle name="Calculation 2 2 15 6 2" xfId="9045"/>
    <cellStyle name="Calculation 2 2 15 6 2 2" xfId="9046"/>
    <cellStyle name="Calculation 2 2 15 6 3" xfId="9047"/>
    <cellStyle name="Calculation 2 2 15 7" xfId="9048"/>
    <cellStyle name="Calculation 2 2 15 7 2" xfId="9049"/>
    <cellStyle name="Calculation 2 2 15 8" xfId="9050"/>
    <cellStyle name="Calculation 2 2 16" xfId="9051"/>
    <cellStyle name="Calculation 2 2 16 2" xfId="9052"/>
    <cellStyle name="Calculation 2 2 16 2 2" xfId="9053"/>
    <cellStyle name="Calculation 2 2 16 2 2 2" xfId="9054"/>
    <cellStyle name="Calculation 2 2 16 2 2 2 2" xfId="9055"/>
    <cellStyle name="Calculation 2 2 16 2 2 3" xfId="9056"/>
    <cellStyle name="Calculation 2 2 16 2 3" xfId="9057"/>
    <cellStyle name="Calculation 2 2 16 2 3 2" xfId="9058"/>
    <cellStyle name="Calculation 2 2 16 2 3 2 2" xfId="9059"/>
    <cellStyle name="Calculation 2 2 16 2 3 3" xfId="9060"/>
    <cellStyle name="Calculation 2 2 16 2 4" xfId="9061"/>
    <cellStyle name="Calculation 2 2 16 2 4 2" xfId="9062"/>
    <cellStyle name="Calculation 2 2 16 2 4 2 2" xfId="9063"/>
    <cellStyle name="Calculation 2 2 16 2 4 3" xfId="9064"/>
    <cellStyle name="Calculation 2 2 16 2 5" xfId="9065"/>
    <cellStyle name="Calculation 2 2 16 2 5 2" xfId="9066"/>
    <cellStyle name="Calculation 2 2 16 2 6" xfId="9067"/>
    <cellStyle name="Calculation 2 2 16 3" xfId="9068"/>
    <cellStyle name="Calculation 2 2 16 3 2" xfId="9069"/>
    <cellStyle name="Calculation 2 2 16 3 2 2" xfId="9070"/>
    <cellStyle name="Calculation 2 2 16 3 3" xfId="9071"/>
    <cellStyle name="Calculation 2 2 16 4" xfId="9072"/>
    <cellStyle name="Calculation 2 2 16 4 2" xfId="9073"/>
    <cellStyle name="Calculation 2 2 16 4 2 2" xfId="9074"/>
    <cellStyle name="Calculation 2 2 16 4 3" xfId="9075"/>
    <cellStyle name="Calculation 2 2 16 5" xfId="9076"/>
    <cellStyle name="Calculation 2 2 16 5 2" xfId="9077"/>
    <cellStyle name="Calculation 2 2 16 6" xfId="9078"/>
    <cellStyle name="Calculation 2 2 17" xfId="9079"/>
    <cellStyle name="Calculation 2 2 17 2" xfId="9080"/>
    <cellStyle name="Calculation 2 2 17 2 2" xfId="9081"/>
    <cellStyle name="Calculation 2 2 17 3" xfId="9082"/>
    <cellStyle name="Calculation 2 2 18" xfId="9083"/>
    <cellStyle name="Calculation 2 2 18 2" xfId="9084"/>
    <cellStyle name="Calculation 2 2 18 2 2" xfId="9085"/>
    <cellStyle name="Calculation 2 2 18 3" xfId="9086"/>
    <cellStyle name="Calculation 2 2 19" xfId="9087"/>
    <cellStyle name="Calculation 2 2 19 2" xfId="9088"/>
    <cellStyle name="Calculation 2 2 19 2 2" xfId="9089"/>
    <cellStyle name="Calculation 2 2 19 3" xfId="9090"/>
    <cellStyle name="Calculation 2 2 2" xfId="9091"/>
    <cellStyle name="Calculation 2 2 2 10" xfId="9092"/>
    <cellStyle name="Calculation 2 2 2 11" xfId="9093"/>
    <cellStyle name="Calculation 2 2 2 12" xfId="9094"/>
    <cellStyle name="Calculation 2 2 2 13" xfId="9095"/>
    <cellStyle name="Calculation 2 2 2 14" xfId="9096"/>
    <cellStyle name="Calculation 2 2 2 15" xfId="9097"/>
    <cellStyle name="Calculation 2 2 2 16" xfId="9098"/>
    <cellStyle name="Calculation 2 2 2 2" xfId="9099"/>
    <cellStyle name="Calculation 2 2 2 2 2" xfId="9100"/>
    <cellStyle name="Calculation 2 2 2 2 2 2" xfId="9101"/>
    <cellStyle name="Calculation 2 2 2 2 2 2 2" xfId="9102"/>
    <cellStyle name="Calculation 2 2 2 2 2 2 2 2" xfId="9103"/>
    <cellStyle name="Calculation 2 2 2 2 2 2 2 2 2" xfId="9104"/>
    <cellStyle name="Calculation 2 2 2 2 2 2 2 3" xfId="9105"/>
    <cellStyle name="Calculation 2 2 2 2 2 2 3" xfId="9106"/>
    <cellStyle name="Calculation 2 2 2 2 2 2 3 2" xfId="9107"/>
    <cellStyle name="Calculation 2 2 2 2 2 2 3 2 2" xfId="9108"/>
    <cellStyle name="Calculation 2 2 2 2 2 2 3 3" xfId="9109"/>
    <cellStyle name="Calculation 2 2 2 2 2 2 4" xfId="9110"/>
    <cellStyle name="Calculation 2 2 2 2 2 2 4 2" xfId="9111"/>
    <cellStyle name="Calculation 2 2 2 2 2 2 4 2 2" xfId="9112"/>
    <cellStyle name="Calculation 2 2 2 2 2 2 4 3" xfId="9113"/>
    <cellStyle name="Calculation 2 2 2 2 2 2 5" xfId="9114"/>
    <cellStyle name="Calculation 2 2 2 2 2 2 5 2" xfId="9115"/>
    <cellStyle name="Calculation 2 2 2 2 2 2 6" xfId="9116"/>
    <cellStyle name="Calculation 2 2 2 2 2 3" xfId="9117"/>
    <cellStyle name="Calculation 2 2 2 2 2 3 2" xfId="9118"/>
    <cellStyle name="Calculation 2 2 2 2 2 3 2 2" xfId="9119"/>
    <cellStyle name="Calculation 2 2 2 2 2 3 3" xfId="9120"/>
    <cellStyle name="Calculation 2 2 2 2 2 4" xfId="9121"/>
    <cellStyle name="Calculation 2 2 2 2 2 4 2" xfId="9122"/>
    <cellStyle name="Calculation 2 2 2 2 2 4 2 2" xfId="9123"/>
    <cellStyle name="Calculation 2 2 2 2 2 4 3" xfId="9124"/>
    <cellStyle name="Calculation 2 2 2 2 2 5" xfId="9125"/>
    <cellStyle name="Calculation 2 2 2 2 2 5 2" xfId="9126"/>
    <cellStyle name="Calculation 2 2 2 2 2 6" xfId="9127"/>
    <cellStyle name="Calculation 2 2 2 2 2 6 2" xfId="9128"/>
    <cellStyle name="Calculation 2 2 2 2 2 7" xfId="9129"/>
    <cellStyle name="Calculation 2 2 2 2 3" xfId="9130"/>
    <cellStyle name="Calculation 2 2 2 2 3 2" xfId="9131"/>
    <cellStyle name="Calculation 2 2 2 2 3 2 2" xfId="9132"/>
    <cellStyle name="Calculation 2 2 2 2 3 3" xfId="9133"/>
    <cellStyle name="Calculation 2 2 2 2 3 3 2" xfId="9134"/>
    <cellStyle name="Calculation 2 2 2 2 3 4" xfId="9135"/>
    <cellStyle name="Calculation 2 2 2 2 4" xfId="9136"/>
    <cellStyle name="Calculation 2 2 2 2 4 2" xfId="9137"/>
    <cellStyle name="Calculation 2 2 2 2 4 2 2" xfId="9138"/>
    <cellStyle name="Calculation 2 2 2 2 4 3" xfId="9139"/>
    <cellStyle name="Calculation 2 2 2 2 5" xfId="9140"/>
    <cellStyle name="Calculation 2 2 2 2 5 2" xfId="9141"/>
    <cellStyle name="Calculation 2 2 2 2 5 2 2" xfId="9142"/>
    <cellStyle name="Calculation 2 2 2 2 5 3" xfId="9143"/>
    <cellStyle name="Calculation 2 2 2 2 6" xfId="9144"/>
    <cellStyle name="Calculation 2 2 2 2 6 2" xfId="9145"/>
    <cellStyle name="Calculation 2 2 2 2 6 2 2" xfId="9146"/>
    <cellStyle name="Calculation 2 2 2 2 6 3" xfId="9147"/>
    <cellStyle name="Calculation 2 2 2 2 7" xfId="9148"/>
    <cellStyle name="Calculation 2 2 2 2 7 2" xfId="9149"/>
    <cellStyle name="Calculation 2 2 2 2 8" xfId="9150"/>
    <cellStyle name="Calculation 2 2 2 2 8 2" xfId="9151"/>
    <cellStyle name="Calculation 2 2 2 2 9" xfId="9152"/>
    <cellStyle name="Calculation 2 2 2 3" xfId="9153"/>
    <cellStyle name="Calculation 2 2 2 3 2" xfId="9154"/>
    <cellStyle name="Calculation 2 2 2 3 2 2" xfId="9155"/>
    <cellStyle name="Calculation 2 2 2 3 3" xfId="9156"/>
    <cellStyle name="Calculation 2 2 2 3 3 2" xfId="9157"/>
    <cellStyle name="Calculation 2 2 2 3 4" xfId="9158"/>
    <cellStyle name="Calculation 2 2 2 4" xfId="9159"/>
    <cellStyle name="Calculation 2 2 2 4 2" xfId="9160"/>
    <cellStyle name="Calculation 2 2 2 4 2 2" xfId="9161"/>
    <cellStyle name="Calculation 2 2 2 4 2 2 2" xfId="9162"/>
    <cellStyle name="Calculation 2 2 2 4 2 2 2 2" xfId="9163"/>
    <cellStyle name="Calculation 2 2 2 4 2 2 3" xfId="9164"/>
    <cellStyle name="Calculation 2 2 2 4 2 3" xfId="9165"/>
    <cellStyle name="Calculation 2 2 2 4 2 3 2" xfId="9166"/>
    <cellStyle name="Calculation 2 2 2 4 2 3 2 2" xfId="9167"/>
    <cellStyle name="Calculation 2 2 2 4 2 3 3" xfId="9168"/>
    <cellStyle name="Calculation 2 2 2 4 2 4" xfId="9169"/>
    <cellStyle name="Calculation 2 2 2 4 2 4 2" xfId="9170"/>
    <cellStyle name="Calculation 2 2 2 4 2 4 2 2" xfId="9171"/>
    <cellStyle name="Calculation 2 2 2 4 2 4 3" xfId="9172"/>
    <cellStyle name="Calculation 2 2 2 4 2 5" xfId="9173"/>
    <cellStyle name="Calculation 2 2 2 4 2 5 2" xfId="9174"/>
    <cellStyle name="Calculation 2 2 2 4 2 6" xfId="9175"/>
    <cellStyle name="Calculation 2 2 2 4 3" xfId="9176"/>
    <cellStyle name="Calculation 2 2 2 4 3 2" xfId="9177"/>
    <cellStyle name="Calculation 2 2 2 4 3 2 2" xfId="9178"/>
    <cellStyle name="Calculation 2 2 2 4 3 3" xfId="9179"/>
    <cellStyle name="Calculation 2 2 2 4 4" xfId="9180"/>
    <cellStyle name="Calculation 2 2 2 4 4 2" xfId="9181"/>
    <cellStyle name="Calculation 2 2 2 4 4 2 2" xfId="9182"/>
    <cellStyle name="Calculation 2 2 2 4 4 3" xfId="9183"/>
    <cellStyle name="Calculation 2 2 2 4 5" xfId="9184"/>
    <cellStyle name="Calculation 2 2 2 4 5 2" xfId="9185"/>
    <cellStyle name="Calculation 2 2 2 4 6" xfId="9186"/>
    <cellStyle name="Calculation 2 2 2 4 6 2" xfId="9187"/>
    <cellStyle name="Calculation 2 2 2 4 7" xfId="9188"/>
    <cellStyle name="Calculation 2 2 2 5" xfId="9189"/>
    <cellStyle name="Calculation 2 2 2 5 2" xfId="9190"/>
    <cellStyle name="Calculation 2 2 2 5 2 2" xfId="9191"/>
    <cellStyle name="Calculation 2 2 2 5 3" xfId="9192"/>
    <cellStyle name="Calculation 2 2 2 6" xfId="9193"/>
    <cellStyle name="Calculation 2 2 2 6 2" xfId="9194"/>
    <cellStyle name="Calculation 2 2 2 6 2 2" xfId="9195"/>
    <cellStyle name="Calculation 2 2 2 6 3" xfId="9196"/>
    <cellStyle name="Calculation 2 2 2 7" xfId="9197"/>
    <cellStyle name="Calculation 2 2 2 7 2" xfId="9198"/>
    <cellStyle name="Calculation 2 2 2 7 2 2" xfId="9199"/>
    <cellStyle name="Calculation 2 2 2 7 3" xfId="9200"/>
    <cellStyle name="Calculation 2 2 2 8" xfId="9201"/>
    <cellStyle name="Calculation 2 2 2 8 2" xfId="9202"/>
    <cellStyle name="Calculation 2 2 2 9" xfId="9203"/>
    <cellStyle name="Calculation 2 2 2 9 2" xfId="9204"/>
    <cellStyle name="Calculation 2 2 20" xfId="9205"/>
    <cellStyle name="Calculation 2 2 21" xfId="9206"/>
    <cellStyle name="Calculation 2 2 22" xfId="9207"/>
    <cellStyle name="Calculation 2 2 23" xfId="9208"/>
    <cellStyle name="Calculation 2 2 24" xfId="9209"/>
    <cellStyle name="Calculation 2 2 25" xfId="9210"/>
    <cellStyle name="Calculation 2 2 26" xfId="9211"/>
    <cellStyle name="Calculation 2 2 27" xfId="9212"/>
    <cellStyle name="Calculation 2 2 28" xfId="9213"/>
    <cellStyle name="Calculation 2 2 29" xfId="9214"/>
    <cellStyle name="Calculation 2 2 3" xfId="9215"/>
    <cellStyle name="Calculation 2 2 3 2" xfId="9216"/>
    <cellStyle name="Calculation 2 2 3 2 2" xfId="9217"/>
    <cellStyle name="Calculation 2 2 3 2 2 2" xfId="9218"/>
    <cellStyle name="Calculation 2 2 3 2 3" xfId="9219"/>
    <cellStyle name="Calculation 2 2 3 2 3 2" xfId="9220"/>
    <cellStyle name="Calculation 2 2 3 2 4" xfId="9221"/>
    <cellStyle name="Calculation 2 2 3 3" xfId="9222"/>
    <cellStyle name="Calculation 2 2 3 3 2" xfId="9223"/>
    <cellStyle name="Calculation 2 2 3 4" xfId="9224"/>
    <cellStyle name="Calculation 2 2 3 4 2" xfId="9225"/>
    <cellStyle name="Calculation 2 2 3 5" xfId="9226"/>
    <cellStyle name="Calculation 2 2 3 5 2" xfId="9227"/>
    <cellStyle name="Calculation 2 2 3 6" xfId="9228"/>
    <cellStyle name="Calculation 2 2 3 6 2" xfId="9229"/>
    <cellStyle name="Calculation 2 2 3 7" xfId="9230"/>
    <cellStyle name="Calculation 2 2 30" xfId="9231"/>
    <cellStyle name="Calculation 2 2 31" xfId="9232"/>
    <cellStyle name="Calculation 2 2 32" xfId="9233"/>
    <cellStyle name="Calculation 2 2 33" xfId="9234"/>
    <cellStyle name="Calculation 2 2 34" xfId="9235"/>
    <cellStyle name="Calculation 2 2 35" xfId="9236"/>
    <cellStyle name="Calculation 2 2 36" xfId="9237"/>
    <cellStyle name="Calculation 2 2 37" xfId="9238"/>
    <cellStyle name="Calculation 2 2 4" xfId="9239"/>
    <cellStyle name="Calculation 2 2 4 2" xfId="9240"/>
    <cellStyle name="Calculation 2 2 4 2 2" xfId="9241"/>
    <cellStyle name="Calculation 2 2 4 3" xfId="9242"/>
    <cellStyle name="Calculation 2 2 4 3 2" xfId="9243"/>
    <cellStyle name="Calculation 2 2 4 4" xfId="9244"/>
    <cellStyle name="Calculation 2 2 4 4 2" xfId="9245"/>
    <cellStyle name="Calculation 2 2 4 5" xfId="9246"/>
    <cellStyle name="Calculation 2 2 4 5 2" xfId="9247"/>
    <cellStyle name="Calculation 2 2 4 6" xfId="9248"/>
    <cellStyle name="Calculation 2 2 5" xfId="9249"/>
    <cellStyle name="Calculation 2 2 5 2" xfId="9250"/>
    <cellStyle name="Calculation 2 2 5 2 2" xfId="9251"/>
    <cellStyle name="Calculation 2 2 5 3" xfId="9252"/>
    <cellStyle name="Calculation 2 2 5 3 2" xfId="9253"/>
    <cellStyle name="Calculation 2 2 5 4" xfId="9254"/>
    <cellStyle name="Calculation 2 2 6" xfId="9255"/>
    <cellStyle name="Calculation 2 2 6 2" xfId="9256"/>
    <cellStyle name="Calculation 2 2 6 2 2" xfId="9257"/>
    <cellStyle name="Calculation 2 2 6 3" xfId="9258"/>
    <cellStyle name="Calculation 2 2 6 3 2" xfId="9259"/>
    <cellStyle name="Calculation 2 2 6 4" xfId="9260"/>
    <cellStyle name="Calculation 2 2 7" xfId="9261"/>
    <cellStyle name="Calculation 2 2 7 2" xfId="9262"/>
    <cellStyle name="Calculation 2 2 7 2 2" xfId="9263"/>
    <cellStyle name="Calculation 2 2 7 3" xfId="9264"/>
    <cellStyle name="Calculation 2 2 8" xfId="9265"/>
    <cellStyle name="Calculation 2 2 8 2" xfId="9266"/>
    <cellStyle name="Calculation 2 2 8 2 2" xfId="9267"/>
    <cellStyle name="Calculation 2 2 8 3" xfId="9268"/>
    <cellStyle name="Calculation 2 2 9" xfId="9269"/>
    <cellStyle name="Calculation 2 2 9 2" xfId="9270"/>
    <cellStyle name="Calculation 2 2 9 2 2" xfId="9271"/>
    <cellStyle name="Calculation 2 2 9 3" xfId="9272"/>
    <cellStyle name="Calculation 2 20" xfId="9273"/>
    <cellStyle name="Calculation 2 20 2" xfId="9274"/>
    <cellStyle name="Calculation 2 20 2 2" xfId="9275"/>
    <cellStyle name="Calculation 2 20 3" xfId="9276"/>
    <cellStyle name="Calculation 2 21" xfId="9277"/>
    <cellStyle name="Calculation 2 21 2" xfId="9278"/>
    <cellStyle name="Calculation 2 21 2 2" xfId="9279"/>
    <cellStyle name="Calculation 2 21 3" xfId="9280"/>
    <cellStyle name="Calculation 2 22" xfId="9281"/>
    <cellStyle name="Calculation 2 22 2" xfId="9282"/>
    <cellStyle name="Calculation 2 22 2 2" xfId="9283"/>
    <cellStyle name="Calculation 2 22 3" xfId="9284"/>
    <cellStyle name="Calculation 2 23" xfId="9285"/>
    <cellStyle name="Calculation 2 23 2" xfId="9286"/>
    <cellStyle name="Calculation 2 23 2 2" xfId="9287"/>
    <cellStyle name="Calculation 2 23 3" xfId="9288"/>
    <cellStyle name="Calculation 2 24" xfId="9289"/>
    <cellStyle name="Calculation 2 24 2" xfId="9290"/>
    <cellStyle name="Calculation 2 24 2 2" xfId="9291"/>
    <cellStyle name="Calculation 2 24 2 2 2" xfId="9292"/>
    <cellStyle name="Calculation 2 24 2 2 2 2" xfId="9293"/>
    <cellStyle name="Calculation 2 24 2 2 2 2 2" xfId="9294"/>
    <cellStyle name="Calculation 2 24 2 2 2 3" xfId="9295"/>
    <cellStyle name="Calculation 2 24 2 2 3" xfId="9296"/>
    <cellStyle name="Calculation 2 24 2 2 3 2" xfId="9297"/>
    <cellStyle name="Calculation 2 24 2 2 3 2 2" xfId="9298"/>
    <cellStyle name="Calculation 2 24 2 2 3 3" xfId="9299"/>
    <cellStyle name="Calculation 2 24 2 2 4" xfId="9300"/>
    <cellStyle name="Calculation 2 24 2 2 4 2" xfId="9301"/>
    <cellStyle name="Calculation 2 24 2 2 4 2 2" xfId="9302"/>
    <cellStyle name="Calculation 2 24 2 2 4 3" xfId="9303"/>
    <cellStyle name="Calculation 2 24 2 2 5" xfId="9304"/>
    <cellStyle name="Calculation 2 24 2 2 5 2" xfId="9305"/>
    <cellStyle name="Calculation 2 24 2 2 6" xfId="9306"/>
    <cellStyle name="Calculation 2 24 2 3" xfId="9307"/>
    <cellStyle name="Calculation 2 24 2 3 2" xfId="9308"/>
    <cellStyle name="Calculation 2 24 2 3 2 2" xfId="9309"/>
    <cellStyle name="Calculation 2 24 2 3 3" xfId="9310"/>
    <cellStyle name="Calculation 2 24 2 4" xfId="9311"/>
    <cellStyle name="Calculation 2 24 2 4 2" xfId="9312"/>
    <cellStyle name="Calculation 2 24 2 4 2 2" xfId="9313"/>
    <cellStyle name="Calculation 2 24 2 4 3" xfId="9314"/>
    <cellStyle name="Calculation 2 24 2 5" xfId="9315"/>
    <cellStyle name="Calculation 2 24 2 5 2" xfId="9316"/>
    <cellStyle name="Calculation 2 24 2 6" xfId="9317"/>
    <cellStyle name="Calculation 2 24 3" xfId="9318"/>
    <cellStyle name="Calculation 2 24 3 2" xfId="9319"/>
    <cellStyle name="Calculation 2 24 3 2 2" xfId="9320"/>
    <cellStyle name="Calculation 2 24 3 3" xfId="9321"/>
    <cellStyle name="Calculation 2 24 4" xfId="9322"/>
    <cellStyle name="Calculation 2 24 4 2" xfId="9323"/>
    <cellStyle name="Calculation 2 24 4 2 2" xfId="9324"/>
    <cellStyle name="Calculation 2 24 4 3" xfId="9325"/>
    <cellStyle name="Calculation 2 24 5" xfId="9326"/>
    <cellStyle name="Calculation 2 24 5 2" xfId="9327"/>
    <cellStyle name="Calculation 2 24 5 2 2" xfId="9328"/>
    <cellStyle name="Calculation 2 24 5 3" xfId="9329"/>
    <cellStyle name="Calculation 2 24 6" xfId="9330"/>
    <cellStyle name="Calculation 2 24 6 2" xfId="9331"/>
    <cellStyle name="Calculation 2 24 6 2 2" xfId="9332"/>
    <cellStyle name="Calculation 2 24 6 3" xfId="9333"/>
    <cellStyle name="Calculation 2 24 7" xfId="9334"/>
    <cellStyle name="Calculation 2 24 7 2" xfId="9335"/>
    <cellStyle name="Calculation 2 24 8" xfId="9336"/>
    <cellStyle name="Calculation 2 25" xfId="9337"/>
    <cellStyle name="Calculation 2 25 2" xfId="9338"/>
    <cellStyle name="Calculation 2 25 2 2" xfId="9339"/>
    <cellStyle name="Calculation 2 25 2 2 2" xfId="9340"/>
    <cellStyle name="Calculation 2 25 2 2 2 2" xfId="9341"/>
    <cellStyle name="Calculation 2 25 2 2 3" xfId="9342"/>
    <cellStyle name="Calculation 2 25 2 3" xfId="9343"/>
    <cellStyle name="Calculation 2 25 2 3 2" xfId="9344"/>
    <cellStyle name="Calculation 2 25 2 3 2 2" xfId="9345"/>
    <cellStyle name="Calculation 2 25 2 3 3" xfId="9346"/>
    <cellStyle name="Calculation 2 25 2 4" xfId="9347"/>
    <cellStyle name="Calculation 2 25 2 4 2" xfId="9348"/>
    <cellStyle name="Calculation 2 25 2 4 2 2" xfId="9349"/>
    <cellStyle name="Calculation 2 25 2 4 3" xfId="9350"/>
    <cellStyle name="Calculation 2 25 2 5" xfId="9351"/>
    <cellStyle name="Calculation 2 25 2 5 2" xfId="9352"/>
    <cellStyle name="Calculation 2 25 2 6" xfId="9353"/>
    <cellStyle name="Calculation 2 25 3" xfId="9354"/>
    <cellStyle name="Calculation 2 25 3 2" xfId="9355"/>
    <cellStyle name="Calculation 2 25 3 2 2" xfId="9356"/>
    <cellStyle name="Calculation 2 25 3 3" xfId="9357"/>
    <cellStyle name="Calculation 2 25 4" xfId="9358"/>
    <cellStyle name="Calculation 2 25 4 2" xfId="9359"/>
    <cellStyle name="Calculation 2 25 4 2 2" xfId="9360"/>
    <cellStyle name="Calculation 2 25 4 3" xfId="9361"/>
    <cellStyle name="Calculation 2 25 5" xfId="9362"/>
    <cellStyle name="Calculation 2 25 5 2" xfId="9363"/>
    <cellStyle name="Calculation 2 25 6" xfId="9364"/>
    <cellStyle name="Calculation 2 26" xfId="9365"/>
    <cellStyle name="Calculation 2 26 2" xfId="9366"/>
    <cellStyle name="Calculation 2 26 2 2" xfId="9367"/>
    <cellStyle name="Calculation 2 26 3" xfId="9368"/>
    <cellStyle name="Calculation 2 27" xfId="9369"/>
    <cellStyle name="Calculation 2 27 2" xfId="9370"/>
    <cellStyle name="Calculation 2 27 2 2" xfId="9371"/>
    <cellStyle name="Calculation 2 27 3" xfId="9372"/>
    <cellStyle name="Calculation 2 28" xfId="9373"/>
    <cellStyle name="Calculation 2 28 2" xfId="9374"/>
    <cellStyle name="Calculation 2 28 2 2" xfId="9375"/>
    <cellStyle name="Calculation 2 28 3" xfId="9376"/>
    <cellStyle name="Calculation 2 29" xfId="9377"/>
    <cellStyle name="Calculation 2 29 2" xfId="9378"/>
    <cellStyle name="Calculation 2 29 2 2" xfId="9379"/>
    <cellStyle name="Calculation 2 29 3" xfId="9380"/>
    <cellStyle name="Calculation 2 3" xfId="9381"/>
    <cellStyle name="Calculation 2 3 10" xfId="9382"/>
    <cellStyle name="Calculation 2 3 11" xfId="9383"/>
    <cellStyle name="Calculation 2 3 12" xfId="9384"/>
    <cellStyle name="Calculation 2 3 13" xfId="9385"/>
    <cellStyle name="Calculation 2 3 14" xfId="9386"/>
    <cellStyle name="Calculation 2 3 15" xfId="9387"/>
    <cellStyle name="Calculation 2 3 16" xfId="9388"/>
    <cellStyle name="Calculation 2 3 17" xfId="9389"/>
    <cellStyle name="Calculation 2 3 18" xfId="9390"/>
    <cellStyle name="Calculation 2 3 19" xfId="9391"/>
    <cellStyle name="Calculation 2 3 2" xfId="9392"/>
    <cellStyle name="Calculation 2 3 2 10" xfId="9393"/>
    <cellStyle name="Calculation 2 3 2 11" xfId="9394"/>
    <cellStyle name="Calculation 2 3 2 12" xfId="9395"/>
    <cellStyle name="Calculation 2 3 2 13" xfId="9396"/>
    <cellStyle name="Calculation 2 3 2 14" xfId="9397"/>
    <cellStyle name="Calculation 2 3 2 15" xfId="9398"/>
    <cellStyle name="Calculation 2 3 2 2" xfId="9399"/>
    <cellStyle name="Calculation 2 3 2 2 2" xfId="9400"/>
    <cellStyle name="Calculation 2 3 2 2 2 2" xfId="9401"/>
    <cellStyle name="Calculation 2 3 2 2 2 2 2" xfId="9402"/>
    <cellStyle name="Calculation 2 3 2 2 2 2 2 2" xfId="9403"/>
    <cellStyle name="Calculation 2 3 2 2 2 2 3" xfId="9404"/>
    <cellStyle name="Calculation 2 3 2 2 2 3" xfId="9405"/>
    <cellStyle name="Calculation 2 3 2 2 2 3 2" xfId="9406"/>
    <cellStyle name="Calculation 2 3 2 2 2 3 2 2" xfId="9407"/>
    <cellStyle name="Calculation 2 3 2 2 2 3 3" xfId="9408"/>
    <cellStyle name="Calculation 2 3 2 2 2 4" xfId="9409"/>
    <cellStyle name="Calculation 2 3 2 2 2 4 2" xfId="9410"/>
    <cellStyle name="Calculation 2 3 2 2 2 4 2 2" xfId="9411"/>
    <cellStyle name="Calculation 2 3 2 2 2 4 3" xfId="9412"/>
    <cellStyle name="Calculation 2 3 2 2 2 5" xfId="9413"/>
    <cellStyle name="Calculation 2 3 2 2 2 5 2" xfId="9414"/>
    <cellStyle name="Calculation 2 3 2 2 2 6" xfId="9415"/>
    <cellStyle name="Calculation 2 3 2 2 2 6 2" xfId="9416"/>
    <cellStyle name="Calculation 2 3 2 2 2 7" xfId="9417"/>
    <cellStyle name="Calculation 2 3 2 2 3" xfId="9418"/>
    <cellStyle name="Calculation 2 3 2 2 3 2" xfId="9419"/>
    <cellStyle name="Calculation 2 3 2 2 3 2 2" xfId="9420"/>
    <cellStyle name="Calculation 2 3 2 2 3 3" xfId="9421"/>
    <cellStyle name="Calculation 2 3 2 2 3 3 2" xfId="9422"/>
    <cellStyle name="Calculation 2 3 2 2 3 4" xfId="9423"/>
    <cellStyle name="Calculation 2 3 2 2 4" xfId="9424"/>
    <cellStyle name="Calculation 2 3 2 2 4 2" xfId="9425"/>
    <cellStyle name="Calculation 2 3 2 2 4 2 2" xfId="9426"/>
    <cellStyle name="Calculation 2 3 2 2 4 3" xfId="9427"/>
    <cellStyle name="Calculation 2 3 2 2 5" xfId="9428"/>
    <cellStyle name="Calculation 2 3 2 2 5 2" xfId="9429"/>
    <cellStyle name="Calculation 2 3 2 2 6" xfId="9430"/>
    <cellStyle name="Calculation 2 3 2 2 6 2" xfId="9431"/>
    <cellStyle name="Calculation 2 3 2 2 7" xfId="9432"/>
    <cellStyle name="Calculation 2 3 2 3" xfId="9433"/>
    <cellStyle name="Calculation 2 3 2 3 2" xfId="9434"/>
    <cellStyle name="Calculation 2 3 2 3 2 2" xfId="9435"/>
    <cellStyle name="Calculation 2 3 2 3 3" xfId="9436"/>
    <cellStyle name="Calculation 2 3 2 3 3 2" xfId="9437"/>
    <cellStyle name="Calculation 2 3 2 3 4" xfId="9438"/>
    <cellStyle name="Calculation 2 3 2 4" xfId="9439"/>
    <cellStyle name="Calculation 2 3 2 4 2" xfId="9440"/>
    <cellStyle name="Calculation 2 3 2 4 2 2" xfId="9441"/>
    <cellStyle name="Calculation 2 3 2 4 3" xfId="9442"/>
    <cellStyle name="Calculation 2 3 2 4 3 2" xfId="9443"/>
    <cellStyle name="Calculation 2 3 2 4 4" xfId="9444"/>
    <cellStyle name="Calculation 2 3 2 5" xfId="9445"/>
    <cellStyle name="Calculation 2 3 2 5 2" xfId="9446"/>
    <cellStyle name="Calculation 2 3 2 5 2 2" xfId="9447"/>
    <cellStyle name="Calculation 2 3 2 5 3" xfId="9448"/>
    <cellStyle name="Calculation 2 3 2 6" xfId="9449"/>
    <cellStyle name="Calculation 2 3 2 6 2" xfId="9450"/>
    <cellStyle name="Calculation 2 3 2 6 2 2" xfId="9451"/>
    <cellStyle name="Calculation 2 3 2 6 3" xfId="9452"/>
    <cellStyle name="Calculation 2 3 2 7" xfId="9453"/>
    <cellStyle name="Calculation 2 3 2 7 2" xfId="9454"/>
    <cellStyle name="Calculation 2 3 2 8" xfId="9455"/>
    <cellStyle name="Calculation 2 3 2 8 2" xfId="9456"/>
    <cellStyle name="Calculation 2 3 2 9" xfId="9457"/>
    <cellStyle name="Calculation 2 3 20" xfId="9458"/>
    <cellStyle name="Calculation 2 3 21" xfId="9459"/>
    <cellStyle name="Calculation 2 3 22" xfId="9460"/>
    <cellStyle name="Calculation 2 3 23" xfId="9461"/>
    <cellStyle name="Calculation 2 3 24" xfId="9462"/>
    <cellStyle name="Calculation 2 3 25" xfId="9463"/>
    <cellStyle name="Calculation 2 3 26" xfId="9464"/>
    <cellStyle name="Calculation 2 3 3" xfId="9465"/>
    <cellStyle name="Calculation 2 3 3 2" xfId="9466"/>
    <cellStyle name="Calculation 2 3 3 2 2" xfId="9467"/>
    <cellStyle name="Calculation 2 3 3 2 2 2" xfId="9468"/>
    <cellStyle name="Calculation 2 3 3 2 3" xfId="9469"/>
    <cellStyle name="Calculation 2 3 3 2 3 2" xfId="9470"/>
    <cellStyle name="Calculation 2 3 3 2 4" xfId="9471"/>
    <cellStyle name="Calculation 2 3 3 3" xfId="9472"/>
    <cellStyle name="Calculation 2 3 3 3 2" xfId="9473"/>
    <cellStyle name="Calculation 2 3 3 4" xfId="9474"/>
    <cellStyle name="Calculation 2 3 3 4 2" xfId="9475"/>
    <cellStyle name="Calculation 2 3 3 5" xfId="9476"/>
    <cellStyle name="Calculation 2 3 3 5 2" xfId="9477"/>
    <cellStyle name="Calculation 2 3 3 6" xfId="9478"/>
    <cellStyle name="Calculation 2 3 3 6 2" xfId="9479"/>
    <cellStyle name="Calculation 2 3 3 7" xfId="9480"/>
    <cellStyle name="Calculation 2 3 3 8" xfId="9481"/>
    <cellStyle name="Calculation 2 3 3 9" xfId="9482"/>
    <cellStyle name="Calculation 2 3 4" xfId="9483"/>
    <cellStyle name="Calculation 2 3 4 2" xfId="9484"/>
    <cellStyle name="Calculation 2 3 4 2 2" xfId="9485"/>
    <cellStyle name="Calculation 2 3 4 2 2 2" xfId="9486"/>
    <cellStyle name="Calculation 2 3 4 2 2 2 2" xfId="9487"/>
    <cellStyle name="Calculation 2 3 4 2 2 3" xfId="9488"/>
    <cellStyle name="Calculation 2 3 4 2 3" xfId="9489"/>
    <cellStyle name="Calculation 2 3 4 2 3 2" xfId="9490"/>
    <cellStyle name="Calculation 2 3 4 2 3 2 2" xfId="9491"/>
    <cellStyle name="Calculation 2 3 4 2 3 3" xfId="9492"/>
    <cellStyle name="Calculation 2 3 4 2 4" xfId="9493"/>
    <cellStyle name="Calculation 2 3 4 2 4 2" xfId="9494"/>
    <cellStyle name="Calculation 2 3 4 2 4 2 2" xfId="9495"/>
    <cellStyle name="Calculation 2 3 4 2 4 3" xfId="9496"/>
    <cellStyle name="Calculation 2 3 4 2 5" xfId="9497"/>
    <cellStyle name="Calculation 2 3 4 2 5 2" xfId="9498"/>
    <cellStyle name="Calculation 2 3 4 2 6" xfId="9499"/>
    <cellStyle name="Calculation 2 3 4 2 6 2" xfId="9500"/>
    <cellStyle name="Calculation 2 3 4 2 7" xfId="9501"/>
    <cellStyle name="Calculation 2 3 4 3" xfId="9502"/>
    <cellStyle name="Calculation 2 3 4 3 2" xfId="9503"/>
    <cellStyle name="Calculation 2 3 4 3 2 2" xfId="9504"/>
    <cellStyle name="Calculation 2 3 4 3 3" xfId="9505"/>
    <cellStyle name="Calculation 2 3 4 3 3 2" xfId="9506"/>
    <cellStyle name="Calculation 2 3 4 3 4" xfId="9507"/>
    <cellStyle name="Calculation 2 3 4 4" xfId="9508"/>
    <cellStyle name="Calculation 2 3 4 4 2" xfId="9509"/>
    <cellStyle name="Calculation 2 3 4 4 2 2" xfId="9510"/>
    <cellStyle name="Calculation 2 3 4 4 3" xfId="9511"/>
    <cellStyle name="Calculation 2 3 4 5" xfId="9512"/>
    <cellStyle name="Calculation 2 3 4 5 2" xfId="9513"/>
    <cellStyle name="Calculation 2 3 4 6" xfId="9514"/>
    <cellStyle name="Calculation 2 3 4 6 2" xfId="9515"/>
    <cellStyle name="Calculation 2 3 4 7" xfId="9516"/>
    <cellStyle name="Calculation 2 3 5" xfId="9517"/>
    <cellStyle name="Calculation 2 3 5 2" xfId="9518"/>
    <cellStyle name="Calculation 2 3 5 2 2" xfId="9519"/>
    <cellStyle name="Calculation 2 3 5 3" xfId="9520"/>
    <cellStyle name="Calculation 2 3 5 3 2" xfId="9521"/>
    <cellStyle name="Calculation 2 3 5 4" xfId="9522"/>
    <cellStyle name="Calculation 2 3 6" xfId="9523"/>
    <cellStyle name="Calculation 2 3 6 2" xfId="9524"/>
    <cellStyle name="Calculation 2 3 6 2 2" xfId="9525"/>
    <cellStyle name="Calculation 2 3 6 3" xfId="9526"/>
    <cellStyle name="Calculation 2 3 6 3 2" xfId="9527"/>
    <cellStyle name="Calculation 2 3 6 4" xfId="9528"/>
    <cellStyle name="Calculation 2 3 7" xfId="9529"/>
    <cellStyle name="Calculation 2 3 7 2" xfId="9530"/>
    <cellStyle name="Calculation 2 3 7 2 2" xfId="9531"/>
    <cellStyle name="Calculation 2 3 7 3" xfId="9532"/>
    <cellStyle name="Calculation 2 3 8" xfId="9533"/>
    <cellStyle name="Calculation 2 3 8 2" xfId="9534"/>
    <cellStyle name="Calculation 2 3 9" xfId="9535"/>
    <cellStyle name="Calculation 2 3 9 2" xfId="9536"/>
    <cellStyle name="Calculation 2 30" xfId="9537"/>
    <cellStyle name="Calculation 2 30 2" xfId="9538"/>
    <cellStyle name="Calculation 2 30 2 2" xfId="9539"/>
    <cellStyle name="Calculation 2 30 3" xfId="9540"/>
    <cellStyle name="Calculation 2 31" xfId="9541"/>
    <cellStyle name="Calculation 2 31 2" xfId="9542"/>
    <cellStyle name="Calculation 2 31 2 2" xfId="9543"/>
    <cellStyle name="Calculation 2 31 3" xfId="9544"/>
    <cellStyle name="Calculation 2 32" xfId="9545"/>
    <cellStyle name="Calculation 2 32 2" xfId="9546"/>
    <cellStyle name="Calculation 2 32 2 2" xfId="9547"/>
    <cellStyle name="Calculation 2 32 3" xfId="9548"/>
    <cellStyle name="Calculation 2 33" xfId="9549"/>
    <cellStyle name="Calculation 2 33 2" xfId="9550"/>
    <cellStyle name="Calculation 2 33 2 2" xfId="9551"/>
    <cellStyle name="Calculation 2 33 3" xfId="9552"/>
    <cellStyle name="Calculation 2 34" xfId="9553"/>
    <cellStyle name="Calculation 2 34 2" xfId="9554"/>
    <cellStyle name="Calculation 2 34 2 2" xfId="9555"/>
    <cellStyle name="Calculation 2 34 3" xfId="9556"/>
    <cellStyle name="Calculation 2 35" xfId="9557"/>
    <cellStyle name="Calculation 2 35 2" xfId="9558"/>
    <cellStyle name="Calculation 2 35 2 2" xfId="9559"/>
    <cellStyle name="Calculation 2 35 3" xfId="9560"/>
    <cellStyle name="Calculation 2 36" xfId="9561"/>
    <cellStyle name="Calculation 2 36 2" xfId="9562"/>
    <cellStyle name="Calculation 2 36 2 2" xfId="9563"/>
    <cellStyle name="Calculation 2 36 3" xfId="9564"/>
    <cellStyle name="Calculation 2 37" xfId="9565"/>
    <cellStyle name="Calculation 2 37 2" xfId="9566"/>
    <cellStyle name="Calculation 2 37 2 2" xfId="9567"/>
    <cellStyle name="Calculation 2 37 3" xfId="9568"/>
    <cellStyle name="Calculation 2 38" xfId="9569"/>
    <cellStyle name="Calculation 2 38 2" xfId="9570"/>
    <cellStyle name="Calculation 2 38 2 2" xfId="9571"/>
    <cellStyle name="Calculation 2 38 3" xfId="9572"/>
    <cellStyle name="Calculation 2 39" xfId="9573"/>
    <cellStyle name="Calculation 2 39 2" xfId="9574"/>
    <cellStyle name="Calculation 2 4" xfId="9575"/>
    <cellStyle name="Calculation 2 4 10" xfId="9576"/>
    <cellStyle name="Calculation 2 4 11" xfId="9577"/>
    <cellStyle name="Calculation 2 4 12" xfId="9578"/>
    <cellStyle name="Calculation 2 4 13" xfId="9579"/>
    <cellStyle name="Calculation 2 4 14" xfId="9580"/>
    <cellStyle name="Calculation 2 4 15" xfId="9581"/>
    <cellStyle name="Calculation 2 4 16" xfId="9582"/>
    <cellStyle name="Calculation 2 4 2" xfId="9583"/>
    <cellStyle name="Calculation 2 4 2 2" xfId="9584"/>
    <cellStyle name="Calculation 2 4 2 2 2" xfId="9585"/>
    <cellStyle name="Calculation 2 4 2 2 2 2" xfId="9586"/>
    <cellStyle name="Calculation 2 4 2 2 3" xfId="9587"/>
    <cellStyle name="Calculation 2 4 2 2 3 2" xfId="9588"/>
    <cellStyle name="Calculation 2 4 2 2 4" xfId="9589"/>
    <cellStyle name="Calculation 2 4 2 3" xfId="9590"/>
    <cellStyle name="Calculation 2 4 2 3 2" xfId="9591"/>
    <cellStyle name="Calculation 2 4 2 4" xfId="9592"/>
    <cellStyle name="Calculation 2 4 2 4 2" xfId="9593"/>
    <cellStyle name="Calculation 2 4 2 5" xfId="9594"/>
    <cellStyle name="Calculation 2 4 3" xfId="9595"/>
    <cellStyle name="Calculation 2 4 3 2" xfId="9596"/>
    <cellStyle name="Calculation 2 4 3 2 2" xfId="9597"/>
    <cellStyle name="Calculation 2 4 3 2 2 2" xfId="9598"/>
    <cellStyle name="Calculation 2 4 3 2 3" xfId="9599"/>
    <cellStyle name="Calculation 2 4 3 2 3 2" xfId="9600"/>
    <cellStyle name="Calculation 2 4 3 2 4" xfId="9601"/>
    <cellStyle name="Calculation 2 4 3 3" xfId="9602"/>
    <cellStyle name="Calculation 2 4 3 3 2" xfId="9603"/>
    <cellStyle name="Calculation 2 4 3 4" xfId="9604"/>
    <cellStyle name="Calculation 2 4 3 4 2" xfId="9605"/>
    <cellStyle name="Calculation 2 4 3 5" xfId="9606"/>
    <cellStyle name="Calculation 2 4 4" xfId="9607"/>
    <cellStyle name="Calculation 2 4 4 2" xfId="9608"/>
    <cellStyle name="Calculation 2 4 4 2 2" xfId="9609"/>
    <cellStyle name="Calculation 2 4 4 3" xfId="9610"/>
    <cellStyle name="Calculation 2 4 4 3 2" xfId="9611"/>
    <cellStyle name="Calculation 2 4 4 4" xfId="9612"/>
    <cellStyle name="Calculation 2 4 5" xfId="9613"/>
    <cellStyle name="Calculation 2 4 5 2" xfId="9614"/>
    <cellStyle name="Calculation 2 4 6" xfId="9615"/>
    <cellStyle name="Calculation 2 4 6 2" xfId="9616"/>
    <cellStyle name="Calculation 2 4 7" xfId="9617"/>
    <cellStyle name="Calculation 2 4 7 2" xfId="9618"/>
    <cellStyle name="Calculation 2 4 8" xfId="9619"/>
    <cellStyle name="Calculation 2 4 8 2" xfId="9620"/>
    <cellStyle name="Calculation 2 4 9" xfId="9621"/>
    <cellStyle name="Calculation 2 40" xfId="9622"/>
    <cellStyle name="Calculation 2 40 2" xfId="9623"/>
    <cellStyle name="Calculation 2 41" xfId="9624"/>
    <cellStyle name="Calculation 2 42" xfId="9625"/>
    <cellStyle name="Calculation 2 43" xfId="9626"/>
    <cellStyle name="Calculation 2 44" xfId="9627"/>
    <cellStyle name="Calculation 2 45" xfId="9628"/>
    <cellStyle name="Calculation 2 46" xfId="9629"/>
    <cellStyle name="Calculation 2 47" xfId="9630"/>
    <cellStyle name="Calculation 2 48" xfId="9631"/>
    <cellStyle name="Calculation 2 49" xfId="9632"/>
    <cellStyle name="Calculation 2 5" xfId="9633"/>
    <cellStyle name="Calculation 2 5 10" xfId="9634"/>
    <cellStyle name="Calculation 2 5 11" xfId="9635"/>
    <cellStyle name="Calculation 2 5 12" xfId="9636"/>
    <cellStyle name="Calculation 2 5 13" xfId="9637"/>
    <cellStyle name="Calculation 2 5 14" xfId="9638"/>
    <cellStyle name="Calculation 2 5 15" xfId="9639"/>
    <cellStyle name="Calculation 2 5 2" xfId="9640"/>
    <cellStyle name="Calculation 2 5 2 2" xfId="9641"/>
    <cellStyle name="Calculation 2 5 2 2 2" xfId="9642"/>
    <cellStyle name="Calculation 2 5 2 2 2 2" xfId="9643"/>
    <cellStyle name="Calculation 2 5 2 2 3" xfId="9644"/>
    <cellStyle name="Calculation 2 5 2 2 3 2" xfId="9645"/>
    <cellStyle name="Calculation 2 5 2 2 4" xfId="9646"/>
    <cellStyle name="Calculation 2 5 2 3" xfId="9647"/>
    <cellStyle name="Calculation 2 5 2 3 2" xfId="9648"/>
    <cellStyle name="Calculation 2 5 2 4" xfId="9649"/>
    <cellStyle name="Calculation 2 5 2 4 2" xfId="9650"/>
    <cellStyle name="Calculation 2 5 2 5" xfId="9651"/>
    <cellStyle name="Calculation 2 5 3" xfId="9652"/>
    <cellStyle name="Calculation 2 5 3 2" xfId="9653"/>
    <cellStyle name="Calculation 2 5 3 2 2" xfId="9654"/>
    <cellStyle name="Calculation 2 5 3 2 2 2" xfId="9655"/>
    <cellStyle name="Calculation 2 5 3 2 3" xfId="9656"/>
    <cellStyle name="Calculation 2 5 3 2 3 2" xfId="9657"/>
    <cellStyle name="Calculation 2 5 3 2 4" xfId="9658"/>
    <cellStyle name="Calculation 2 5 3 3" xfId="9659"/>
    <cellStyle name="Calculation 2 5 3 3 2" xfId="9660"/>
    <cellStyle name="Calculation 2 5 3 4" xfId="9661"/>
    <cellStyle name="Calculation 2 5 3 4 2" xfId="9662"/>
    <cellStyle name="Calculation 2 5 3 5" xfId="9663"/>
    <cellStyle name="Calculation 2 5 4" xfId="9664"/>
    <cellStyle name="Calculation 2 5 4 2" xfId="9665"/>
    <cellStyle name="Calculation 2 5 4 2 2" xfId="9666"/>
    <cellStyle name="Calculation 2 5 4 3" xfId="9667"/>
    <cellStyle name="Calculation 2 5 4 3 2" xfId="9668"/>
    <cellStyle name="Calculation 2 5 4 4" xfId="9669"/>
    <cellStyle name="Calculation 2 5 5" xfId="9670"/>
    <cellStyle name="Calculation 2 5 5 2" xfId="9671"/>
    <cellStyle name="Calculation 2 5 6" xfId="9672"/>
    <cellStyle name="Calculation 2 5 6 2" xfId="9673"/>
    <cellStyle name="Calculation 2 5 7" xfId="9674"/>
    <cellStyle name="Calculation 2 5 7 2" xfId="9675"/>
    <cellStyle name="Calculation 2 5 8" xfId="9676"/>
    <cellStyle name="Calculation 2 5 8 2" xfId="9677"/>
    <cellStyle name="Calculation 2 5 9" xfId="9678"/>
    <cellStyle name="Calculation 2 50" xfId="9679"/>
    <cellStyle name="Calculation 2 51" xfId="9680"/>
    <cellStyle name="Calculation 2 52" xfId="9681"/>
    <cellStyle name="Calculation 2 53" xfId="9682"/>
    <cellStyle name="Calculation 2 54" xfId="9683"/>
    <cellStyle name="Calculation 2 55" xfId="9684"/>
    <cellStyle name="Calculation 2 56" xfId="9685"/>
    <cellStyle name="Calculation 2 57" xfId="9686"/>
    <cellStyle name="Calculation 2 6" xfId="9687"/>
    <cellStyle name="Calculation 2 6 2" xfId="9688"/>
    <cellStyle name="Calculation 2 6 2 2" xfId="9689"/>
    <cellStyle name="Calculation 2 6 3" xfId="9690"/>
    <cellStyle name="Calculation 2 6 3 2" xfId="9691"/>
    <cellStyle name="Calculation 2 6 4" xfId="9692"/>
    <cellStyle name="Calculation 2 6 4 2" xfId="9693"/>
    <cellStyle name="Calculation 2 6 5" xfId="9694"/>
    <cellStyle name="Calculation 2 6 5 2" xfId="9695"/>
    <cellStyle name="Calculation 2 6 6" xfId="9696"/>
    <cellStyle name="Calculation 2 7" xfId="9697"/>
    <cellStyle name="Calculation 2 7 2" xfId="9698"/>
    <cellStyle name="Calculation 2 7 2 2" xfId="9699"/>
    <cellStyle name="Calculation 2 7 3" xfId="9700"/>
    <cellStyle name="Calculation 2 7 3 2" xfId="9701"/>
    <cellStyle name="Calculation 2 7 4" xfId="9702"/>
    <cellStyle name="Calculation 2 8" xfId="9703"/>
    <cellStyle name="Calculation 2 8 2" xfId="9704"/>
    <cellStyle name="Calculation 2 8 2 2" xfId="9705"/>
    <cellStyle name="Calculation 2 8 3" xfId="9706"/>
    <cellStyle name="Calculation 2 8 3 2" xfId="9707"/>
    <cellStyle name="Calculation 2 8 4" xfId="9708"/>
    <cellStyle name="Calculation 2 9" xfId="9709"/>
    <cellStyle name="Calculation 2 9 2" xfId="9710"/>
    <cellStyle name="Calculation 2 9 2 2" xfId="9711"/>
    <cellStyle name="Calculation 2 9 3" xfId="9712"/>
    <cellStyle name="Calculation 3" xfId="9713"/>
    <cellStyle name="Calculation 3 2" xfId="9714"/>
    <cellStyle name="Calculation 3 2 2" xfId="9715"/>
    <cellStyle name="Calculation 3 2 2 2" xfId="9716"/>
    <cellStyle name="Calculation 3 2 3" xfId="9717"/>
    <cellStyle name="Calculation 4" xfId="9718"/>
    <cellStyle name="Calculation 4 2" xfId="9719"/>
    <cellStyle name="Calculation 4 2 2" xfId="9720"/>
    <cellStyle name="Calculation 4 3" xfId="9721"/>
    <cellStyle name="Calculation 5" xfId="9722"/>
    <cellStyle name="Calculation 5 2" xfId="9723"/>
    <cellStyle name="Calculation 5 2 2" xfId="9724"/>
    <cellStyle name="Calculation 5 3" xfId="9725"/>
    <cellStyle name="Calculation 6" xfId="9726"/>
    <cellStyle name="Calculation 6 2" xfId="9727"/>
    <cellStyle name="Calculation 6 2 2" xfId="9728"/>
    <cellStyle name="Calculation 6 3" xfId="9729"/>
    <cellStyle name="Calculation 7" xfId="9730"/>
    <cellStyle name="Calculation 7 2" xfId="9731"/>
    <cellStyle name="Calculation 7 2 2" xfId="9732"/>
    <cellStyle name="Calculation 7 3" xfId="9733"/>
    <cellStyle name="Calculation 8" xfId="9734"/>
    <cellStyle name="Calculation 8 2" xfId="9735"/>
    <cellStyle name="Calculation 8 2 2" xfId="9736"/>
    <cellStyle name="Calculation 8 3" xfId="9737"/>
    <cellStyle name="Calculation 9" xfId="9738"/>
    <cellStyle name="Calculation 9 2" xfId="9739"/>
    <cellStyle name="Calculation 9 2 2" xfId="9740"/>
    <cellStyle name="Calculation 9 3" xfId="9741"/>
    <cellStyle name="Callum" xfId="9742"/>
    <cellStyle name="CALLUP Amount" xfId="9743"/>
    <cellStyle name="CALLUP Amount [1]" xfId="9744"/>
    <cellStyle name="CALLUP Amount [1] 2" xfId="9745"/>
    <cellStyle name="CALLUP Amount [2]" xfId="9746"/>
    <cellStyle name="CALLUP Amount [2] 2" xfId="9747"/>
    <cellStyle name="CALLUP Amount 2" xfId="9748"/>
    <cellStyle name="CALLUP Percent" xfId="9749"/>
    <cellStyle name="CALLUP Percent [1]" xfId="9750"/>
    <cellStyle name="CALLUP Percent [1] 2" xfId="9751"/>
    <cellStyle name="CALLUP Percent [2]" xfId="9752"/>
    <cellStyle name="CALLUP Percent [2] 2" xfId="9753"/>
    <cellStyle name="CALLUP Percent 2" xfId="9754"/>
    <cellStyle name="cárky [0]_laroux" xfId="9755"/>
    <cellStyle name="cárky_laroux" xfId="9756"/>
    <cellStyle name="CaseInput%0" xfId="9757"/>
    <cellStyle name="CaseInput%0.00" xfId="9758"/>
    <cellStyle name="CaseInputComma0" xfId="9759"/>
    <cellStyle name="CaseInputComma0.0" xfId="9760"/>
    <cellStyle name="CaseInputDate" xfId="9761"/>
    <cellStyle name="CaseInputText" xfId="9762"/>
    <cellStyle name="Cena" xfId="9763"/>
    <cellStyle name="Centre" xfId="9764"/>
    <cellStyle name="Centre 2" xfId="9765"/>
    <cellStyle name="Centre 3" xfId="9766"/>
    <cellStyle name="Centre 4" xfId="9767"/>
    <cellStyle name="Check" xfId="244"/>
    <cellStyle name="Check 10" xfId="9768"/>
    <cellStyle name="Check 10 2" xfId="9769"/>
    <cellStyle name="Check 10 3" xfId="9770"/>
    <cellStyle name="Check 10 4" xfId="9771"/>
    <cellStyle name="Check 11" xfId="9772"/>
    <cellStyle name="Check 11 2" xfId="9773"/>
    <cellStyle name="Check 12" xfId="9774"/>
    <cellStyle name="Check 13" xfId="9775"/>
    <cellStyle name="Check 2" xfId="9776"/>
    <cellStyle name="Check 2 2" xfId="9777"/>
    <cellStyle name="Check 2 2 2" xfId="9778"/>
    <cellStyle name="Check 2 2 3" xfId="9779"/>
    <cellStyle name="Check 2 2 4" xfId="9780"/>
    <cellStyle name="Check 2 3" xfId="9781"/>
    <cellStyle name="Check 2 3 2" xfId="9782"/>
    <cellStyle name="Check 2 4" xfId="9783"/>
    <cellStyle name="Check 2 5" xfId="9784"/>
    <cellStyle name="Check 2 6" xfId="9785"/>
    <cellStyle name="Check 3" xfId="9786"/>
    <cellStyle name="Check 3 2" xfId="9787"/>
    <cellStyle name="Check 3 2 2" xfId="9788"/>
    <cellStyle name="Check 3 2 3" xfId="9789"/>
    <cellStyle name="Check 3 2 4" xfId="9790"/>
    <cellStyle name="Check 3 3" xfId="9791"/>
    <cellStyle name="Check 3 4" xfId="9792"/>
    <cellStyle name="Check 3 5" xfId="9793"/>
    <cellStyle name="Check 4" xfId="9794"/>
    <cellStyle name="Check 4 2" xfId="9795"/>
    <cellStyle name="Check 4 2 2" xfId="9796"/>
    <cellStyle name="Check 4 2 3" xfId="9797"/>
    <cellStyle name="Check 4 2 4" xfId="9798"/>
    <cellStyle name="Check 4 3" xfId="9799"/>
    <cellStyle name="Check 4 4" xfId="9800"/>
    <cellStyle name="Check 4 5" xfId="9801"/>
    <cellStyle name="Check 5" xfId="9802"/>
    <cellStyle name="Check 5 2" xfId="9803"/>
    <cellStyle name="Check 5 2 2" xfId="9804"/>
    <cellStyle name="Check 5 2 3" xfId="9805"/>
    <cellStyle name="Check 5 2 4" xfId="9806"/>
    <cellStyle name="Check 5 3" xfId="9807"/>
    <cellStyle name="Check 5 4" xfId="9808"/>
    <cellStyle name="Check 5 5" xfId="9809"/>
    <cellStyle name="Check 6" xfId="9810"/>
    <cellStyle name="Check 6 2" xfId="9811"/>
    <cellStyle name="Check 6 2 2" xfId="9812"/>
    <cellStyle name="Check 6 2 3" xfId="9813"/>
    <cellStyle name="Check 6 2 4" xfId="9814"/>
    <cellStyle name="Check 6 3" xfId="9815"/>
    <cellStyle name="Check 6 4" xfId="9816"/>
    <cellStyle name="Check 6 5" xfId="9817"/>
    <cellStyle name="Check 7" xfId="9818"/>
    <cellStyle name="Check 7 2" xfId="9819"/>
    <cellStyle name="Check 7 2 2" xfId="9820"/>
    <cellStyle name="Check 7 2 3" xfId="9821"/>
    <cellStyle name="Check 7 2 4" xfId="9822"/>
    <cellStyle name="Check 7 3" xfId="9823"/>
    <cellStyle name="Check 7 4" xfId="9824"/>
    <cellStyle name="Check 7 5" xfId="9825"/>
    <cellStyle name="Check 8" xfId="9826"/>
    <cellStyle name="Check 8 2" xfId="9827"/>
    <cellStyle name="Check 8 2 2" xfId="9828"/>
    <cellStyle name="Check 8 2 3" xfId="9829"/>
    <cellStyle name="Check 8 2 4" xfId="9830"/>
    <cellStyle name="Check 8 3" xfId="9831"/>
    <cellStyle name="Check 8 4" xfId="9832"/>
    <cellStyle name="Check 8 5" xfId="9833"/>
    <cellStyle name="Check 9" xfId="9834"/>
    <cellStyle name="Check 9 2" xfId="9835"/>
    <cellStyle name="Check 9 2 2" xfId="9836"/>
    <cellStyle name="Check 9 2 3" xfId="9837"/>
    <cellStyle name="Check 9 2 4" xfId="9838"/>
    <cellStyle name="Check 9 3" xfId="9839"/>
    <cellStyle name="Check 9 4" xfId="9840"/>
    <cellStyle name="Check 9 5" xfId="9841"/>
    <cellStyle name="Check Cell 10" xfId="9842"/>
    <cellStyle name="Check Cell 11" xfId="9843"/>
    <cellStyle name="Check Cell 12" xfId="9844"/>
    <cellStyle name="Check Cell 13" xfId="9845"/>
    <cellStyle name="Check Cell 14" xfId="9846"/>
    <cellStyle name="Check Cell 15" xfId="9847"/>
    <cellStyle name="Check Cell 16" xfId="9848"/>
    <cellStyle name="Check Cell 17" xfId="9849"/>
    <cellStyle name="Check Cell 2" xfId="68"/>
    <cellStyle name="Check Cell 2 10" xfId="9850"/>
    <cellStyle name="Check Cell 2 11" xfId="9851"/>
    <cellStyle name="Check Cell 2 12" xfId="9852"/>
    <cellStyle name="Check Cell 2 13" xfId="9853"/>
    <cellStyle name="Check Cell 2 14" xfId="9854"/>
    <cellStyle name="Check Cell 2 15" xfId="9855"/>
    <cellStyle name="Check Cell 2 16" xfId="9856"/>
    <cellStyle name="Check Cell 2 17" xfId="9857"/>
    <cellStyle name="Check Cell 2 18" xfId="9858"/>
    <cellStyle name="Check Cell 2 19" xfId="9859"/>
    <cellStyle name="Check Cell 2 2" xfId="9860"/>
    <cellStyle name="Check Cell 2 2 10" xfId="9861"/>
    <cellStyle name="Check Cell 2 2 11" xfId="9862"/>
    <cellStyle name="Check Cell 2 2 12" xfId="9863"/>
    <cellStyle name="Check Cell 2 2 13" xfId="9864"/>
    <cellStyle name="Check Cell 2 2 14" xfId="9865"/>
    <cellStyle name="Check Cell 2 2 15" xfId="9866"/>
    <cellStyle name="Check Cell 2 2 15 2" xfId="9867"/>
    <cellStyle name="Check Cell 2 2 15 2 2" xfId="9868"/>
    <cellStyle name="Check Cell 2 2 15 2 2 2" xfId="9869"/>
    <cellStyle name="Check Cell 2 2 15 2 2 3" xfId="9870"/>
    <cellStyle name="Check Cell 2 2 15 2 2 4" xfId="9871"/>
    <cellStyle name="Check Cell 2 2 15 2 3" xfId="9872"/>
    <cellStyle name="Check Cell 2 2 15 2 4" xfId="9873"/>
    <cellStyle name="Check Cell 2 2 15 3" xfId="9874"/>
    <cellStyle name="Check Cell 2 2 15 4" xfId="9875"/>
    <cellStyle name="Check Cell 2 2 15 5" xfId="9876"/>
    <cellStyle name="Check Cell 2 2 15 6" xfId="9877"/>
    <cellStyle name="Check Cell 2 2 16" xfId="9878"/>
    <cellStyle name="Check Cell 2 2 16 2" xfId="9879"/>
    <cellStyle name="Check Cell 2 2 16 2 2" xfId="9880"/>
    <cellStyle name="Check Cell 2 2 16 2 3" xfId="9881"/>
    <cellStyle name="Check Cell 2 2 16 2 4" xfId="9882"/>
    <cellStyle name="Check Cell 2 2 16 3" xfId="9883"/>
    <cellStyle name="Check Cell 2 2 16 4" xfId="9884"/>
    <cellStyle name="Check Cell 2 2 17" xfId="9885"/>
    <cellStyle name="Check Cell 2 2 18" xfId="9886"/>
    <cellStyle name="Check Cell 2 2 19" xfId="9887"/>
    <cellStyle name="Check Cell 2 2 2" xfId="9888"/>
    <cellStyle name="Check Cell 2 2 2 2" xfId="9889"/>
    <cellStyle name="Check Cell 2 2 2 2 2" xfId="9890"/>
    <cellStyle name="Check Cell 2 2 2 2 2 2" xfId="9891"/>
    <cellStyle name="Check Cell 2 2 2 2 2 2 2" xfId="9892"/>
    <cellStyle name="Check Cell 2 2 2 2 2 2 3" xfId="9893"/>
    <cellStyle name="Check Cell 2 2 2 2 2 2 4" xfId="9894"/>
    <cellStyle name="Check Cell 2 2 2 2 2 3" xfId="9895"/>
    <cellStyle name="Check Cell 2 2 2 2 2 4" xfId="9896"/>
    <cellStyle name="Check Cell 2 2 2 2 3" xfId="9897"/>
    <cellStyle name="Check Cell 2 2 2 2 4" xfId="9898"/>
    <cellStyle name="Check Cell 2 2 2 2 5" xfId="9899"/>
    <cellStyle name="Check Cell 2 2 2 2 6" xfId="9900"/>
    <cellStyle name="Check Cell 2 2 2 2 7" xfId="9901"/>
    <cellStyle name="Check Cell 2 2 2 3" xfId="9902"/>
    <cellStyle name="Check Cell 2 2 2 4" xfId="9903"/>
    <cellStyle name="Check Cell 2 2 2 4 2" xfId="9904"/>
    <cellStyle name="Check Cell 2 2 2 4 2 2" xfId="9905"/>
    <cellStyle name="Check Cell 2 2 2 4 2 3" xfId="9906"/>
    <cellStyle name="Check Cell 2 2 2 4 2 4" xfId="9907"/>
    <cellStyle name="Check Cell 2 2 2 4 3" xfId="9908"/>
    <cellStyle name="Check Cell 2 2 2 4 4" xfId="9909"/>
    <cellStyle name="Check Cell 2 2 2 5" xfId="9910"/>
    <cellStyle name="Check Cell 2 2 2 6" xfId="9911"/>
    <cellStyle name="Check Cell 2 2 2 7" xfId="9912"/>
    <cellStyle name="Check Cell 2 2 2 8" xfId="9913"/>
    <cellStyle name="Check Cell 2 2 20" xfId="9914"/>
    <cellStyle name="Check Cell 2 2 3" xfId="9915"/>
    <cellStyle name="Check Cell 2 2 4" xfId="9916"/>
    <cellStyle name="Check Cell 2 2 5" xfId="9917"/>
    <cellStyle name="Check Cell 2 2 6" xfId="9918"/>
    <cellStyle name="Check Cell 2 2 7" xfId="9919"/>
    <cellStyle name="Check Cell 2 2 8" xfId="9920"/>
    <cellStyle name="Check Cell 2 2 9" xfId="9921"/>
    <cellStyle name="Check Cell 2 20" xfId="9922"/>
    <cellStyle name="Check Cell 2 21" xfId="9923"/>
    <cellStyle name="Check Cell 2 22" xfId="9924"/>
    <cellStyle name="Check Cell 2 23" xfId="9925"/>
    <cellStyle name="Check Cell 2 24" xfId="9926"/>
    <cellStyle name="Check Cell 2 24 2" xfId="9927"/>
    <cellStyle name="Check Cell 2 24 2 2" xfId="9928"/>
    <cellStyle name="Check Cell 2 24 2 2 2" xfId="9929"/>
    <cellStyle name="Check Cell 2 24 2 2 3" xfId="9930"/>
    <cellStyle name="Check Cell 2 24 2 2 4" xfId="9931"/>
    <cellStyle name="Check Cell 2 24 2 3" xfId="9932"/>
    <cellStyle name="Check Cell 2 24 2 4" xfId="9933"/>
    <cellStyle name="Check Cell 2 24 3" xfId="9934"/>
    <cellStyle name="Check Cell 2 24 4" xfId="9935"/>
    <cellStyle name="Check Cell 2 24 5" xfId="9936"/>
    <cellStyle name="Check Cell 2 24 6" xfId="9937"/>
    <cellStyle name="Check Cell 2 25" xfId="9938"/>
    <cellStyle name="Check Cell 2 25 2" xfId="9939"/>
    <cellStyle name="Check Cell 2 25 2 2" xfId="9940"/>
    <cellStyle name="Check Cell 2 25 2 3" xfId="9941"/>
    <cellStyle name="Check Cell 2 25 2 4" xfId="9942"/>
    <cellStyle name="Check Cell 2 25 3" xfId="9943"/>
    <cellStyle name="Check Cell 2 25 4" xfId="9944"/>
    <cellStyle name="Check Cell 2 26" xfId="9945"/>
    <cellStyle name="Check Cell 2 27" xfId="9946"/>
    <cellStyle name="Check Cell 2 28" xfId="9947"/>
    <cellStyle name="Check Cell 2 29" xfId="9948"/>
    <cellStyle name="Check Cell 2 3" xfId="9949"/>
    <cellStyle name="Check Cell 2 3 2" xfId="9950"/>
    <cellStyle name="Check Cell 2 3 2 2" xfId="9951"/>
    <cellStyle name="Check Cell 2 3 2 2 2" xfId="9952"/>
    <cellStyle name="Check Cell 2 3 2 2 2 2" xfId="9953"/>
    <cellStyle name="Check Cell 2 3 2 2 2 3" xfId="9954"/>
    <cellStyle name="Check Cell 2 3 2 2 2 4" xfId="9955"/>
    <cellStyle name="Check Cell 2 3 2 2 3" xfId="9956"/>
    <cellStyle name="Check Cell 2 3 2 2 4" xfId="9957"/>
    <cellStyle name="Check Cell 2 3 2 3" xfId="9958"/>
    <cellStyle name="Check Cell 2 3 2 4" xfId="9959"/>
    <cellStyle name="Check Cell 2 3 2 5" xfId="9960"/>
    <cellStyle name="Check Cell 2 3 2 6" xfId="9961"/>
    <cellStyle name="Check Cell 2 3 3" xfId="9962"/>
    <cellStyle name="Check Cell 2 3 4" xfId="9963"/>
    <cellStyle name="Check Cell 2 3 4 2" xfId="9964"/>
    <cellStyle name="Check Cell 2 3 4 2 2" xfId="9965"/>
    <cellStyle name="Check Cell 2 3 4 2 3" xfId="9966"/>
    <cellStyle name="Check Cell 2 3 4 2 4" xfId="9967"/>
    <cellStyle name="Check Cell 2 3 4 3" xfId="9968"/>
    <cellStyle name="Check Cell 2 3 4 4" xfId="9969"/>
    <cellStyle name="Check Cell 2 3 5" xfId="9970"/>
    <cellStyle name="Check Cell 2 3 6" xfId="9971"/>
    <cellStyle name="Check Cell 2 3 7" xfId="9972"/>
    <cellStyle name="Check Cell 2 30" xfId="9973"/>
    <cellStyle name="Check Cell 2 31" xfId="9974"/>
    <cellStyle name="Check Cell 2 32" xfId="9975"/>
    <cellStyle name="Check Cell 2 33" xfId="9976"/>
    <cellStyle name="Check Cell 2 34" xfId="9977"/>
    <cellStyle name="Check Cell 2 35" xfId="9978"/>
    <cellStyle name="Check Cell 2 36" xfId="9979"/>
    <cellStyle name="Check Cell 2 37" xfId="9980"/>
    <cellStyle name="Check Cell 2 38" xfId="9981"/>
    <cellStyle name="Check Cell 2 39" xfId="9982"/>
    <cellStyle name="Check Cell 2 4" xfId="9983"/>
    <cellStyle name="Check Cell 2 5" xfId="9984"/>
    <cellStyle name="Check Cell 2 6" xfId="9985"/>
    <cellStyle name="Check Cell 2 7" xfId="9986"/>
    <cellStyle name="Check Cell 2 8" xfId="9987"/>
    <cellStyle name="Check Cell 2 9" xfId="9988"/>
    <cellStyle name="Check Cell 3" xfId="9989"/>
    <cellStyle name="Check Cell 3 2" xfId="9990"/>
    <cellStyle name="Check Cell 4" xfId="9991"/>
    <cellStyle name="Check Cell 5" xfId="9992"/>
    <cellStyle name="Check Cell 6" xfId="9993"/>
    <cellStyle name="Check Cell 7" xfId="9994"/>
    <cellStyle name="Check Cell 8" xfId="9995"/>
    <cellStyle name="Check Cell 9" xfId="9996"/>
    <cellStyle name="checks" xfId="9997"/>
    <cellStyle name="ck]_x000d__x000a_Left=16_x000d__x000a_Right=3_x000d__x000a_Toggle=8_x000d__x000a_TimeFormat=0_x000d__x000a_DateFormat=3_x000d__x000a_DiskID=3_x000d__x000a_ShowWindow=0_x000d__x000a_SystemColors=1_x000d__x000a_SystemBack" xfId="9998"/>
    <cellStyle name="Coama_laroqx_1Wlargux_vesults_=_VEZA_B}dge|_Ca`culitiojsBS_1" xfId="9999"/>
    <cellStyle name="Coima_laroqx_1[laroux_~esudts_1_VEVA_B}dgep_CadculmtiojsBS" xfId="10000"/>
    <cellStyle name="Column Grey" xfId="10001"/>
    <cellStyle name="Column Grey 2" xfId="10002"/>
    <cellStyle name="Column Grey 2 2" xfId="10003"/>
    <cellStyle name="Column Grey 3" xfId="10004"/>
    <cellStyle name="Column Grey 3 2" xfId="10005"/>
    <cellStyle name="Column_Heading_1" xfId="245"/>
    <cellStyle name="ColumnHeader" xfId="10006"/>
    <cellStyle name="Comma" xfId="6" builtinId="3"/>
    <cellStyle name="Comma  - Style1" xfId="10007"/>
    <cellStyle name="Comma  - Style2" xfId="10008"/>
    <cellStyle name="Comma  - Style3" xfId="10009"/>
    <cellStyle name="Comma  - Style4" xfId="10010"/>
    <cellStyle name="Comma  - Style5" xfId="10011"/>
    <cellStyle name="Comma  - Style6" xfId="10012"/>
    <cellStyle name="Comma  - Style7" xfId="10013"/>
    <cellStyle name="Comma  - Style8" xfId="10014"/>
    <cellStyle name="Comma [0] U" xfId="10015"/>
    <cellStyle name="Comma [0] U 2" xfId="10016"/>
    <cellStyle name="Comma [0]7Z_87C" xfId="69"/>
    <cellStyle name="Comma [00]" xfId="10017"/>
    <cellStyle name="Comma [2]" xfId="10018"/>
    <cellStyle name="Comma [2] 2" xfId="10019"/>
    <cellStyle name="Comma [2] 3" xfId="10020"/>
    <cellStyle name="Comma [2] 4" xfId="10021"/>
    <cellStyle name="Comma [2] 5" xfId="10022"/>
    <cellStyle name="Comma 0" xfId="70"/>
    <cellStyle name="Comma 1" xfId="71"/>
    <cellStyle name="Comma 1 2" xfId="72"/>
    <cellStyle name="Comma 10" xfId="10023"/>
    <cellStyle name="Comma 10 2" xfId="10024"/>
    <cellStyle name="Comma 10 2 2" xfId="10025"/>
    <cellStyle name="Comma 10 3" xfId="10026"/>
    <cellStyle name="Comma 10 3 2" xfId="10027"/>
    <cellStyle name="Comma 10 4" xfId="10028"/>
    <cellStyle name="Comma 10 5" xfId="10029"/>
    <cellStyle name="Comma 11" xfId="10030"/>
    <cellStyle name="Comma 11 2" xfId="10031"/>
    <cellStyle name="Comma 11 2 2" xfId="10032"/>
    <cellStyle name="Comma 11 3" xfId="10033"/>
    <cellStyle name="Comma 11 4" xfId="10034"/>
    <cellStyle name="Comma 12" xfId="10035"/>
    <cellStyle name="Comma 12 2" xfId="10036"/>
    <cellStyle name="Comma 13" xfId="10037"/>
    <cellStyle name="Comma 13 2" xfId="10038"/>
    <cellStyle name="Comma 13 3" xfId="10039"/>
    <cellStyle name="Comma 14" xfId="10040"/>
    <cellStyle name="Comma 14 2" xfId="10041"/>
    <cellStyle name="Comma 14 3" xfId="10042"/>
    <cellStyle name="Comma 15" xfId="10043"/>
    <cellStyle name="Comma 15 2" xfId="10044"/>
    <cellStyle name="Comma 16" xfId="10045"/>
    <cellStyle name="Comma 16 2" xfId="10046"/>
    <cellStyle name="Comma 16 3" xfId="10047"/>
    <cellStyle name="Comma 17" xfId="10048"/>
    <cellStyle name="Comma 17 2" xfId="10049"/>
    <cellStyle name="Comma 18" xfId="10050"/>
    <cellStyle name="Comma 18 2" xfId="10051"/>
    <cellStyle name="Comma 18 3" xfId="10052"/>
    <cellStyle name="Comma 18 4" xfId="10053"/>
    <cellStyle name="Comma 19" xfId="10054"/>
    <cellStyle name="Comma 19 2" xfId="10055"/>
    <cellStyle name="Comma 2" xfId="8"/>
    <cellStyle name="Comma 2 10" xfId="10056"/>
    <cellStyle name="Comma 2 10 2" xfId="10057"/>
    <cellStyle name="Comma 2 10 2 2" xfId="10058"/>
    <cellStyle name="Comma 2 10 2 2 2" xfId="10059"/>
    <cellStyle name="Comma 2 10 2 2 2 2" xfId="10060"/>
    <cellStyle name="Comma 2 10 2 2 2 3" xfId="10061"/>
    <cellStyle name="Comma 2 10 2 2 2 4" xfId="10062"/>
    <cellStyle name="Comma 2 10 2 2 3" xfId="10063"/>
    <cellStyle name="Comma 2 10 2 2 4" xfId="10064"/>
    <cellStyle name="Comma 2 10 2 3" xfId="10065"/>
    <cellStyle name="Comma 2 10 2 4" xfId="10066"/>
    <cellStyle name="Comma 2 10 2 5" xfId="10067"/>
    <cellStyle name="Comma 2 10 2 6" xfId="10068"/>
    <cellStyle name="Comma 2 10 3" xfId="10069"/>
    <cellStyle name="Comma 2 10 3 2" xfId="10070"/>
    <cellStyle name="Comma 2 10 4" xfId="10071"/>
    <cellStyle name="Comma 2 10 4 2" xfId="10072"/>
    <cellStyle name="Comma 2 10 4 2 2" xfId="10073"/>
    <cellStyle name="Comma 2 10 4 2 3" xfId="10074"/>
    <cellStyle name="Comma 2 10 4 2 4" xfId="10075"/>
    <cellStyle name="Comma 2 10 4 3" xfId="10076"/>
    <cellStyle name="Comma 2 10 4 4" xfId="10077"/>
    <cellStyle name="Comma 2 10 5" xfId="10078"/>
    <cellStyle name="Comma 2 10 6" xfId="10079"/>
    <cellStyle name="Comma 2 10 7" xfId="10080"/>
    <cellStyle name="Comma 2 11" xfId="10081"/>
    <cellStyle name="Comma 2 11 2" xfId="10082"/>
    <cellStyle name="Comma 2 11 3" xfId="10083"/>
    <cellStyle name="Comma 2 11 4" xfId="10084"/>
    <cellStyle name="Comma 2 11 5" xfId="10085"/>
    <cellStyle name="Comma 2 11 6" xfId="10086"/>
    <cellStyle name="Comma 2 12" xfId="10087"/>
    <cellStyle name="Comma 2 12 2" xfId="10088"/>
    <cellStyle name="Comma 2 12 3" xfId="10089"/>
    <cellStyle name="Comma 2 12 4" xfId="10090"/>
    <cellStyle name="Comma 2 12 5" xfId="10091"/>
    <cellStyle name="Comma 2 12 6" xfId="10092"/>
    <cellStyle name="Comma 2 13" xfId="10093"/>
    <cellStyle name="Comma 2 13 2" xfId="10094"/>
    <cellStyle name="Comma 2 13 3" xfId="10095"/>
    <cellStyle name="Comma 2 13 4" xfId="10096"/>
    <cellStyle name="Comma 2 13 5" xfId="10097"/>
    <cellStyle name="Comma 2 13 6" xfId="10098"/>
    <cellStyle name="Comma 2 14" xfId="10099"/>
    <cellStyle name="Comma 2 14 2" xfId="10100"/>
    <cellStyle name="Comma 2 14 3" xfId="10101"/>
    <cellStyle name="Comma 2 14 4" xfId="10102"/>
    <cellStyle name="Comma 2 14 5" xfId="10103"/>
    <cellStyle name="Comma 2 14 6" xfId="10104"/>
    <cellStyle name="Comma 2 15" xfId="10105"/>
    <cellStyle name="Comma 2 15 2" xfId="10106"/>
    <cellStyle name="Comma 2 15 3" xfId="10107"/>
    <cellStyle name="Comma 2 15 4" xfId="10108"/>
    <cellStyle name="Comma 2 15 5" xfId="10109"/>
    <cellStyle name="Comma 2 15 6" xfId="10110"/>
    <cellStyle name="Comma 2 16" xfId="10111"/>
    <cellStyle name="Comma 2 16 2" xfId="10112"/>
    <cellStyle name="Comma 2 16 3" xfId="10113"/>
    <cellStyle name="Comma 2 16 4" xfId="10114"/>
    <cellStyle name="Comma 2 16 5" xfId="10115"/>
    <cellStyle name="Comma 2 16 6" xfId="10116"/>
    <cellStyle name="Comma 2 17" xfId="10117"/>
    <cellStyle name="Comma 2 17 2" xfId="10118"/>
    <cellStyle name="Comma 2 17 3" xfId="10119"/>
    <cellStyle name="Comma 2 17 4" xfId="10120"/>
    <cellStyle name="Comma 2 17 5" xfId="10121"/>
    <cellStyle name="Comma 2 17 6" xfId="10122"/>
    <cellStyle name="Comma 2 18" xfId="10123"/>
    <cellStyle name="Comma 2 18 2" xfId="10124"/>
    <cellStyle name="Comma 2 18 3" xfId="10125"/>
    <cellStyle name="Comma 2 18 4" xfId="10126"/>
    <cellStyle name="Comma 2 18 5" xfId="10127"/>
    <cellStyle name="Comma 2 18 6" xfId="10128"/>
    <cellStyle name="Comma 2 19" xfId="10129"/>
    <cellStyle name="Comma 2 19 2" xfId="10130"/>
    <cellStyle name="Comma 2 19 3" xfId="10131"/>
    <cellStyle name="Comma 2 19 4" xfId="10132"/>
    <cellStyle name="Comma 2 19 5" xfId="10133"/>
    <cellStyle name="Comma 2 19 6" xfId="10134"/>
    <cellStyle name="Comma 2 2" xfId="73"/>
    <cellStyle name="Comma 2 2 10" xfId="10135"/>
    <cellStyle name="Comma 2 2 10 2" xfId="10136"/>
    <cellStyle name="Comma 2 2 10 3" xfId="10137"/>
    <cellStyle name="Comma 2 2 10 4" xfId="10138"/>
    <cellStyle name="Comma 2 2 10 5" xfId="10139"/>
    <cellStyle name="Comma 2 2 10 6" xfId="10140"/>
    <cellStyle name="Comma 2 2 11" xfId="10141"/>
    <cellStyle name="Comma 2 2 12" xfId="10142"/>
    <cellStyle name="Comma 2 2 13" xfId="10143"/>
    <cellStyle name="Comma 2 2 14" xfId="10144"/>
    <cellStyle name="Comma 2 2 15" xfId="10145"/>
    <cellStyle name="Comma 2 2 16" xfId="10146"/>
    <cellStyle name="Comma 2 2 17" xfId="10147"/>
    <cellStyle name="Comma 2 2 18" xfId="10148"/>
    <cellStyle name="Comma 2 2 19" xfId="10149"/>
    <cellStyle name="Comma 2 2 2" xfId="10150"/>
    <cellStyle name="Comma 2 2 2 10" xfId="10151"/>
    <cellStyle name="Comma 2 2 2 10 2" xfId="10152"/>
    <cellStyle name="Comma 2 2 2 10 3" xfId="10153"/>
    <cellStyle name="Comma 2 2 2 10 4" xfId="10154"/>
    <cellStyle name="Comma 2 2 2 10 5" xfId="10155"/>
    <cellStyle name="Comma 2 2 2 10 6" xfId="10156"/>
    <cellStyle name="Comma 2 2 2 11" xfId="10157"/>
    <cellStyle name="Comma 2 2 2 11 2" xfId="10158"/>
    <cellStyle name="Comma 2 2 2 11 3" xfId="10159"/>
    <cellStyle name="Comma 2 2 2 11 4" xfId="10160"/>
    <cellStyle name="Comma 2 2 2 11 5" xfId="10161"/>
    <cellStyle name="Comma 2 2 2 11 6" xfId="10162"/>
    <cellStyle name="Comma 2 2 2 12" xfId="10163"/>
    <cellStyle name="Comma 2 2 2 12 2" xfId="10164"/>
    <cellStyle name="Comma 2 2 2 12 3" xfId="10165"/>
    <cellStyle name="Comma 2 2 2 12 4" xfId="10166"/>
    <cellStyle name="Comma 2 2 2 12 5" xfId="10167"/>
    <cellStyle name="Comma 2 2 2 12 6" xfId="10168"/>
    <cellStyle name="Comma 2 2 2 13" xfId="10169"/>
    <cellStyle name="Comma 2 2 2 13 2" xfId="10170"/>
    <cellStyle name="Comma 2 2 2 13 3" xfId="10171"/>
    <cellStyle name="Comma 2 2 2 13 4" xfId="10172"/>
    <cellStyle name="Comma 2 2 2 13 5" xfId="10173"/>
    <cellStyle name="Comma 2 2 2 13 6" xfId="10174"/>
    <cellStyle name="Comma 2 2 2 14" xfId="10175"/>
    <cellStyle name="Comma 2 2 2 14 2" xfId="10176"/>
    <cellStyle name="Comma 2 2 2 14 3" xfId="10177"/>
    <cellStyle name="Comma 2 2 2 14 4" xfId="10178"/>
    <cellStyle name="Comma 2 2 2 14 5" xfId="10179"/>
    <cellStyle name="Comma 2 2 2 14 6" xfId="10180"/>
    <cellStyle name="Comma 2 2 2 15" xfId="10181"/>
    <cellStyle name="Comma 2 2 2 15 2" xfId="10182"/>
    <cellStyle name="Comma 2 2 2 15 3" xfId="10183"/>
    <cellStyle name="Comma 2 2 2 15 4" xfId="10184"/>
    <cellStyle name="Comma 2 2 2 15 5" xfId="10185"/>
    <cellStyle name="Comma 2 2 2 15 6" xfId="10186"/>
    <cellStyle name="Comma 2 2 2 16" xfId="10187"/>
    <cellStyle name="Comma 2 2 2 16 2" xfId="10188"/>
    <cellStyle name="Comma 2 2 2 16 3" xfId="10189"/>
    <cellStyle name="Comma 2 2 2 16 4" xfId="10190"/>
    <cellStyle name="Comma 2 2 2 16 5" xfId="10191"/>
    <cellStyle name="Comma 2 2 2 16 6" xfId="10192"/>
    <cellStyle name="Comma 2 2 2 17" xfId="10193"/>
    <cellStyle name="Comma 2 2 2 17 2" xfId="10194"/>
    <cellStyle name="Comma 2 2 2 17 3" xfId="10195"/>
    <cellStyle name="Comma 2 2 2 17 4" xfId="10196"/>
    <cellStyle name="Comma 2 2 2 17 5" xfId="10197"/>
    <cellStyle name="Comma 2 2 2 17 6" xfId="10198"/>
    <cellStyle name="Comma 2 2 2 18" xfId="10199"/>
    <cellStyle name="Comma 2 2 2 18 2" xfId="10200"/>
    <cellStyle name="Comma 2 2 2 18 3" xfId="10201"/>
    <cellStyle name="Comma 2 2 2 18 4" xfId="10202"/>
    <cellStyle name="Comma 2 2 2 18 5" xfId="10203"/>
    <cellStyle name="Comma 2 2 2 18 6" xfId="10204"/>
    <cellStyle name="Comma 2 2 2 19" xfId="10205"/>
    <cellStyle name="Comma 2 2 2 19 2" xfId="10206"/>
    <cellStyle name="Comma 2 2 2 19 3" xfId="10207"/>
    <cellStyle name="Comma 2 2 2 19 4" xfId="10208"/>
    <cellStyle name="Comma 2 2 2 19 5" xfId="10209"/>
    <cellStyle name="Comma 2 2 2 19 6" xfId="10210"/>
    <cellStyle name="Comma 2 2 2 2" xfId="10211"/>
    <cellStyle name="Comma 2 2 2 2 2" xfId="10212"/>
    <cellStyle name="Comma 2 2 2 2 2 2" xfId="10213"/>
    <cellStyle name="Comma 2 2 2 2 2 2 2" xfId="10214"/>
    <cellStyle name="Comma 2 2 2 2 2 3" xfId="10215"/>
    <cellStyle name="Comma 2 2 2 2 2 3 2" xfId="10216"/>
    <cellStyle name="Comma 2 2 2 2 2 4" xfId="10217"/>
    <cellStyle name="Comma 2 2 2 2 3" xfId="10218"/>
    <cellStyle name="Comma 2 2 2 2 3 2" xfId="10219"/>
    <cellStyle name="Comma 2 2 2 2 3 2 2" xfId="10220"/>
    <cellStyle name="Comma 2 2 2 2 3 3" xfId="10221"/>
    <cellStyle name="Comma 2 2 2 2 3 4" xfId="10222"/>
    <cellStyle name="Comma 2 2 2 2 4" xfId="10223"/>
    <cellStyle name="Comma 2 2 2 2 4 2" xfId="10224"/>
    <cellStyle name="Comma 2 2 2 2 5" xfId="10225"/>
    <cellStyle name="Comma 2 2 2 2 6" xfId="10226"/>
    <cellStyle name="Comma 2 2 2 2 7" xfId="10227"/>
    <cellStyle name="Comma 2 2 2 20" xfId="10228"/>
    <cellStyle name="Comma 2 2 2 20 2" xfId="10229"/>
    <cellStyle name="Comma 2 2 2 20 3" xfId="10230"/>
    <cellStyle name="Comma 2 2 2 20 4" xfId="10231"/>
    <cellStyle name="Comma 2 2 2 20 5" xfId="10232"/>
    <cellStyle name="Comma 2 2 2 20 6" xfId="10233"/>
    <cellStyle name="Comma 2 2 2 21" xfId="10234"/>
    <cellStyle name="Comma 2 2 2 21 2" xfId="10235"/>
    <cellStyle name="Comma 2 2 2 21 3" xfId="10236"/>
    <cellStyle name="Comma 2 2 2 21 4" xfId="10237"/>
    <cellStyle name="Comma 2 2 2 21 5" xfId="10238"/>
    <cellStyle name="Comma 2 2 2 21 6" xfId="10239"/>
    <cellStyle name="Comma 2 2 2 22" xfId="10240"/>
    <cellStyle name="Comma 2 2 2 22 2" xfId="10241"/>
    <cellStyle name="Comma 2 2 2 22 3" xfId="10242"/>
    <cellStyle name="Comma 2 2 2 22 4" xfId="10243"/>
    <cellStyle name="Comma 2 2 2 22 5" xfId="10244"/>
    <cellStyle name="Comma 2 2 2 22 6" xfId="10245"/>
    <cellStyle name="Comma 2 2 2 23" xfId="10246"/>
    <cellStyle name="Comma 2 2 2 23 2" xfId="10247"/>
    <cellStyle name="Comma 2 2 2 23 3" xfId="10248"/>
    <cellStyle name="Comma 2 2 2 23 4" xfId="10249"/>
    <cellStyle name="Comma 2 2 2 23 5" xfId="10250"/>
    <cellStyle name="Comma 2 2 2 23 6" xfId="10251"/>
    <cellStyle name="Comma 2 2 2 24" xfId="10252"/>
    <cellStyle name="Comma 2 2 2 24 2" xfId="10253"/>
    <cellStyle name="Comma 2 2 2 24 3" xfId="10254"/>
    <cellStyle name="Comma 2 2 2 24 4" xfId="10255"/>
    <cellStyle name="Comma 2 2 2 24 5" xfId="10256"/>
    <cellStyle name="Comma 2 2 2 24 6" xfId="10257"/>
    <cellStyle name="Comma 2 2 2 25" xfId="10258"/>
    <cellStyle name="Comma 2 2 2 25 2" xfId="10259"/>
    <cellStyle name="Comma 2 2 2 26" xfId="10260"/>
    <cellStyle name="Comma 2 2 2 27" xfId="10261"/>
    <cellStyle name="Comma 2 2 2 28" xfId="10262"/>
    <cellStyle name="Comma 2 2 2 29" xfId="10263"/>
    <cellStyle name="Comma 2 2 2 3" xfId="10264"/>
    <cellStyle name="Comma 2 2 2 3 2" xfId="10265"/>
    <cellStyle name="Comma 2 2 2 3 2 2" xfId="10266"/>
    <cellStyle name="Comma 2 2 2 3 2 2 2" xfId="10267"/>
    <cellStyle name="Comma 2 2 2 3 2 3" xfId="10268"/>
    <cellStyle name="Comma 2 2 2 3 2 3 2" xfId="10269"/>
    <cellStyle name="Comma 2 2 2 3 2 4" xfId="10270"/>
    <cellStyle name="Comma 2 2 2 3 3" xfId="10271"/>
    <cellStyle name="Comma 2 2 2 3 3 2" xfId="10272"/>
    <cellStyle name="Comma 2 2 2 3 4" xfId="10273"/>
    <cellStyle name="Comma 2 2 2 3 4 2" xfId="10274"/>
    <cellStyle name="Comma 2 2 2 3 5" xfId="10275"/>
    <cellStyle name="Comma 2 2 2 3 6" xfId="10276"/>
    <cellStyle name="Comma 2 2 2 30" xfId="10277"/>
    <cellStyle name="Comma 2 2 2 31" xfId="10278"/>
    <cellStyle name="Comma 2 2 2 32" xfId="10279"/>
    <cellStyle name="Comma 2 2 2 33" xfId="10280"/>
    <cellStyle name="Comma 2 2 2 34" xfId="10281"/>
    <cellStyle name="Comma 2 2 2 35" xfId="10282"/>
    <cellStyle name="Comma 2 2 2 36" xfId="10283"/>
    <cellStyle name="Comma 2 2 2 37" xfId="10284"/>
    <cellStyle name="Comma 2 2 2 4" xfId="10285"/>
    <cellStyle name="Comma 2 2 2 4 2" xfId="10286"/>
    <cellStyle name="Comma 2 2 2 4 2 2" xfId="10287"/>
    <cellStyle name="Comma 2 2 2 4 2 2 2" xfId="10288"/>
    <cellStyle name="Comma 2 2 2 4 2 3" xfId="10289"/>
    <cellStyle name="Comma 2 2 2 4 2 3 2" xfId="10290"/>
    <cellStyle name="Comma 2 2 2 4 2 4" xfId="10291"/>
    <cellStyle name="Comma 2 2 2 4 3" xfId="10292"/>
    <cellStyle name="Comma 2 2 2 4 3 2" xfId="10293"/>
    <cellStyle name="Comma 2 2 2 4 4" xfId="10294"/>
    <cellStyle name="Comma 2 2 2 4 4 2" xfId="10295"/>
    <cellStyle name="Comma 2 2 2 4 5" xfId="10296"/>
    <cellStyle name="Comma 2 2 2 4 6" xfId="10297"/>
    <cellStyle name="Comma 2 2 2 5" xfId="10298"/>
    <cellStyle name="Comma 2 2 2 5 2" xfId="10299"/>
    <cellStyle name="Comma 2 2 2 5 2 2" xfId="10300"/>
    <cellStyle name="Comma 2 2 2 5 2 2 2" xfId="10301"/>
    <cellStyle name="Comma 2 2 2 5 2 3" xfId="10302"/>
    <cellStyle name="Comma 2 2 2 5 2 3 2" xfId="10303"/>
    <cellStyle name="Comma 2 2 2 5 2 4" xfId="10304"/>
    <cellStyle name="Comma 2 2 2 5 3" xfId="10305"/>
    <cellStyle name="Comma 2 2 2 5 3 2" xfId="10306"/>
    <cellStyle name="Comma 2 2 2 5 4" xfId="10307"/>
    <cellStyle name="Comma 2 2 2 5 4 2" xfId="10308"/>
    <cellStyle name="Comma 2 2 2 5 5" xfId="10309"/>
    <cellStyle name="Comma 2 2 2 5 6" xfId="10310"/>
    <cellStyle name="Comma 2 2 2 6" xfId="10311"/>
    <cellStyle name="Comma 2 2 2 6 2" xfId="10312"/>
    <cellStyle name="Comma 2 2 2 6 2 2" xfId="10313"/>
    <cellStyle name="Comma 2 2 2 6 3" xfId="10314"/>
    <cellStyle name="Comma 2 2 2 6 3 2" xfId="10315"/>
    <cellStyle name="Comma 2 2 2 6 4" xfId="10316"/>
    <cellStyle name="Comma 2 2 2 6 5" xfId="10317"/>
    <cellStyle name="Comma 2 2 2 6 6" xfId="10318"/>
    <cellStyle name="Comma 2 2 2 7" xfId="10319"/>
    <cellStyle name="Comma 2 2 2 7 2" xfId="10320"/>
    <cellStyle name="Comma 2 2 2 7 3" xfId="10321"/>
    <cellStyle name="Comma 2 2 2 7 4" xfId="10322"/>
    <cellStyle name="Comma 2 2 2 7 5" xfId="10323"/>
    <cellStyle name="Comma 2 2 2 7 6" xfId="10324"/>
    <cellStyle name="Comma 2 2 2 8" xfId="10325"/>
    <cellStyle name="Comma 2 2 2 8 2" xfId="10326"/>
    <cellStyle name="Comma 2 2 2 8 3" xfId="10327"/>
    <cellStyle name="Comma 2 2 2 8 4" xfId="10328"/>
    <cellStyle name="Comma 2 2 2 8 5" xfId="10329"/>
    <cellStyle name="Comma 2 2 2 8 6" xfId="10330"/>
    <cellStyle name="Comma 2 2 2 9" xfId="10331"/>
    <cellStyle name="Comma 2 2 2 9 2" xfId="10332"/>
    <cellStyle name="Comma 2 2 2 9 3" xfId="10333"/>
    <cellStyle name="Comma 2 2 2 9 4" xfId="10334"/>
    <cellStyle name="Comma 2 2 2 9 5" xfId="10335"/>
    <cellStyle name="Comma 2 2 2 9 6" xfId="10336"/>
    <cellStyle name="Comma 2 2 20" xfId="10337"/>
    <cellStyle name="Comma 2 2 21" xfId="10338"/>
    <cellStyle name="Comma 2 2 21 2" xfId="10339"/>
    <cellStyle name="Comma 2 2 21 3" xfId="10340"/>
    <cellStyle name="Comma 2 2 21 4" xfId="10341"/>
    <cellStyle name="Comma 2 2 21 5" xfId="10342"/>
    <cellStyle name="Comma 2 2 21 6" xfId="10343"/>
    <cellStyle name="Comma 2 2 22" xfId="10344"/>
    <cellStyle name="Comma 2 2 22 2" xfId="10345"/>
    <cellStyle name="Comma 2 2 22 3" xfId="10346"/>
    <cellStyle name="Comma 2 2 22 4" xfId="10347"/>
    <cellStyle name="Comma 2 2 22 5" xfId="10348"/>
    <cellStyle name="Comma 2 2 22 6" xfId="10349"/>
    <cellStyle name="Comma 2 2 23" xfId="10350"/>
    <cellStyle name="Comma 2 2 23 2" xfId="10351"/>
    <cellStyle name="Comma 2 2 23 3" xfId="10352"/>
    <cellStyle name="Comma 2 2 23 4" xfId="10353"/>
    <cellStyle name="Comma 2 2 23 5" xfId="10354"/>
    <cellStyle name="Comma 2 2 23 6" xfId="10355"/>
    <cellStyle name="Comma 2 2 24" xfId="10356"/>
    <cellStyle name="Comma 2 2 24 2" xfId="10357"/>
    <cellStyle name="Comma 2 2 24 3" xfId="10358"/>
    <cellStyle name="Comma 2 2 24 4" xfId="10359"/>
    <cellStyle name="Comma 2 2 24 5" xfId="10360"/>
    <cellStyle name="Comma 2 2 24 6" xfId="10361"/>
    <cellStyle name="Comma 2 2 25" xfId="10362"/>
    <cellStyle name="Comma 2 2 25 2" xfId="10363"/>
    <cellStyle name="Comma 2 2 25 3" xfId="10364"/>
    <cellStyle name="Comma 2 2 25 4" xfId="10365"/>
    <cellStyle name="Comma 2 2 25 5" xfId="10366"/>
    <cellStyle name="Comma 2 2 25 6" xfId="10367"/>
    <cellStyle name="Comma 2 2 26" xfId="10368"/>
    <cellStyle name="Comma 2 2 26 2" xfId="10369"/>
    <cellStyle name="Comma 2 2 26 3" xfId="10370"/>
    <cellStyle name="Comma 2 2 26 4" xfId="10371"/>
    <cellStyle name="Comma 2 2 26 5" xfId="10372"/>
    <cellStyle name="Comma 2 2 26 6" xfId="10373"/>
    <cellStyle name="Comma 2 2 27" xfId="10374"/>
    <cellStyle name="Comma 2 2 27 2" xfId="10375"/>
    <cellStyle name="Comma 2 2 27 3" xfId="10376"/>
    <cellStyle name="Comma 2 2 27 4" xfId="10377"/>
    <cellStyle name="Comma 2 2 27 5" xfId="10378"/>
    <cellStyle name="Comma 2 2 27 6" xfId="10379"/>
    <cellStyle name="Comma 2 2 28" xfId="10380"/>
    <cellStyle name="Comma 2 2 28 2" xfId="10381"/>
    <cellStyle name="Comma 2 2 28 3" xfId="10382"/>
    <cellStyle name="Comma 2 2 28 4" xfId="10383"/>
    <cellStyle name="Comma 2 2 28 5" xfId="10384"/>
    <cellStyle name="Comma 2 2 28 6" xfId="10385"/>
    <cellStyle name="Comma 2 2 29" xfId="10386"/>
    <cellStyle name="Comma 2 2 29 2" xfId="10387"/>
    <cellStyle name="Comma 2 2 29 3" xfId="10388"/>
    <cellStyle name="Comma 2 2 29 4" xfId="10389"/>
    <cellStyle name="Comma 2 2 29 5" xfId="10390"/>
    <cellStyle name="Comma 2 2 29 6" xfId="10391"/>
    <cellStyle name="Comma 2 2 3" xfId="10392"/>
    <cellStyle name="Comma 2 2 3 10" xfId="10393"/>
    <cellStyle name="Comma 2 2 3 10 2" xfId="10394"/>
    <cellStyle name="Comma 2 2 3 10 3" xfId="10395"/>
    <cellStyle name="Comma 2 2 3 10 4" xfId="10396"/>
    <cellStyle name="Comma 2 2 3 10 5" xfId="10397"/>
    <cellStyle name="Comma 2 2 3 10 6" xfId="10398"/>
    <cellStyle name="Comma 2 2 3 11" xfId="10399"/>
    <cellStyle name="Comma 2 2 3 11 2" xfId="10400"/>
    <cellStyle name="Comma 2 2 3 11 3" xfId="10401"/>
    <cellStyle name="Comma 2 2 3 11 4" xfId="10402"/>
    <cellStyle name="Comma 2 2 3 11 5" xfId="10403"/>
    <cellStyle name="Comma 2 2 3 11 6" xfId="10404"/>
    <cellStyle name="Comma 2 2 3 12" xfId="10405"/>
    <cellStyle name="Comma 2 2 3 12 2" xfId="10406"/>
    <cellStyle name="Comma 2 2 3 12 3" xfId="10407"/>
    <cellStyle name="Comma 2 2 3 12 4" xfId="10408"/>
    <cellStyle name="Comma 2 2 3 12 5" xfId="10409"/>
    <cellStyle name="Comma 2 2 3 12 6" xfId="10410"/>
    <cellStyle name="Comma 2 2 3 13" xfId="10411"/>
    <cellStyle name="Comma 2 2 3 13 2" xfId="10412"/>
    <cellStyle name="Comma 2 2 3 13 3" xfId="10413"/>
    <cellStyle name="Comma 2 2 3 13 4" xfId="10414"/>
    <cellStyle name="Comma 2 2 3 13 5" xfId="10415"/>
    <cellStyle name="Comma 2 2 3 13 6" xfId="10416"/>
    <cellStyle name="Comma 2 2 3 14" xfId="10417"/>
    <cellStyle name="Comma 2 2 3 14 2" xfId="10418"/>
    <cellStyle name="Comma 2 2 3 14 3" xfId="10419"/>
    <cellStyle name="Comma 2 2 3 14 4" xfId="10420"/>
    <cellStyle name="Comma 2 2 3 14 5" xfId="10421"/>
    <cellStyle name="Comma 2 2 3 14 6" xfId="10422"/>
    <cellStyle name="Comma 2 2 3 15" xfId="10423"/>
    <cellStyle name="Comma 2 2 3 15 2" xfId="10424"/>
    <cellStyle name="Comma 2 2 3 15 3" xfId="10425"/>
    <cellStyle name="Comma 2 2 3 15 4" xfId="10426"/>
    <cellStyle name="Comma 2 2 3 15 5" xfId="10427"/>
    <cellStyle name="Comma 2 2 3 15 6" xfId="10428"/>
    <cellStyle name="Comma 2 2 3 16" xfId="10429"/>
    <cellStyle name="Comma 2 2 3 16 2" xfId="10430"/>
    <cellStyle name="Comma 2 2 3 16 3" xfId="10431"/>
    <cellStyle name="Comma 2 2 3 16 4" xfId="10432"/>
    <cellStyle name="Comma 2 2 3 16 5" xfId="10433"/>
    <cellStyle name="Comma 2 2 3 16 6" xfId="10434"/>
    <cellStyle name="Comma 2 2 3 17" xfId="10435"/>
    <cellStyle name="Comma 2 2 3 17 2" xfId="10436"/>
    <cellStyle name="Comma 2 2 3 17 3" xfId="10437"/>
    <cellStyle name="Comma 2 2 3 17 4" xfId="10438"/>
    <cellStyle name="Comma 2 2 3 17 5" xfId="10439"/>
    <cellStyle name="Comma 2 2 3 17 6" xfId="10440"/>
    <cellStyle name="Comma 2 2 3 18" xfId="10441"/>
    <cellStyle name="Comma 2 2 3 18 2" xfId="10442"/>
    <cellStyle name="Comma 2 2 3 18 3" xfId="10443"/>
    <cellStyle name="Comma 2 2 3 18 4" xfId="10444"/>
    <cellStyle name="Comma 2 2 3 18 5" xfId="10445"/>
    <cellStyle name="Comma 2 2 3 18 6" xfId="10446"/>
    <cellStyle name="Comma 2 2 3 19" xfId="10447"/>
    <cellStyle name="Comma 2 2 3 19 2" xfId="10448"/>
    <cellStyle name="Comma 2 2 3 19 3" xfId="10449"/>
    <cellStyle name="Comma 2 2 3 19 4" xfId="10450"/>
    <cellStyle name="Comma 2 2 3 19 5" xfId="10451"/>
    <cellStyle name="Comma 2 2 3 19 6" xfId="10452"/>
    <cellStyle name="Comma 2 2 3 2" xfId="10453"/>
    <cellStyle name="Comma 2 2 3 2 2" xfId="10454"/>
    <cellStyle name="Comma 2 2 3 2 2 2" xfId="10455"/>
    <cellStyle name="Comma 2 2 3 2 3" xfId="10456"/>
    <cellStyle name="Comma 2 2 3 2 3 2" xfId="10457"/>
    <cellStyle name="Comma 2 2 3 2 4" xfId="10458"/>
    <cellStyle name="Comma 2 2 3 2 5" xfId="10459"/>
    <cellStyle name="Comma 2 2 3 2 6" xfId="10460"/>
    <cellStyle name="Comma 2 2 3 20" xfId="10461"/>
    <cellStyle name="Comma 2 2 3 20 2" xfId="10462"/>
    <cellStyle name="Comma 2 2 3 20 3" xfId="10463"/>
    <cellStyle name="Comma 2 2 3 20 4" xfId="10464"/>
    <cellStyle name="Comma 2 2 3 20 5" xfId="10465"/>
    <cellStyle name="Comma 2 2 3 20 6" xfId="10466"/>
    <cellStyle name="Comma 2 2 3 21" xfId="10467"/>
    <cellStyle name="Comma 2 2 3 21 2" xfId="10468"/>
    <cellStyle name="Comma 2 2 3 21 3" xfId="10469"/>
    <cellStyle name="Comma 2 2 3 21 4" xfId="10470"/>
    <cellStyle name="Comma 2 2 3 21 5" xfId="10471"/>
    <cellStyle name="Comma 2 2 3 21 6" xfId="10472"/>
    <cellStyle name="Comma 2 2 3 22" xfId="10473"/>
    <cellStyle name="Comma 2 2 3 22 2" xfId="10474"/>
    <cellStyle name="Comma 2 2 3 22 3" xfId="10475"/>
    <cellStyle name="Comma 2 2 3 22 4" xfId="10476"/>
    <cellStyle name="Comma 2 2 3 22 5" xfId="10477"/>
    <cellStyle name="Comma 2 2 3 22 6" xfId="10478"/>
    <cellStyle name="Comma 2 2 3 23" xfId="10479"/>
    <cellStyle name="Comma 2 2 3 23 2" xfId="10480"/>
    <cellStyle name="Comma 2 2 3 23 3" xfId="10481"/>
    <cellStyle name="Comma 2 2 3 23 4" xfId="10482"/>
    <cellStyle name="Comma 2 2 3 23 5" xfId="10483"/>
    <cellStyle name="Comma 2 2 3 23 6" xfId="10484"/>
    <cellStyle name="Comma 2 2 3 24" xfId="10485"/>
    <cellStyle name="Comma 2 2 3 24 2" xfId="10486"/>
    <cellStyle name="Comma 2 2 3 24 3" xfId="10487"/>
    <cellStyle name="Comma 2 2 3 24 4" xfId="10488"/>
    <cellStyle name="Comma 2 2 3 24 5" xfId="10489"/>
    <cellStyle name="Comma 2 2 3 24 6" xfId="10490"/>
    <cellStyle name="Comma 2 2 3 25" xfId="10491"/>
    <cellStyle name="Comma 2 2 3 25 2" xfId="10492"/>
    <cellStyle name="Comma 2 2 3 26" xfId="10493"/>
    <cellStyle name="Comma 2 2 3 27" xfId="10494"/>
    <cellStyle name="Comma 2 2 3 28" xfId="10495"/>
    <cellStyle name="Comma 2 2 3 29" xfId="10496"/>
    <cellStyle name="Comma 2 2 3 3" xfId="10497"/>
    <cellStyle name="Comma 2 2 3 3 2" xfId="10498"/>
    <cellStyle name="Comma 2 2 3 3 2 2" xfId="10499"/>
    <cellStyle name="Comma 2 2 3 3 3" xfId="10500"/>
    <cellStyle name="Comma 2 2 3 3 4" xfId="10501"/>
    <cellStyle name="Comma 2 2 3 3 5" xfId="10502"/>
    <cellStyle name="Comma 2 2 3 3 6" xfId="10503"/>
    <cellStyle name="Comma 2 2 3 30" xfId="10504"/>
    <cellStyle name="Comma 2 2 3 31" xfId="10505"/>
    <cellStyle name="Comma 2 2 3 32" xfId="10506"/>
    <cellStyle name="Comma 2 2 3 33" xfId="10507"/>
    <cellStyle name="Comma 2 2 3 34" xfId="10508"/>
    <cellStyle name="Comma 2 2 3 35" xfId="10509"/>
    <cellStyle name="Comma 2 2 3 36" xfId="10510"/>
    <cellStyle name="Comma 2 2 3 37" xfId="10511"/>
    <cellStyle name="Comma 2 2 3 4" xfId="10512"/>
    <cellStyle name="Comma 2 2 3 4 2" xfId="10513"/>
    <cellStyle name="Comma 2 2 3 4 3" xfId="10514"/>
    <cellStyle name="Comma 2 2 3 4 4" xfId="10515"/>
    <cellStyle name="Comma 2 2 3 4 5" xfId="10516"/>
    <cellStyle name="Comma 2 2 3 4 6" xfId="10517"/>
    <cellStyle name="Comma 2 2 3 5" xfId="10518"/>
    <cellStyle name="Comma 2 2 3 5 2" xfId="10519"/>
    <cellStyle name="Comma 2 2 3 5 3" xfId="10520"/>
    <cellStyle name="Comma 2 2 3 5 4" xfId="10521"/>
    <cellStyle name="Comma 2 2 3 5 5" xfId="10522"/>
    <cellStyle name="Comma 2 2 3 5 6" xfId="10523"/>
    <cellStyle name="Comma 2 2 3 6" xfId="10524"/>
    <cellStyle name="Comma 2 2 3 6 2" xfId="10525"/>
    <cellStyle name="Comma 2 2 3 6 3" xfId="10526"/>
    <cellStyle name="Comma 2 2 3 6 4" xfId="10527"/>
    <cellStyle name="Comma 2 2 3 6 5" xfId="10528"/>
    <cellStyle name="Comma 2 2 3 6 6" xfId="10529"/>
    <cellStyle name="Comma 2 2 3 7" xfId="10530"/>
    <cellStyle name="Comma 2 2 3 7 2" xfId="10531"/>
    <cellStyle name="Comma 2 2 3 7 3" xfId="10532"/>
    <cellStyle name="Comma 2 2 3 7 4" xfId="10533"/>
    <cellStyle name="Comma 2 2 3 7 5" xfId="10534"/>
    <cellStyle name="Comma 2 2 3 7 6" xfId="10535"/>
    <cellStyle name="Comma 2 2 3 8" xfId="10536"/>
    <cellStyle name="Comma 2 2 3 8 2" xfId="10537"/>
    <cellStyle name="Comma 2 2 3 8 3" xfId="10538"/>
    <cellStyle name="Comma 2 2 3 8 4" xfId="10539"/>
    <cellStyle name="Comma 2 2 3 8 5" xfId="10540"/>
    <cellStyle name="Comma 2 2 3 8 6" xfId="10541"/>
    <cellStyle name="Comma 2 2 3 9" xfId="10542"/>
    <cellStyle name="Comma 2 2 3 9 2" xfId="10543"/>
    <cellStyle name="Comma 2 2 3 9 3" xfId="10544"/>
    <cellStyle name="Comma 2 2 3 9 4" xfId="10545"/>
    <cellStyle name="Comma 2 2 3 9 5" xfId="10546"/>
    <cellStyle name="Comma 2 2 3 9 6" xfId="10547"/>
    <cellStyle name="Comma 2 2 30" xfId="10548"/>
    <cellStyle name="Comma 2 2 30 2" xfId="10549"/>
    <cellStyle name="Comma 2 2 30 3" xfId="10550"/>
    <cellStyle name="Comma 2 2 30 4" xfId="10551"/>
    <cellStyle name="Comma 2 2 30 5" xfId="10552"/>
    <cellStyle name="Comma 2 2 30 6" xfId="10553"/>
    <cellStyle name="Comma 2 2 31" xfId="10554"/>
    <cellStyle name="Comma 2 2 31 2" xfId="10555"/>
    <cellStyle name="Comma 2 2 31 3" xfId="10556"/>
    <cellStyle name="Comma 2 2 31 4" xfId="10557"/>
    <cellStyle name="Comma 2 2 31 5" xfId="10558"/>
    <cellStyle name="Comma 2 2 31 6" xfId="10559"/>
    <cellStyle name="Comma 2 2 32" xfId="10560"/>
    <cellStyle name="Comma 2 2 32 2" xfId="10561"/>
    <cellStyle name="Comma 2 2 32 3" xfId="10562"/>
    <cellStyle name="Comma 2 2 32 4" xfId="10563"/>
    <cellStyle name="Comma 2 2 32 5" xfId="10564"/>
    <cellStyle name="Comma 2 2 32 6" xfId="10565"/>
    <cellStyle name="Comma 2 2 33" xfId="10566"/>
    <cellStyle name="Comma 2 2 33 2" xfId="10567"/>
    <cellStyle name="Comma 2 2 33 3" xfId="10568"/>
    <cellStyle name="Comma 2 2 33 4" xfId="10569"/>
    <cellStyle name="Comma 2 2 33 5" xfId="10570"/>
    <cellStyle name="Comma 2 2 33 6" xfId="10571"/>
    <cellStyle name="Comma 2 2 34" xfId="10572"/>
    <cellStyle name="Comma 2 2 34 2" xfId="10573"/>
    <cellStyle name="Comma 2 2 35" xfId="10574"/>
    <cellStyle name="Comma 2 2 36" xfId="10575"/>
    <cellStyle name="Comma 2 2 37" xfId="10576"/>
    <cellStyle name="Comma 2 2 38" xfId="10577"/>
    <cellStyle name="Comma 2 2 39" xfId="10578"/>
    <cellStyle name="Comma 2 2 4" xfId="10579"/>
    <cellStyle name="Comma 2 2 4 10" xfId="10580"/>
    <cellStyle name="Comma 2 2 4 10 2" xfId="10581"/>
    <cellStyle name="Comma 2 2 4 10 3" xfId="10582"/>
    <cellStyle name="Comma 2 2 4 10 4" xfId="10583"/>
    <cellStyle name="Comma 2 2 4 10 5" xfId="10584"/>
    <cellStyle name="Comma 2 2 4 10 6" xfId="10585"/>
    <cellStyle name="Comma 2 2 4 11" xfId="10586"/>
    <cellStyle name="Comma 2 2 4 11 2" xfId="10587"/>
    <cellStyle name="Comma 2 2 4 11 3" xfId="10588"/>
    <cellStyle name="Comma 2 2 4 11 4" xfId="10589"/>
    <cellStyle name="Comma 2 2 4 11 5" xfId="10590"/>
    <cellStyle name="Comma 2 2 4 11 6" xfId="10591"/>
    <cellStyle name="Comma 2 2 4 12" xfId="10592"/>
    <cellStyle name="Comma 2 2 4 13" xfId="10593"/>
    <cellStyle name="Comma 2 2 4 14" xfId="10594"/>
    <cellStyle name="Comma 2 2 4 15" xfId="10595"/>
    <cellStyle name="Comma 2 2 4 16" xfId="10596"/>
    <cellStyle name="Comma 2 2 4 17" xfId="10597"/>
    <cellStyle name="Comma 2 2 4 18" xfId="10598"/>
    <cellStyle name="Comma 2 2 4 19" xfId="10599"/>
    <cellStyle name="Comma 2 2 4 2" xfId="10600"/>
    <cellStyle name="Comma 2 2 4 2 2" xfId="10601"/>
    <cellStyle name="Comma 2 2 4 2 2 2" xfId="10602"/>
    <cellStyle name="Comma 2 2 4 2 3" xfId="10603"/>
    <cellStyle name="Comma 2 2 4 2 3 2" xfId="10604"/>
    <cellStyle name="Comma 2 2 4 2 4" xfId="10605"/>
    <cellStyle name="Comma 2 2 4 2 5" xfId="10606"/>
    <cellStyle name="Comma 2 2 4 2 6" xfId="10607"/>
    <cellStyle name="Comma 2 2 4 20" xfId="10608"/>
    <cellStyle name="Comma 2 2 4 21" xfId="10609"/>
    <cellStyle name="Comma 2 2 4 22" xfId="10610"/>
    <cellStyle name="Comma 2 2 4 23" xfId="10611"/>
    <cellStyle name="Comma 2 2 4 24" xfId="10612"/>
    <cellStyle name="Comma 2 2 4 3" xfId="10613"/>
    <cellStyle name="Comma 2 2 4 3 2" xfId="10614"/>
    <cellStyle name="Comma 2 2 4 3 3" xfId="10615"/>
    <cellStyle name="Comma 2 2 4 3 4" xfId="10616"/>
    <cellStyle name="Comma 2 2 4 3 5" xfId="10617"/>
    <cellStyle name="Comma 2 2 4 3 6" xfId="10618"/>
    <cellStyle name="Comma 2 2 4 4" xfId="10619"/>
    <cellStyle name="Comma 2 2 4 4 2" xfId="10620"/>
    <cellStyle name="Comma 2 2 4 4 3" xfId="10621"/>
    <cellStyle name="Comma 2 2 4 4 4" xfId="10622"/>
    <cellStyle name="Comma 2 2 4 4 5" xfId="10623"/>
    <cellStyle name="Comma 2 2 4 4 6" xfId="10624"/>
    <cellStyle name="Comma 2 2 4 5" xfId="10625"/>
    <cellStyle name="Comma 2 2 4 5 2" xfId="10626"/>
    <cellStyle name="Comma 2 2 4 5 3" xfId="10627"/>
    <cellStyle name="Comma 2 2 4 5 4" xfId="10628"/>
    <cellStyle name="Comma 2 2 4 5 5" xfId="10629"/>
    <cellStyle name="Comma 2 2 4 5 6" xfId="10630"/>
    <cellStyle name="Comma 2 2 4 6" xfId="10631"/>
    <cellStyle name="Comma 2 2 4 6 2" xfId="10632"/>
    <cellStyle name="Comma 2 2 4 6 3" xfId="10633"/>
    <cellStyle name="Comma 2 2 4 6 4" xfId="10634"/>
    <cellStyle name="Comma 2 2 4 6 5" xfId="10635"/>
    <cellStyle name="Comma 2 2 4 6 6" xfId="10636"/>
    <cellStyle name="Comma 2 2 4 7" xfId="10637"/>
    <cellStyle name="Comma 2 2 4 7 2" xfId="10638"/>
    <cellStyle name="Comma 2 2 4 7 3" xfId="10639"/>
    <cellStyle name="Comma 2 2 4 7 4" xfId="10640"/>
    <cellStyle name="Comma 2 2 4 7 5" xfId="10641"/>
    <cellStyle name="Comma 2 2 4 7 6" xfId="10642"/>
    <cellStyle name="Comma 2 2 4 8" xfId="10643"/>
    <cellStyle name="Comma 2 2 4 8 2" xfId="10644"/>
    <cellStyle name="Comma 2 2 4 8 3" xfId="10645"/>
    <cellStyle name="Comma 2 2 4 8 4" xfId="10646"/>
    <cellStyle name="Comma 2 2 4 8 5" xfId="10647"/>
    <cellStyle name="Comma 2 2 4 8 6" xfId="10648"/>
    <cellStyle name="Comma 2 2 4 9" xfId="10649"/>
    <cellStyle name="Comma 2 2 4 9 2" xfId="10650"/>
    <cellStyle name="Comma 2 2 4 9 3" xfId="10651"/>
    <cellStyle name="Comma 2 2 4 9 4" xfId="10652"/>
    <cellStyle name="Comma 2 2 4 9 5" xfId="10653"/>
    <cellStyle name="Comma 2 2 4 9 6" xfId="10654"/>
    <cellStyle name="Comma 2 2 40" xfId="10655"/>
    <cellStyle name="Comma 2 2 41" xfId="10656"/>
    <cellStyle name="Comma 2 2 42" xfId="10657"/>
    <cellStyle name="Comma 2 2 43" xfId="10658"/>
    <cellStyle name="Comma 2 2 44" xfId="10659"/>
    <cellStyle name="Comma 2 2 45" xfId="10660"/>
    <cellStyle name="Comma 2 2 46" xfId="10661"/>
    <cellStyle name="Comma 2 2 47" xfId="10662"/>
    <cellStyle name="Comma 2 2 48" xfId="10663"/>
    <cellStyle name="Comma 2 2 5" xfId="10664"/>
    <cellStyle name="Comma 2 2 5 2" xfId="10665"/>
    <cellStyle name="Comma 2 2 5 2 2" xfId="10666"/>
    <cellStyle name="Comma 2 2 5 2 2 2" xfId="10667"/>
    <cellStyle name="Comma 2 2 5 2 3" xfId="10668"/>
    <cellStyle name="Comma 2 2 5 2 3 2" xfId="10669"/>
    <cellStyle name="Comma 2 2 5 2 4" xfId="10670"/>
    <cellStyle name="Comma 2 2 5 3" xfId="10671"/>
    <cellStyle name="Comma 2 2 5 3 2" xfId="10672"/>
    <cellStyle name="Comma 2 2 5 4" xfId="10673"/>
    <cellStyle name="Comma 2 2 5 4 2" xfId="10674"/>
    <cellStyle name="Comma 2 2 5 5" xfId="10675"/>
    <cellStyle name="Comma 2 2 5 6" xfId="10676"/>
    <cellStyle name="Comma 2 2 6" xfId="10677"/>
    <cellStyle name="Comma 2 2 6 2" xfId="10678"/>
    <cellStyle name="Comma 2 2 6 2 2" xfId="10679"/>
    <cellStyle name="Comma 2 2 6 2 2 2" xfId="10680"/>
    <cellStyle name="Comma 2 2 6 2 3" xfId="10681"/>
    <cellStyle name="Comma 2 2 6 2 3 2" xfId="10682"/>
    <cellStyle name="Comma 2 2 6 2 4" xfId="10683"/>
    <cellStyle name="Comma 2 2 6 3" xfId="10684"/>
    <cellStyle name="Comma 2 2 6 3 2" xfId="10685"/>
    <cellStyle name="Comma 2 2 6 4" xfId="10686"/>
    <cellStyle name="Comma 2 2 6 4 2" xfId="10687"/>
    <cellStyle name="Comma 2 2 6 5" xfId="10688"/>
    <cellStyle name="Comma 2 2 6 6" xfId="10689"/>
    <cellStyle name="Comma 2 2 7" xfId="10690"/>
    <cellStyle name="Comma 2 2 7 2" xfId="10691"/>
    <cellStyle name="Comma 2 2 7 2 2" xfId="10692"/>
    <cellStyle name="Comma 2 2 7 3" xfId="10693"/>
    <cellStyle name="Comma 2 2 7 3 2" xfId="10694"/>
    <cellStyle name="Comma 2 2 7 4" xfId="10695"/>
    <cellStyle name="Comma 2 2 7 5" xfId="10696"/>
    <cellStyle name="Comma 2 2 7 6" xfId="10697"/>
    <cellStyle name="Comma 2 2 8" xfId="10698"/>
    <cellStyle name="Comma 2 2 8 2" xfId="10699"/>
    <cellStyle name="Comma 2 2 8 3" xfId="10700"/>
    <cellStyle name="Comma 2 2 8 4" xfId="10701"/>
    <cellStyle name="Comma 2 2 8 5" xfId="10702"/>
    <cellStyle name="Comma 2 2 8 6" xfId="10703"/>
    <cellStyle name="Comma 2 2 9" xfId="10704"/>
    <cellStyle name="Comma 2 2 9 2" xfId="10705"/>
    <cellStyle name="Comma 2 2 9 3" xfId="10706"/>
    <cellStyle name="Comma 2 2 9 4" xfId="10707"/>
    <cellStyle name="Comma 2 2 9 5" xfId="10708"/>
    <cellStyle name="Comma 2 2 9 6" xfId="10709"/>
    <cellStyle name="Comma 2 20" xfId="10710"/>
    <cellStyle name="Comma 2 20 2" xfId="10711"/>
    <cellStyle name="Comma 2 20 3" xfId="10712"/>
    <cellStyle name="Comma 2 20 4" xfId="10713"/>
    <cellStyle name="Comma 2 20 5" xfId="10714"/>
    <cellStyle name="Comma 2 20 6" xfId="10715"/>
    <cellStyle name="Comma 2 21" xfId="10716"/>
    <cellStyle name="Comma 2 21 2" xfId="10717"/>
    <cellStyle name="Comma 2 21 3" xfId="10718"/>
    <cellStyle name="Comma 2 21 4" xfId="10719"/>
    <cellStyle name="Comma 2 21 5" xfId="10720"/>
    <cellStyle name="Comma 2 21 6" xfId="10721"/>
    <cellStyle name="Comma 2 22" xfId="10722"/>
    <cellStyle name="Comma 2 22 2" xfId="10723"/>
    <cellStyle name="Comma 2 22 3" xfId="10724"/>
    <cellStyle name="Comma 2 22 4" xfId="10725"/>
    <cellStyle name="Comma 2 22 5" xfId="10726"/>
    <cellStyle name="Comma 2 22 6" xfId="10727"/>
    <cellStyle name="Comma 2 23" xfId="10728"/>
    <cellStyle name="Comma 2 23 2" xfId="10729"/>
    <cellStyle name="Comma 2 23 3" xfId="10730"/>
    <cellStyle name="Comma 2 23 4" xfId="10731"/>
    <cellStyle name="Comma 2 23 5" xfId="10732"/>
    <cellStyle name="Comma 2 23 6" xfId="10733"/>
    <cellStyle name="Comma 2 24" xfId="10734"/>
    <cellStyle name="Comma 2 24 2" xfId="10735"/>
    <cellStyle name="Comma 2 24 3" xfId="10736"/>
    <cellStyle name="Comma 2 24 4" xfId="10737"/>
    <cellStyle name="Comma 2 24 5" xfId="10738"/>
    <cellStyle name="Comma 2 24 6" xfId="10739"/>
    <cellStyle name="Comma 2 25" xfId="10740"/>
    <cellStyle name="Comma 2 25 2" xfId="10741"/>
    <cellStyle name="Comma 2 25 3" xfId="10742"/>
    <cellStyle name="Comma 2 25 4" xfId="10743"/>
    <cellStyle name="Comma 2 25 5" xfId="10744"/>
    <cellStyle name="Comma 2 25 6" xfId="10745"/>
    <cellStyle name="Comma 2 26" xfId="10746"/>
    <cellStyle name="Comma 2 26 2" xfId="10747"/>
    <cellStyle name="Comma 2 26 3" xfId="10748"/>
    <cellStyle name="Comma 2 26 4" xfId="10749"/>
    <cellStyle name="Comma 2 26 5" xfId="10750"/>
    <cellStyle name="Comma 2 26 6" xfId="10751"/>
    <cellStyle name="Comma 2 27" xfId="10752"/>
    <cellStyle name="Comma 2 27 2" xfId="10753"/>
    <cellStyle name="Comma 2 27 3" xfId="10754"/>
    <cellStyle name="Comma 2 27 4" xfId="10755"/>
    <cellStyle name="Comma 2 27 5" xfId="10756"/>
    <cellStyle name="Comma 2 27 6" xfId="10757"/>
    <cellStyle name="Comma 2 28" xfId="10758"/>
    <cellStyle name="Comma 2 28 2" xfId="10759"/>
    <cellStyle name="Comma 2 28 3" xfId="10760"/>
    <cellStyle name="Comma 2 28 4" xfId="10761"/>
    <cellStyle name="Comma 2 28 5" xfId="10762"/>
    <cellStyle name="Comma 2 28 6" xfId="10763"/>
    <cellStyle name="Comma 2 29" xfId="10764"/>
    <cellStyle name="Comma 2 29 2" xfId="10765"/>
    <cellStyle name="Comma 2 29 3" xfId="10766"/>
    <cellStyle name="Comma 2 29 4" xfId="10767"/>
    <cellStyle name="Comma 2 29 5" xfId="10768"/>
    <cellStyle name="Comma 2 29 6" xfId="10769"/>
    <cellStyle name="Comma 2 3" xfId="74"/>
    <cellStyle name="Comma 2 3 10" xfId="10770"/>
    <cellStyle name="Comma 2 3 10 2" xfId="10771"/>
    <cellStyle name="Comma 2 3 10 3" xfId="10772"/>
    <cellStyle name="Comma 2 3 10 4" xfId="10773"/>
    <cellStyle name="Comma 2 3 10 5" xfId="10774"/>
    <cellStyle name="Comma 2 3 10 6" xfId="10775"/>
    <cellStyle name="Comma 2 3 11" xfId="10776"/>
    <cellStyle name="Comma 2 3 11 2" xfId="10777"/>
    <cellStyle name="Comma 2 3 11 3" xfId="10778"/>
    <cellStyle name="Comma 2 3 11 4" xfId="10779"/>
    <cellStyle name="Comma 2 3 11 5" xfId="10780"/>
    <cellStyle name="Comma 2 3 11 6" xfId="10781"/>
    <cellStyle name="Comma 2 3 12" xfId="10782"/>
    <cellStyle name="Comma 2 3 12 2" xfId="10783"/>
    <cellStyle name="Comma 2 3 12 3" xfId="10784"/>
    <cellStyle name="Comma 2 3 12 4" xfId="10785"/>
    <cellStyle name="Comma 2 3 12 5" xfId="10786"/>
    <cellStyle name="Comma 2 3 12 6" xfId="10787"/>
    <cellStyle name="Comma 2 3 13" xfId="10788"/>
    <cellStyle name="Comma 2 3 13 2" xfId="10789"/>
    <cellStyle name="Comma 2 3 13 3" xfId="10790"/>
    <cellStyle name="Comma 2 3 13 4" xfId="10791"/>
    <cellStyle name="Comma 2 3 13 5" xfId="10792"/>
    <cellStyle name="Comma 2 3 13 6" xfId="10793"/>
    <cellStyle name="Comma 2 3 14" xfId="10794"/>
    <cellStyle name="Comma 2 3 14 2" xfId="10795"/>
    <cellStyle name="Comma 2 3 14 3" xfId="10796"/>
    <cellStyle name="Comma 2 3 14 4" xfId="10797"/>
    <cellStyle name="Comma 2 3 14 5" xfId="10798"/>
    <cellStyle name="Comma 2 3 14 6" xfId="10799"/>
    <cellStyle name="Comma 2 3 15" xfId="10800"/>
    <cellStyle name="Comma 2 3 15 2" xfId="10801"/>
    <cellStyle name="Comma 2 3 15 3" xfId="10802"/>
    <cellStyle name="Comma 2 3 15 4" xfId="10803"/>
    <cellStyle name="Comma 2 3 15 5" xfId="10804"/>
    <cellStyle name="Comma 2 3 15 6" xfId="10805"/>
    <cellStyle name="Comma 2 3 16" xfId="10806"/>
    <cellStyle name="Comma 2 3 16 2" xfId="10807"/>
    <cellStyle name="Comma 2 3 16 3" xfId="10808"/>
    <cellStyle name="Comma 2 3 16 4" xfId="10809"/>
    <cellStyle name="Comma 2 3 16 5" xfId="10810"/>
    <cellStyle name="Comma 2 3 16 6" xfId="10811"/>
    <cellStyle name="Comma 2 3 17" xfId="10812"/>
    <cellStyle name="Comma 2 3 17 2" xfId="10813"/>
    <cellStyle name="Comma 2 3 17 3" xfId="10814"/>
    <cellStyle name="Comma 2 3 17 4" xfId="10815"/>
    <cellStyle name="Comma 2 3 17 5" xfId="10816"/>
    <cellStyle name="Comma 2 3 17 6" xfId="10817"/>
    <cellStyle name="Comma 2 3 18" xfId="265"/>
    <cellStyle name="Comma 2 3 18 2" xfId="10818"/>
    <cellStyle name="Comma 2 3 18 3" xfId="10819"/>
    <cellStyle name="Comma 2 3 18 4" xfId="10820"/>
    <cellStyle name="Comma 2 3 18 5" xfId="10821"/>
    <cellStyle name="Comma 2 3 18 6" xfId="10822"/>
    <cellStyle name="Comma 2 3 18 7" xfId="10823"/>
    <cellStyle name="Comma 2 3 19" xfId="10824"/>
    <cellStyle name="Comma 2 3 19 2" xfId="10825"/>
    <cellStyle name="Comma 2 3 19 3" xfId="10826"/>
    <cellStyle name="Comma 2 3 19 4" xfId="10827"/>
    <cellStyle name="Comma 2 3 19 5" xfId="10828"/>
    <cellStyle name="Comma 2 3 19 6" xfId="10829"/>
    <cellStyle name="Comma 2 3 2" xfId="75"/>
    <cellStyle name="Comma 2 3 2 10" xfId="10830"/>
    <cellStyle name="Comma 2 3 2 10 2" xfId="10831"/>
    <cellStyle name="Comma 2 3 2 10 3" xfId="10832"/>
    <cellStyle name="Comma 2 3 2 10 4" xfId="10833"/>
    <cellStyle name="Comma 2 3 2 10 5" xfId="10834"/>
    <cellStyle name="Comma 2 3 2 10 6" xfId="10835"/>
    <cellStyle name="Comma 2 3 2 11" xfId="10836"/>
    <cellStyle name="Comma 2 3 2 11 2" xfId="10837"/>
    <cellStyle name="Comma 2 3 2 11 3" xfId="10838"/>
    <cellStyle name="Comma 2 3 2 11 4" xfId="10839"/>
    <cellStyle name="Comma 2 3 2 11 5" xfId="10840"/>
    <cellStyle name="Comma 2 3 2 11 6" xfId="10841"/>
    <cellStyle name="Comma 2 3 2 12" xfId="10842"/>
    <cellStyle name="Comma 2 3 2 12 2" xfId="10843"/>
    <cellStyle name="Comma 2 3 2 12 3" xfId="10844"/>
    <cellStyle name="Comma 2 3 2 12 4" xfId="10845"/>
    <cellStyle name="Comma 2 3 2 12 5" xfId="10846"/>
    <cellStyle name="Comma 2 3 2 12 6" xfId="10847"/>
    <cellStyle name="Comma 2 3 2 13" xfId="10848"/>
    <cellStyle name="Comma 2 3 2 13 2" xfId="10849"/>
    <cellStyle name="Comma 2 3 2 13 3" xfId="10850"/>
    <cellStyle name="Comma 2 3 2 13 4" xfId="10851"/>
    <cellStyle name="Comma 2 3 2 13 5" xfId="10852"/>
    <cellStyle name="Comma 2 3 2 13 6" xfId="10853"/>
    <cellStyle name="Comma 2 3 2 14" xfId="10854"/>
    <cellStyle name="Comma 2 3 2 14 2" xfId="10855"/>
    <cellStyle name="Comma 2 3 2 14 3" xfId="10856"/>
    <cellStyle name="Comma 2 3 2 14 4" xfId="10857"/>
    <cellStyle name="Comma 2 3 2 14 5" xfId="10858"/>
    <cellStyle name="Comma 2 3 2 14 6" xfId="10859"/>
    <cellStyle name="Comma 2 3 2 15" xfId="10860"/>
    <cellStyle name="Comma 2 3 2 15 2" xfId="10861"/>
    <cellStyle name="Comma 2 3 2 16" xfId="10862"/>
    <cellStyle name="Comma 2 3 2 17" xfId="10863"/>
    <cellStyle name="Comma 2 3 2 18" xfId="10864"/>
    <cellStyle name="Comma 2 3 2 19" xfId="10865"/>
    <cellStyle name="Comma 2 3 2 2" xfId="10866"/>
    <cellStyle name="Comma 2 3 2 2 2" xfId="10867"/>
    <cellStyle name="Comma 2 3 2 2 2 2" xfId="10868"/>
    <cellStyle name="Comma 2 3 2 2 3" xfId="10869"/>
    <cellStyle name="Comma 2 3 2 2 4" xfId="10870"/>
    <cellStyle name="Comma 2 3 2 2 5" xfId="10871"/>
    <cellStyle name="Comma 2 3 2 2 6" xfId="10872"/>
    <cellStyle name="Comma 2 3 2 2 7" xfId="10873"/>
    <cellStyle name="Comma 2 3 2 20" xfId="10874"/>
    <cellStyle name="Comma 2 3 2 3" xfId="10875"/>
    <cellStyle name="Comma 2 3 2 3 2" xfId="10876"/>
    <cellStyle name="Comma 2 3 2 3 2 2" xfId="10877"/>
    <cellStyle name="Comma 2 3 2 3 3" xfId="10878"/>
    <cellStyle name="Comma 2 3 2 3 4" xfId="10879"/>
    <cellStyle name="Comma 2 3 2 3 5" xfId="10880"/>
    <cellStyle name="Comma 2 3 2 3 6" xfId="10881"/>
    <cellStyle name="Comma 2 3 2 4" xfId="10882"/>
    <cellStyle name="Comma 2 3 2 4 2" xfId="10883"/>
    <cellStyle name="Comma 2 3 2 4 3" xfId="10884"/>
    <cellStyle name="Comma 2 3 2 4 4" xfId="10885"/>
    <cellStyle name="Comma 2 3 2 4 5" xfId="10886"/>
    <cellStyle name="Comma 2 3 2 4 6" xfId="10887"/>
    <cellStyle name="Comma 2 3 2 5" xfId="10888"/>
    <cellStyle name="Comma 2 3 2 5 2" xfId="10889"/>
    <cellStyle name="Comma 2 3 2 5 3" xfId="10890"/>
    <cellStyle name="Comma 2 3 2 5 4" xfId="10891"/>
    <cellStyle name="Comma 2 3 2 5 5" xfId="10892"/>
    <cellStyle name="Comma 2 3 2 5 6" xfId="10893"/>
    <cellStyle name="Comma 2 3 2 6" xfId="10894"/>
    <cellStyle name="Comma 2 3 2 6 2" xfId="10895"/>
    <cellStyle name="Comma 2 3 2 6 3" xfId="10896"/>
    <cellStyle name="Comma 2 3 2 6 4" xfId="10897"/>
    <cellStyle name="Comma 2 3 2 6 5" xfId="10898"/>
    <cellStyle name="Comma 2 3 2 6 6" xfId="10899"/>
    <cellStyle name="Comma 2 3 2 7" xfId="10900"/>
    <cellStyle name="Comma 2 3 2 7 2" xfId="10901"/>
    <cellStyle name="Comma 2 3 2 7 3" xfId="10902"/>
    <cellStyle name="Comma 2 3 2 7 4" xfId="10903"/>
    <cellStyle name="Comma 2 3 2 7 5" xfId="10904"/>
    <cellStyle name="Comma 2 3 2 7 6" xfId="10905"/>
    <cellStyle name="Comma 2 3 2 8" xfId="10906"/>
    <cellStyle name="Comma 2 3 2 8 2" xfId="10907"/>
    <cellStyle name="Comma 2 3 2 8 3" xfId="10908"/>
    <cellStyle name="Comma 2 3 2 8 4" xfId="10909"/>
    <cellStyle name="Comma 2 3 2 8 5" xfId="10910"/>
    <cellStyle name="Comma 2 3 2 8 6" xfId="10911"/>
    <cellStyle name="Comma 2 3 2 9" xfId="10912"/>
    <cellStyle name="Comma 2 3 2 9 2" xfId="10913"/>
    <cellStyle name="Comma 2 3 2 9 3" xfId="10914"/>
    <cellStyle name="Comma 2 3 2 9 4" xfId="10915"/>
    <cellStyle name="Comma 2 3 2 9 5" xfId="10916"/>
    <cellStyle name="Comma 2 3 2 9 6" xfId="10917"/>
    <cellStyle name="Comma 2 3 20" xfId="10918"/>
    <cellStyle name="Comma 2 3 20 2" xfId="10919"/>
    <cellStyle name="Comma 2 3 20 3" xfId="10920"/>
    <cellStyle name="Comma 2 3 20 4" xfId="10921"/>
    <cellStyle name="Comma 2 3 20 5" xfId="10922"/>
    <cellStyle name="Comma 2 3 20 6" xfId="10923"/>
    <cellStyle name="Comma 2 3 21" xfId="10924"/>
    <cellStyle name="Comma 2 3 21 2" xfId="10925"/>
    <cellStyle name="Comma 2 3 21 3" xfId="10926"/>
    <cellStyle name="Comma 2 3 21 4" xfId="10927"/>
    <cellStyle name="Comma 2 3 21 5" xfId="10928"/>
    <cellStyle name="Comma 2 3 21 6" xfId="10929"/>
    <cellStyle name="Comma 2 3 22" xfId="10930"/>
    <cellStyle name="Comma 2 3 22 2" xfId="10931"/>
    <cellStyle name="Comma 2 3 22 3" xfId="10932"/>
    <cellStyle name="Comma 2 3 22 4" xfId="10933"/>
    <cellStyle name="Comma 2 3 22 5" xfId="10934"/>
    <cellStyle name="Comma 2 3 22 6" xfId="10935"/>
    <cellStyle name="Comma 2 3 23" xfId="10936"/>
    <cellStyle name="Comma 2 3 23 2" xfId="10937"/>
    <cellStyle name="Comma 2 3 23 3" xfId="10938"/>
    <cellStyle name="Comma 2 3 23 4" xfId="10939"/>
    <cellStyle name="Comma 2 3 23 5" xfId="10940"/>
    <cellStyle name="Comma 2 3 23 6" xfId="10941"/>
    <cellStyle name="Comma 2 3 24" xfId="10942"/>
    <cellStyle name="Comma 2 3 24 2" xfId="10943"/>
    <cellStyle name="Comma 2 3 24 3" xfId="10944"/>
    <cellStyle name="Comma 2 3 24 4" xfId="10945"/>
    <cellStyle name="Comma 2 3 24 5" xfId="10946"/>
    <cellStyle name="Comma 2 3 24 6" xfId="10947"/>
    <cellStyle name="Comma 2 3 25" xfId="10948"/>
    <cellStyle name="Comma 2 3 25 2" xfId="10949"/>
    <cellStyle name="Comma 2 3 25 3" xfId="10950"/>
    <cellStyle name="Comma 2 3 25 4" xfId="10951"/>
    <cellStyle name="Comma 2 3 25 5" xfId="10952"/>
    <cellStyle name="Comma 2 3 25 6" xfId="10953"/>
    <cellStyle name="Comma 2 3 26" xfId="10954"/>
    <cellStyle name="Comma 2 3 26 2" xfId="10955"/>
    <cellStyle name="Comma 2 3 26 3" xfId="10956"/>
    <cellStyle name="Comma 2 3 26 4" xfId="10957"/>
    <cellStyle name="Comma 2 3 26 5" xfId="10958"/>
    <cellStyle name="Comma 2 3 26 6" xfId="10959"/>
    <cellStyle name="Comma 2 3 27" xfId="10960"/>
    <cellStyle name="Comma 2 3 27 2" xfId="10961"/>
    <cellStyle name="Comma 2 3 27 3" xfId="10962"/>
    <cellStyle name="Comma 2 3 27 4" xfId="10963"/>
    <cellStyle name="Comma 2 3 27 5" xfId="10964"/>
    <cellStyle name="Comma 2 3 27 6" xfId="10965"/>
    <cellStyle name="Comma 2 3 28" xfId="10966"/>
    <cellStyle name="Comma 2 3 28 2" xfId="10967"/>
    <cellStyle name="Comma 2 3 28 3" xfId="10968"/>
    <cellStyle name="Comma 2 3 28 4" xfId="10969"/>
    <cellStyle name="Comma 2 3 28 5" xfId="10970"/>
    <cellStyle name="Comma 2 3 28 6" xfId="10971"/>
    <cellStyle name="Comma 2 3 29" xfId="10972"/>
    <cellStyle name="Comma 2 3 29 2" xfId="10973"/>
    <cellStyle name="Comma 2 3 29 3" xfId="10974"/>
    <cellStyle name="Comma 2 3 29 4" xfId="10975"/>
    <cellStyle name="Comma 2 3 29 5" xfId="10976"/>
    <cellStyle name="Comma 2 3 29 6" xfId="10977"/>
    <cellStyle name="Comma 2 3 3" xfId="10978"/>
    <cellStyle name="Comma 2 3 3 10" xfId="10979"/>
    <cellStyle name="Comma 2 3 3 10 2" xfId="10980"/>
    <cellStyle name="Comma 2 3 3 10 3" xfId="10981"/>
    <cellStyle name="Comma 2 3 3 10 4" xfId="10982"/>
    <cellStyle name="Comma 2 3 3 10 5" xfId="10983"/>
    <cellStyle name="Comma 2 3 3 10 6" xfId="10984"/>
    <cellStyle name="Comma 2 3 3 11" xfId="10985"/>
    <cellStyle name="Comma 2 3 3 11 2" xfId="10986"/>
    <cellStyle name="Comma 2 3 3 11 3" xfId="10987"/>
    <cellStyle name="Comma 2 3 3 11 4" xfId="10988"/>
    <cellStyle name="Comma 2 3 3 11 5" xfId="10989"/>
    <cellStyle name="Comma 2 3 3 11 6" xfId="10990"/>
    <cellStyle name="Comma 2 3 3 12" xfId="10991"/>
    <cellStyle name="Comma 2 3 3 12 2" xfId="10992"/>
    <cellStyle name="Comma 2 3 3 12 3" xfId="10993"/>
    <cellStyle name="Comma 2 3 3 12 4" xfId="10994"/>
    <cellStyle name="Comma 2 3 3 12 5" xfId="10995"/>
    <cellStyle name="Comma 2 3 3 12 6" xfId="10996"/>
    <cellStyle name="Comma 2 3 3 13" xfId="10997"/>
    <cellStyle name="Comma 2 3 3 13 2" xfId="10998"/>
    <cellStyle name="Comma 2 3 3 13 3" xfId="10999"/>
    <cellStyle name="Comma 2 3 3 13 4" xfId="11000"/>
    <cellStyle name="Comma 2 3 3 13 5" xfId="11001"/>
    <cellStyle name="Comma 2 3 3 13 6" xfId="11002"/>
    <cellStyle name="Comma 2 3 3 14" xfId="11003"/>
    <cellStyle name="Comma 2 3 3 14 2" xfId="11004"/>
    <cellStyle name="Comma 2 3 3 14 3" xfId="11005"/>
    <cellStyle name="Comma 2 3 3 14 4" xfId="11006"/>
    <cellStyle name="Comma 2 3 3 14 5" xfId="11007"/>
    <cellStyle name="Comma 2 3 3 14 6" xfId="11008"/>
    <cellStyle name="Comma 2 3 3 15" xfId="11009"/>
    <cellStyle name="Comma 2 3 3 15 2" xfId="11010"/>
    <cellStyle name="Comma 2 3 3 16" xfId="11011"/>
    <cellStyle name="Comma 2 3 3 17" xfId="11012"/>
    <cellStyle name="Comma 2 3 3 18" xfId="11013"/>
    <cellStyle name="Comma 2 3 3 19" xfId="11014"/>
    <cellStyle name="Comma 2 3 3 2" xfId="11015"/>
    <cellStyle name="Comma 2 3 3 2 2" xfId="11016"/>
    <cellStyle name="Comma 2 3 3 2 3" xfId="11017"/>
    <cellStyle name="Comma 2 3 3 2 4" xfId="11018"/>
    <cellStyle name="Comma 2 3 3 2 5" xfId="11019"/>
    <cellStyle name="Comma 2 3 3 2 6" xfId="11020"/>
    <cellStyle name="Comma 2 3 3 20" xfId="11021"/>
    <cellStyle name="Comma 2 3 3 3" xfId="11022"/>
    <cellStyle name="Comma 2 3 3 3 2" xfId="11023"/>
    <cellStyle name="Comma 2 3 3 3 3" xfId="11024"/>
    <cellStyle name="Comma 2 3 3 3 4" xfId="11025"/>
    <cellStyle name="Comma 2 3 3 3 5" xfId="11026"/>
    <cellStyle name="Comma 2 3 3 3 6" xfId="11027"/>
    <cellStyle name="Comma 2 3 3 4" xfId="11028"/>
    <cellStyle name="Comma 2 3 3 4 2" xfId="11029"/>
    <cellStyle name="Comma 2 3 3 4 3" xfId="11030"/>
    <cellStyle name="Comma 2 3 3 4 4" xfId="11031"/>
    <cellStyle name="Comma 2 3 3 4 5" xfId="11032"/>
    <cellStyle name="Comma 2 3 3 4 6" xfId="11033"/>
    <cellStyle name="Comma 2 3 3 5" xfId="11034"/>
    <cellStyle name="Comma 2 3 3 5 2" xfId="11035"/>
    <cellStyle name="Comma 2 3 3 5 3" xfId="11036"/>
    <cellStyle name="Comma 2 3 3 5 4" xfId="11037"/>
    <cellStyle name="Comma 2 3 3 5 5" xfId="11038"/>
    <cellStyle name="Comma 2 3 3 5 6" xfId="11039"/>
    <cellStyle name="Comma 2 3 3 6" xfId="11040"/>
    <cellStyle name="Comma 2 3 3 6 2" xfId="11041"/>
    <cellStyle name="Comma 2 3 3 6 3" xfId="11042"/>
    <cellStyle name="Comma 2 3 3 6 4" xfId="11043"/>
    <cellStyle name="Comma 2 3 3 6 5" xfId="11044"/>
    <cellStyle name="Comma 2 3 3 6 6" xfId="11045"/>
    <cellStyle name="Comma 2 3 3 7" xfId="11046"/>
    <cellStyle name="Comma 2 3 3 7 2" xfId="11047"/>
    <cellStyle name="Comma 2 3 3 7 3" xfId="11048"/>
    <cellStyle name="Comma 2 3 3 7 4" xfId="11049"/>
    <cellStyle name="Comma 2 3 3 7 5" xfId="11050"/>
    <cellStyle name="Comma 2 3 3 7 6" xfId="11051"/>
    <cellStyle name="Comma 2 3 3 8" xfId="11052"/>
    <cellStyle name="Comma 2 3 3 8 2" xfId="11053"/>
    <cellStyle name="Comma 2 3 3 8 3" xfId="11054"/>
    <cellStyle name="Comma 2 3 3 8 4" xfId="11055"/>
    <cellStyle name="Comma 2 3 3 8 5" xfId="11056"/>
    <cellStyle name="Comma 2 3 3 8 6" xfId="11057"/>
    <cellStyle name="Comma 2 3 3 9" xfId="11058"/>
    <cellStyle name="Comma 2 3 3 9 2" xfId="11059"/>
    <cellStyle name="Comma 2 3 3 9 3" xfId="11060"/>
    <cellStyle name="Comma 2 3 3 9 4" xfId="11061"/>
    <cellStyle name="Comma 2 3 3 9 5" xfId="11062"/>
    <cellStyle name="Comma 2 3 3 9 6" xfId="11063"/>
    <cellStyle name="Comma 2 3 30" xfId="11064"/>
    <cellStyle name="Comma 2 3 30 2" xfId="11065"/>
    <cellStyle name="Comma 2 3 30 3" xfId="11066"/>
    <cellStyle name="Comma 2 3 30 4" xfId="11067"/>
    <cellStyle name="Comma 2 3 30 5" xfId="11068"/>
    <cellStyle name="Comma 2 3 30 6" xfId="11069"/>
    <cellStyle name="Comma 2 3 31" xfId="11070"/>
    <cellStyle name="Comma 2 3 31 2" xfId="11071"/>
    <cellStyle name="Comma 2 3 31 3" xfId="11072"/>
    <cellStyle name="Comma 2 3 31 4" xfId="11073"/>
    <cellStyle name="Comma 2 3 31 5" xfId="11074"/>
    <cellStyle name="Comma 2 3 31 6" xfId="11075"/>
    <cellStyle name="Comma 2 3 32" xfId="11076"/>
    <cellStyle name="Comma 2 3 32 2" xfId="11077"/>
    <cellStyle name="Comma 2 3 32 3" xfId="11078"/>
    <cellStyle name="Comma 2 3 32 4" xfId="11079"/>
    <cellStyle name="Comma 2 3 32 5" xfId="11080"/>
    <cellStyle name="Comma 2 3 32 6" xfId="11081"/>
    <cellStyle name="Comma 2 3 33" xfId="11082"/>
    <cellStyle name="Comma 2 3 33 2" xfId="11083"/>
    <cellStyle name="Comma 2 3 33 3" xfId="11084"/>
    <cellStyle name="Comma 2 3 33 4" xfId="11085"/>
    <cellStyle name="Comma 2 3 33 5" xfId="11086"/>
    <cellStyle name="Comma 2 3 33 6" xfId="11087"/>
    <cellStyle name="Comma 2 3 34" xfId="11088"/>
    <cellStyle name="Comma 2 3 34 2" xfId="11089"/>
    <cellStyle name="Comma 2 3 35" xfId="11090"/>
    <cellStyle name="Comma 2 3 36" xfId="11091"/>
    <cellStyle name="Comma 2 3 37" xfId="11092"/>
    <cellStyle name="Comma 2 3 38" xfId="11093"/>
    <cellStyle name="Comma 2 3 39" xfId="11094"/>
    <cellStyle name="Comma 2 3 4" xfId="11095"/>
    <cellStyle name="Comma 2 3 4 2" xfId="11096"/>
    <cellStyle name="Comma 2 3 4 2 2" xfId="11097"/>
    <cellStyle name="Comma 2 3 4 3" xfId="11098"/>
    <cellStyle name="Comma 2 3 4 4" xfId="11099"/>
    <cellStyle name="Comma 2 3 4 5" xfId="11100"/>
    <cellStyle name="Comma 2 3 4 6" xfId="11101"/>
    <cellStyle name="Comma 2 3 40" xfId="11102"/>
    <cellStyle name="Comma 2 3 41" xfId="11103"/>
    <cellStyle name="Comma 2 3 42" xfId="11104"/>
    <cellStyle name="Comma 2 3 43" xfId="11105"/>
    <cellStyle name="Comma 2 3 44" xfId="11106"/>
    <cellStyle name="Comma 2 3 45" xfId="11107"/>
    <cellStyle name="Comma 2 3 46" xfId="11108"/>
    <cellStyle name="Comma 2 3 47" xfId="11109"/>
    <cellStyle name="Comma 2 3 48" xfId="11110"/>
    <cellStyle name="Comma 2 3 5" xfId="11111"/>
    <cellStyle name="Comma 2 3 5 2" xfId="11112"/>
    <cellStyle name="Comma 2 3 5 3" xfId="11113"/>
    <cellStyle name="Comma 2 3 5 4" xfId="11114"/>
    <cellStyle name="Comma 2 3 5 5" xfId="11115"/>
    <cellStyle name="Comma 2 3 5 6" xfId="11116"/>
    <cellStyle name="Comma 2 3 6" xfId="11117"/>
    <cellStyle name="Comma 2 3 6 2" xfId="11118"/>
    <cellStyle name="Comma 2 3 6 3" xfId="11119"/>
    <cellStyle name="Comma 2 3 6 4" xfId="11120"/>
    <cellStyle name="Comma 2 3 6 5" xfId="11121"/>
    <cellStyle name="Comma 2 3 6 6" xfId="11122"/>
    <cellStyle name="Comma 2 3 7" xfId="11123"/>
    <cellStyle name="Comma 2 3 7 2" xfId="11124"/>
    <cellStyle name="Comma 2 3 7 3" xfId="11125"/>
    <cellStyle name="Comma 2 3 7 4" xfId="11126"/>
    <cellStyle name="Comma 2 3 7 5" xfId="11127"/>
    <cellStyle name="Comma 2 3 7 6" xfId="11128"/>
    <cellStyle name="Comma 2 3 8" xfId="11129"/>
    <cellStyle name="Comma 2 3 8 2" xfId="11130"/>
    <cellStyle name="Comma 2 3 8 3" xfId="11131"/>
    <cellStyle name="Comma 2 3 8 4" xfId="11132"/>
    <cellStyle name="Comma 2 3 8 5" xfId="11133"/>
    <cellStyle name="Comma 2 3 8 6" xfId="11134"/>
    <cellStyle name="Comma 2 3 9" xfId="11135"/>
    <cellStyle name="Comma 2 3 9 2" xfId="11136"/>
    <cellStyle name="Comma 2 3 9 3" xfId="11137"/>
    <cellStyle name="Comma 2 3 9 4" xfId="11138"/>
    <cellStyle name="Comma 2 3 9 5" xfId="11139"/>
    <cellStyle name="Comma 2 3 9 6" xfId="11140"/>
    <cellStyle name="Comma 2 30" xfId="11141"/>
    <cellStyle name="Comma 2 30 2" xfId="11142"/>
    <cellStyle name="Comma 2 30 3" xfId="11143"/>
    <cellStyle name="Comma 2 30 4" xfId="11144"/>
    <cellStyle name="Comma 2 30 5" xfId="11145"/>
    <cellStyle name="Comma 2 30 6" xfId="11146"/>
    <cellStyle name="Comma 2 31" xfId="11147"/>
    <cellStyle name="Comma 2 31 2" xfId="11148"/>
    <cellStyle name="Comma 2 31 3" xfId="11149"/>
    <cellStyle name="Comma 2 31 4" xfId="11150"/>
    <cellStyle name="Comma 2 31 5" xfId="11151"/>
    <cellStyle name="Comma 2 31 6" xfId="11152"/>
    <cellStyle name="Comma 2 32" xfId="11153"/>
    <cellStyle name="Comma 2 32 2" xfId="11154"/>
    <cellStyle name="Comma 2 32 3" xfId="11155"/>
    <cellStyle name="Comma 2 32 4" xfId="11156"/>
    <cellStyle name="Comma 2 32 5" xfId="11157"/>
    <cellStyle name="Comma 2 32 6" xfId="11158"/>
    <cellStyle name="Comma 2 33" xfId="11159"/>
    <cellStyle name="Comma 2 33 2" xfId="11160"/>
    <cellStyle name="Comma 2 33 3" xfId="11161"/>
    <cellStyle name="Comma 2 33 4" xfId="11162"/>
    <cellStyle name="Comma 2 33 5" xfId="11163"/>
    <cellStyle name="Comma 2 33 6" xfId="11164"/>
    <cellStyle name="Comma 2 34" xfId="11165"/>
    <cellStyle name="Comma 2 34 2" xfId="11166"/>
    <cellStyle name="Comma 2 34 3" xfId="11167"/>
    <cellStyle name="Comma 2 34 4" xfId="11168"/>
    <cellStyle name="Comma 2 34 5" xfId="11169"/>
    <cellStyle name="Comma 2 34 6" xfId="11170"/>
    <cellStyle name="Comma 2 35" xfId="11171"/>
    <cellStyle name="Comma 2 35 2" xfId="11172"/>
    <cellStyle name="Comma 2 35 3" xfId="11173"/>
    <cellStyle name="Comma 2 35 4" xfId="11174"/>
    <cellStyle name="Comma 2 35 5" xfId="11175"/>
    <cellStyle name="Comma 2 35 6" xfId="11176"/>
    <cellStyle name="Comma 2 36" xfId="11177"/>
    <cellStyle name="Comma 2 36 2" xfId="11178"/>
    <cellStyle name="Comma 2 36 3" xfId="11179"/>
    <cellStyle name="Comma 2 36 4" xfId="11180"/>
    <cellStyle name="Comma 2 36 5" xfId="11181"/>
    <cellStyle name="Comma 2 36 6" xfId="11182"/>
    <cellStyle name="Comma 2 37" xfId="11183"/>
    <cellStyle name="Comma 2 37 2" xfId="11184"/>
    <cellStyle name="Comma 2 37 3" xfId="11185"/>
    <cellStyle name="Comma 2 37 4" xfId="11186"/>
    <cellStyle name="Comma 2 37 5" xfId="11187"/>
    <cellStyle name="Comma 2 37 6" xfId="11188"/>
    <cellStyle name="Comma 2 38" xfId="11189"/>
    <cellStyle name="Comma 2 38 2" xfId="11190"/>
    <cellStyle name="Comma 2 38 3" xfId="11191"/>
    <cellStyle name="Comma 2 38 4" xfId="11192"/>
    <cellStyle name="Comma 2 38 5" xfId="11193"/>
    <cellStyle name="Comma 2 38 6" xfId="11194"/>
    <cellStyle name="Comma 2 39" xfId="11195"/>
    <cellStyle name="Comma 2 39 2" xfId="11196"/>
    <cellStyle name="Comma 2 39 2 2" xfId="11197"/>
    <cellStyle name="Comma 2 39 2 2 2" xfId="11198"/>
    <cellStyle name="Comma 2 39 2 2 3" xfId="11199"/>
    <cellStyle name="Comma 2 39 2 2 4" xfId="11200"/>
    <cellStyle name="Comma 2 39 2 3" xfId="11201"/>
    <cellStyle name="Comma 2 39 2 4" xfId="11202"/>
    <cellStyle name="Comma 2 39 3" xfId="11203"/>
    <cellStyle name="Comma 2 39 4" xfId="11204"/>
    <cellStyle name="Comma 2 39 5" xfId="11205"/>
    <cellStyle name="Comma 2 39 6" xfId="11206"/>
    <cellStyle name="Comma 2 4" xfId="76"/>
    <cellStyle name="Comma 2 4 10" xfId="11207"/>
    <cellStyle name="Comma 2 4 10 2" xfId="11208"/>
    <cellStyle name="Comma 2 4 10 3" xfId="11209"/>
    <cellStyle name="Comma 2 4 10 4" xfId="11210"/>
    <cellStyle name="Comma 2 4 10 5" xfId="11211"/>
    <cellStyle name="Comma 2 4 10 6" xfId="11212"/>
    <cellStyle name="Comma 2 4 11" xfId="11213"/>
    <cellStyle name="Comma 2 4 11 2" xfId="11214"/>
    <cellStyle name="Comma 2 4 11 3" xfId="11215"/>
    <cellStyle name="Comma 2 4 11 4" xfId="11216"/>
    <cellStyle name="Comma 2 4 11 5" xfId="11217"/>
    <cellStyle name="Comma 2 4 11 6" xfId="11218"/>
    <cellStyle name="Comma 2 4 12" xfId="11219"/>
    <cellStyle name="Comma 2 4 12 2" xfId="11220"/>
    <cellStyle name="Comma 2 4 12 3" xfId="11221"/>
    <cellStyle name="Comma 2 4 12 4" xfId="11222"/>
    <cellStyle name="Comma 2 4 12 5" xfId="11223"/>
    <cellStyle name="Comma 2 4 12 6" xfId="11224"/>
    <cellStyle name="Comma 2 4 13" xfId="11225"/>
    <cellStyle name="Comma 2 4 13 2" xfId="11226"/>
    <cellStyle name="Comma 2 4 13 3" xfId="11227"/>
    <cellStyle name="Comma 2 4 13 4" xfId="11228"/>
    <cellStyle name="Comma 2 4 13 5" xfId="11229"/>
    <cellStyle name="Comma 2 4 13 6" xfId="11230"/>
    <cellStyle name="Comma 2 4 14" xfId="11231"/>
    <cellStyle name="Comma 2 4 14 2" xfId="11232"/>
    <cellStyle name="Comma 2 4 14 3" xfId="11233"/>
    <cellStyle name="Comma 2 4 14 4" xfId="11234"/>
    <cellStyle name="Comma 2 4 14 5" xfId="11235"/>
    <cellStyle name="Comma 2 4 14 6" xfId="11236"/>
    <cellStyle name="Comma 2 4 15" xfId="11237"/>
    <cellStyle name="Comma 2 4 15 2" xfId="11238"/>
    <cellStyle name="Comma 2 4 15 3" xfId="11239"/>
    <cellStyle name="Comma 2 4 15 4" xfId="11240"/>
    <cellStyle name="Comma 2 4 15 5" xfId="11241"/>
    <cellStyle name="Comma 2 4 15 6" xfId="11242"/>
    <cellStyle name="Comma 2 4 16" xfId="11243"/>
    <cellStyle name="Comma 2 4 16 2" xfId="11244"/>
    <cellStyle name="Comma 2 4 16 3" xfId="11245"/>
    <cellStyle name="Comma 2 4 16 4" xfId="11246"/>
    <cellStyle name="Comma 2 4 16 5" xfId="11247"/>
    <cellStyle name="Comma 2 4 16 6" xfId="11248"/>
    <cellStyle name="Comma 2 4 17" xfId="11249"/>
    <cellStyle name="Comma 2 4 17 2" xfId="11250"/>
    <cellStyle name="Comma 2 4 17 3" xfId="11251"/>
    <cellStyle name="Comma 2 4 17 4" xfId="11252"/>
    <cellStyle name="Comma 2 4 17 5" xfId="11253"/>
    <cellStyle name="Comma 2 4 17 6" xfId="11254"/>
    <cellStyle name="Comma 2 4 18" xfId="11255"/>
    <cellStyle name="Comma 2 4 18 2" xfId="11256"/>
    <cellStyle name="Comma 2 4 18 3" xfId="11257"/>
    <cellStyle name="Comma 2 4 18 4" xfId="11258"/>
    <cellStyle name="Comma 2 4 18 5" xfId="11259"/>
    <cellStyle name="Comma 2 4 18 6" xfId="11260"/>
    <cellStyle name="Comma 2 4 19" xfId="11261"/>
    <cellStyle name="Comma 2 4 19 2" xfId="11262"/>
    <cellStyle name="Comma 2 4 19 3" xfId="11263"/>
    <cellStyle name="Comma 2 4 19 4" xfId="11264"/>
    <cellStyle name="Comma 2 4 19 5" xfId="11265"/>
    <cellStyle name="Comma 2 4 19 6" xfId="11266"/>
    <cellStyle name="Comma 2 4 2" xfId="11267"/>
    <cellStyle name="Comma 2 4 2 2" xfId="11268"/>
    <cellStyle name="Comma 2 4 2 2 2" xfId="11269"/>
    <cellStyle name="Comma 2 4 2 3" xfId="11270"/>
    <cellStyle name="Comma 2 4 2 4" xfId="11271"/>
    <cellStyle name="Comma 2 4 2 5" xfId="11272"/>
    <cellStyle name="Comma 2 4 2 6" xfId="11273"/>
    <cellStyle name="Comma 2 4 2 7" xfId="11274"/>
    <cellStyle name="Comma 2 4 20" xfId="11275"/>
    <cellStyle name="Comma 2 4 20 2" xfId="11276"/>
    <cellStyle name="Comma 2 4 20 3" xfId="11277"/>
    <cellStyle name="Comma 2 4 20 4" xfId="11278"/>
    <cellStyle name="Comma 2 4 20 5" xfId="11279"/>
    <cellStyle name="Comma 2 4 20 6" xfId="11280"/>
    <cellStyle name="Comma 2 4 21" xfId="11281"/>
    <cellStyle name="Comma 2 4 21 2" xfId="11282"/>
    <cellStyle name="Comma 2 4 21 3" xfId="11283"/>
    <cellStyle name="Comma 2 4 21 4" xfId="11284"/>
    <cellStyle name="Comma 2 4 21 5" xfId="11285"/>
    <cellStyle name="Comma 2 4 21 6" xfId="11286"/>
    <cellStyle name="Comma 2 4 22" xfId="11287"/>
    <cellStyle name="Comma 2 4 22 2" xfId="11288"/>
    <cellStyle name="Comma 2 4 22 3" xfId="11289"/>
    <cellStyle name="Comma 2 4 22 4" xfId="11290"/>
    <cellStyle name="Comma 2 4 22 5" xfId="11291"/>
    <cellStyle name="Comma 2 4 22 6" xfId="11292"/>
    <cellStyle name="Comma 2 4 23" xfId="11293"/>
    <cellStyle name="Comma 2 4 23 2" xfId="11294"/>
    <cellStyle name="Comma 2 4 23 3" xfId="11295"/>
    <cellStyle name="Comma 2 4 23 4" xfId="11296"/>
    <cellStyle name="Comma 2 4 23 5" xfId="11297"/>
    <cellStyle name="Comma 2 4 23 6" xfId="11298"/>
    <cellStyle name="Comma 2 4 24" xfId="11299"/>
    <cellStyle name="Comma 2 4 24 2" xfId="11300"/>
    <cellStyle name="Comma 2 4 24 3" xfId="11301"/>
    <cellStyle name="Comma 2 4 24 4" xfId="11302"/>
    <cellStyle name="Comma 2 4 24 5" xfId="11303"/>
    <cellStyle name="Comma 2 4 24 6" xfId="11304"/>
    <cellStyle name="Comma 2 4 25" xfId="11305"/>
    <cellStyle name="Comma 2 4 25 2" xfId="11306"/>
    <cellStyle name="Comma 2 4 25 3" xfId="11307"/>
    <cellStyle name="Comma 2 4 25 4" xfId="11308"/>
    <cellStyle name="Comma 2 4 25 5" xfId="11309"/>
    <cellStyle name="Comma 2 4 25 6" xfId="11310"/>
    <cellStyle name="Comma 2 4 26" xfId="11311"/>
    <cellStyle name="Comma 2 4 26 2" xfId="11312"/>
    <cellStyle name="Comma 2 4 26 3" xfId="11313"/>
    <cellStyle name="Comma 2 4 26 4" xfId="11314"/>
    <cellStyle name="Comma 2 4 26 5" xfId="11315"/>
    <cellStyle name="Comma 2 4 26 6" xfId="11316"/>
    <cellStyle name="Comma 2 4 27" xfId="11317"/>
    <cellStyle name="Comma 2 4 27 2" xfId="11318"/>
    <cellStyle name="Comma 2 4 27 3" xfId="11319"/>
    <cellStyle name="Comma 2 4 27 4" xfId="11320"/>
    <cellStyle name="Comma 2 4 27 5" xfId="11321"/>
    <cellStyle name="Comma 2 4 27 6" xfId="11322"/>
    <cellStyle name="Comma 2 4 28" xfId="11323"/>
    <cellStyle name="Comma 2 4 28 2" xfId="11324"/>
    <cellStyle name="Comma 2 4 28 3" xfId="11325"/>
    <cellStyle name="Comma 2 4 28 4" xfId="11326"/>
    <cellStyle name="Comma 2 4 28 5" xfId="11327"/>
    <cellStyle name="Comma 2 4 28 6" xfId="11328"/>
    <cellStyle name="Comma 2 4 29" xfId="11329"/>
    <cellStyle name="Comma 2 4 29 2" xfId="11330"/>
    <cellStyle name="Comma 2 4 29 3" xfId="11331"/>
    <cellStyle name="Comma 2 4 29 4" xfId="11332"/>
    <cellStyle name="Comma 2 4 29 5" xfId="11333"/>
    <cellStyle name="Comma 2 4 29 6" xfId="11334"/>
    <cellStyle name="Comma 2 4 3" xfId="11335"/>
    <cellStyle name="Comma 2 4 3 2" xfId="11336"/>
    <cellStyle name="Comma 2 4 3 2 2" xfId="11337"/>
    <cellStyle name="Comma 2 4 3 3" xfId="11338"/>
    <cellStyle name="Comma 2 4 3 4" xfId="11339"/>
    <cellStyle name="Comma 2 4 3 5" xfId="11340"/>
    <cellStyle name="Comma 2 4 3 6" xfId="11341"/>
    <cellStyle name="Comma 2 4 30" xfId="11342"/>
    <cellStyle name="Comma 2 4 30 2" xfId="11343"/>
    <cellStyle name="Comma 2 4 30 3" xfId="11344"/>
    <cellStyle name="Comma 2 4 30 4" xfId="11345"/>
    <cellStyle name="Comma 2 4 30 5" xfId="11346"/>
    <cellStyle name="Comma 2 4 30 6" xfId="11347"/>
    <cellStyle name="Comma 2 4 31" xfId="11348"/>
    <cellStyle name="Comma 2 4 31 2" xfId="11349"/>
    <cellStyle name="Comma 2 4 31 3" xfId="11350"/>
    <cellStyle name="Comma 2 4 31 4" xfId="11351"/>
    <cellStyle name="Comma 2 4 31 5" xfId="11352"/>
    <cellStyle name="Comma 2 4 31 6" xfId="11353"/>
    <cellStyle name="Comma 2 4 32" xfId="11354"/>
    <cellStyle name="Comma 2 4 32 2" xfId="11355"/>
    <cellStyle name="Comma 2 4 32 3" xfId="11356"/>
    <cellStyle name="Comma 2 4 32 4" xfId="11357"/>
    <cellStyle name="Comma 2 4 32 5" xfId="11358"/>
    <cellStyle name="Comma 2 4 32 6" xfId="11359"/>
    <cellStyle name="Comma 2 4 33" xfId="11360"/>
    <cellStyle name="Comma 2 4 33 2" xfId="11361"/>
    <cellStyle name="Comma 2 4 33 3" xfId="11362"/>
    <cellStyle name="Comma 2 4 33 4" xfId="11363"/>
    <cellStyle name="Comma 2 4 33 5" xfId="11364"/>
    <cellStyle name="Comma 2 4 33 6" xfId="11365"/>
    <cellStyle name="Comma 2 4 34" xfId="11366"/>
    <cellStyle name="Comma 2 4 34 2" xfId="11367"/>
    <cellStyle name="Comma 2 4 35" xfId="11368"/>
    <cellStyle name="Comma 2 4 36" xfId="11369"/>
    <cellStyle name="Comma 2 4 37" xfId="11370"/>
    <cellStyle name="Comma 2 4 38" xfId="11371"/>
    <cellStyle name="Comma 2 4 39" xfId="11372"/>
    <cellStyle name="Comma 2 4 4" xfId="11373"/>
    <cellStyle name="Comma 2 4 4 2" xfId="11374"/>
    <cellStyle name="Comma 2 4 4 3" xfId="11375"/>
    <cellStyle name="Comma 2 4 4 4" xfId="11376"/>
    <cellStyle name="Comma 2 4 4 5" xfId="11377"/>
    <cellStyle name="Comma 2 4 4 6" xfId="11378"/>
    <cellStyle name="Comma 2 4 40" xfId="11379"/>
    <cellStyle name="Comma 2 4 41" xfId="11380"/>
    <cellStyle name="Comma 2 4 42" xfId="11381"/>
    <cellStyle name="Comma 2 4 43" xfId="11382"/>
    <cellStyle name="Comma 2 4 44" xfId="11383"/>
    <cellStyle name="Comma 2 4 45" xfId="11384"/>
    <cellStyle name="Comma 2 4 46" xfId="11385"/>
    <cellStyle name="Comma 2 4 47" xfId="11386"/>
    <cellStyle name="Comma 2 4 5" xfId="11387"/>
    <cellStyle name="Comma 2 4 5 2" xfId="11388"/>
    <cellStyle name="Comma 2 4 5 3" xfId="11389"/>
    <cellStyle name="Comma 2 4 5 4" xfId="11390"/>
    <cellStyle name="Comma 2 4 5 5" xfId="11391"/>
    <cellStyle name="Comma 2 4 5 6" xfId="11392"/>
    <cellStyle name="Comma 2 4 6" xfId="11393"/>
    <cellStyle name="Comma 2 4 6 2" xfId="11394"/>
    <cellStyle name="Comma 2 4 6 3" xfId="11395"/>
    <cellStyle name="Comma 2 4 6 4" xfId="11396"/>
    <cellStyle name="Comma 2 4 6 5" xfId="11397"/>
    <cellStyle name="Comma 2 4 6 6" xfId="11398"/>
    <cellStyle name="Comma 2 4 7" xfId="11399"/>
    <cellStyle name="Comma 2 4 7 2" xfId="11400"/>
    <cellStyle name="Comma 2 4 7 3" xfId="11401"/>
    <cellStyle name="Comma 2 4 7 4" xfId="11402"/>
    <cellStyle name="Comma 2 4 7 5" xfId="11403"/>
    <cellStyle name="Comma 2 4 7 6" xfId="11404"/>
    <cellStyle name="Comma 2 4 8" xfId="11405"/>
    <cellStyle name="Comma 2 4 8 2" xfId="11406"/>
    <cellStyle name="Comma 2 4 8 3" xfId="11407"/>
    <cellStyle name="Comma 2 4 8 4" xfId="11408"/>
    <cellStyle name="Comma 2 4 8 5" xfId="11409"/>
    <cellStyle name="Comma 2 4 8 6" xfId="11410"/>
    <cellStyle name="Comma 2 4 9" xfId="11411"/>
    <cellStyle name="Comma 2 4 9 2" xfId="11412"/>
    <cellStyle name="Comma 2 4 9 3" xfId="11413"/>
    <cellStyle name="Comma 2 4 9 4" xfId="11414"/>
    <cellStyle name="Comma 2 4 9 5" xfId="11415"/>
    <cellStyle name="Comma 2 4 9 6" xfId="11416"/>
    <cellStyle name="Comma 2 40" xfId="11417"/>
    <cellStyle name="Comma 2 40 2" xfId="11418"/>
    <cellStyle name="Comma 2 40 2 2" xfId="11419"/>
    <cellStyle name="Comma 2 40 2 3" xfId="11420"/>
    <cellStyle name="Comma 2 40 2 4" xfId="11421"/>
    <cellStyle name="Comma 2 40 3" xfId="11422"/>
    <cellStyle name="Comma 2 40 4" xfId="11423"/>
    <cellStyle name="Comma 2 41" xfId="11424"/>
    <cellStyle name="Comma 2 42" xfId="11425"/>
    <cellStyle name="Comma 2 43" xfId="11426"/>
    <cellStyle name="Comma 2 44" xfId="11427"/>
    <cellStyle name="Comma 2 45" xfId="11428"/>
    <cellStyle name="Comma 2 46" xfId="11429"/>
    <cellStyle name="Comma 2 47" xfId="11430"/>
    <cellStyle name="Comma 2 48" xfId="11431"/>
    <cellStyle name="Comma 2 49" xfId="11432"/>
    <cellStyle name="Comma 2 5" xfId="77"/>
    <cellStyle name="Comma 2 5 2" xfId="11433"/>
    <cellStyle name="Comma 2 5 2 2" xfId="11434"/>
    <cellStyle name="Comma 2 5 2 3" xfId="11435"/>
    <cellStyle name="Comma 2 5 3" xfId="11436"/>
    <cellStyle name="Comma 2 5 3 2" xfId="11437"/>
    <cellStyle name="Comma 2 5 4" xfId="11438"/>
    <cellStyle name="Comma 2 5 4 2" xfId="11439"/>
    <cellStyle name="Comma 2 5 5" xfId="11440"/>
    <cellStyle name="Comma 2 5 6" xfId="11441"/>
    <cellStyle name="Comma 2 5 7" xfId="11442"/>
    <cellStyle name="Comma 2 50" xfId="11443"/>
    <cellStyle name="Comma 2 51" xfId="11444"/>
    <cellStyle name="Comma 2 52" xfId="11445"/>
    <cellStyle name="Comma 2 53" xfId="11446"/>
    <cellStyle name="Comma 2 54" xfId="11447"/>
    <cellStyle name="Comma 2 55" xfId="11448"/>
    <cellStyle name="Comma 2 56" xfId="11449"/>
    <cellStyle name="Comma 2 57" xfId="11450"/>
    <cellStyle name="Comma 2 58" xfId="11451"/>
    <cellStyle name="Comma 2 59" xfId="11452"/>
    <cellStyle name="Comma 2 6" xfId="11453"/>
    <cellStyle name="Comma 2 6 2" xfId="11454"/>
    <cellStyle name="Comma 2 6 2 2" xfId="11455"/>
    <cellStyle name="Comma 2 6 3" xfId="11456"/>
    <cellStyle name="Comma 2 6 3 2" xfId="11457"/>
    <cellStyle name="Comma 2 6 4" xfId="11458"/>
    <cellStyle name="Comma 2 60" xfId="11459"/>
    <cellStyle name="Comma 2 61" xfId="11460"/>
    <cellStyle name="Comma 2 62" xfId="11461"/>
    <cellStyle name="Comma 2 63" xfId="11462"/>
    <cellStyle name="Comma 2 7" xfId="11463"/>
    <cellStyle name="Comma 2 7 10" xfId="11464"/>
    <cellStyle name="Comma 2 7 11" xfId="11465"/>
    <cellStyle name="Comma 2 7 12" xfId="11466"/>
    <cellStyle name="Comma 2 7 13" xfId="11467"/>
    <cellStyle name="Comma 2 7 14" xfId="11468"/>
    <cellStyle name="Comma 2 7 15" xfId="11469"/>
    <cellStyle name="Comma 2 7 16" xfId="11470"/>
    <cellStyle name="Comma 2 7 17" xfId="11471"/>
    <cellStyle name="Comma 2 7 18" xfId="11472"/>
    <cellStyle name="Comma 2 7 19" xfId="11473"/>
    <cellStyle name="Comma 2 7 2" xfId="11474"/>
    <cellStyle name="Comma 2 7 2 2" xfId="11475"/>
    <cellStyle name="Comma 2 7 2 2 2" xfId="11476"/>
    <cellStyle name="Comma 2 7 2 2 2 2" xfId="11477"/>
    <cellStyle name="Comma 2 7 2 2 2 2 2" xfId="11478"/>
    <cellStyle name="Comma 2 7 2 2 2 2 3" xfId="11479"/>
    <cellStyle name="Comma 2 7 2 2 2 2 4" xfId="11480"/>
    <cellStyle name="Comma 2 7 2 2 2 3" xfId="11481"/>
    <cellStyle name="Comma 2 7 2 2 2 4" xfId="11482"/>
    <cellStyle name="Comma 2 7 2 2 3" xfId="11483"/>
    <cellStyle name="Comma 2 7 2 2 4" xfId="11484"/>
    <cellStyle name="Comma 2 7 2 2 5" xfId="11485"/>
    <cellStyle name="Comma 2 7 2 2 6" xfId="11486"/>
    <cellStyle name="Comma 2 7 2 3" xfId="11487"/>
    <cellStyle name="Comma 2 7 2 4" xfId="11488"/>
    <cellStyle name="Comma 2 7 2 4 2" xfId="11489"/>
    <cellStyle name="Comma 2 7 2 4 2 2" xfId="11490"/>
    <cellStyle name="Comma 2 7 2 4 2 3" xfId="11491"/>
    <cellStyle name="Comma 2 7 2 4 2 4" xfId="11492"/>
    <cellStyle name="Comma 2 7 2 4 3" xfId="11493"/>
    <cellStyle name="Comma 2 7 2 4 4" xfId="11494"/>
    <cellStyle name="Comma 2 7 2 5" xfId="11495"/>
    <cellStyle name="Comma 2 7 2 6" xfId="11496"/>
    <cellStyle name="Comma 2 7 2 7" xfId="11497"/>
    <cellStyle name="Comma 2 7 20" xfId="11498"/>
    <cellStyle name="Comma 2 7 21" xfId="11499"/>
    <cellStyle name="Comma 2 7 22" xfId="11500"/>
    <cellStyle name="Comma 2 7 23" xfId="11501"/>
    <cellStyle name="Comma 2 7 24" xfId="11502"/>
    <cellStyle name="Comma 2 7 25" xfId="11503"/>
    <cellStyle name="Comma 2 7 26" xfId="11504"/>
    <cellStyle name="Comma 2 7 27" xfId="11505"/>
    <cellStyle name="Comma 2 7 28" xfId="11506"/>
    <cellStyle name="Comma 2 7 29" xfId="11507"/>
    <cellStyle name="Comma 2 7 3" xfId="11508"/>
    <cellStyle name="Comma 2 7 30" xfId="11509"/>
    <cellStyle name="Comma 2 7 31" xfId="11510"/>
    <cellStyle name="Comma 2 7 32" xfId="11511"/>
    <cellStyle name="Comma 2 7 33" xfId="11512"/>
    <cellStyle name="Comma 2 7 34" xfId="11513"/>
    <cellStyle name="Comma 2 7 34 2" xfId="11514"/>
    <cellStyle name="Comma 2 7 34 2 2" xfId="11515"/>
    <cellStyle name="Comma 2 7 34 2 2 2" xfId="11516"/>
    <cellStyle name="Comma 2 7 34 2 2 3" xfId="11517"/>
    <cellStyle name="Comma 2 7 34 2 2 4" xfId="11518"/>
    <cellStyle name="Comma 2 7 34 2 3" xfId="11519"/>
    <cellStyle name="Comma 2 7 34 2 4" xfId="11520"/>
    <cellStyle name="Comma 2 7 34 3" xfId="11521"/>
    <cellStyle name="Comma 2 7 34 4" xfId="11522"/>
    <cellStyle name="Comma 2 7 34 5" xfId="11523"/>
    <cellStyle name="Comma 2 7 34 6" xfId="11524"/>
    <cellStyle name="Comma 2 7 35" xfId="11525"/>
    <cellStyle name="Comma 2 7 35 2" xfId="11526"/>
    <cellStyle name="Comma 2 7 35 2 2" xfId="11527"/>
    <cellStyle name="Comma 2 7 35 2 3" xfId="11528"/>
    <cellStyle name="Comma 2 7 35 2 4" xfId="11529"/>
    <cellStyle name="Comma 2 7 35 3" xfId="11530"/>
    <cellStyle name="Comma 2 7 35 4" xfId="11531"/>
    <cellStyle name="Comma 2 7 36" xfId="11532"/>
    <cellStyle name="Comma 2 7 37" xfId="11533"/>
    <cellStyle name="Comma 2 7 38" xfId="11534"/>
    <cellStyle name="Comma 2 7 39" xfId="11535"/>
    <cellStyle name="Comma 2 7 4" xfId="11536"/>
    <cellStyle name="Comma 2 7 40" xfId="11537"/>
    <cellStyle name="Comma 2 7 41" xfId="11538"/>
    <cellStyle name="Comma 2 7 42" xfId="11539"/>
    <cellStyle name="Comma 2 7 43" xfId="11540"/>
    <cellStyle name="Comma 2 7 44" xfId="11541"/>
    <cellStyle name="Comma 2 7 45" xfId="11542"/>
    <cellStyle name="Comma 2 7 46" xfId="11543"/>
    <cellStyle name="Comma 2 7 5" xfId="11544"/>
    <cellStyle name="Comma 2 7 6" xfId="11545"/>
    <cellStyle name="Comma 2 7 7" xfId="11546"/>
    <cellStyle name="Comma 2 7 8" xfId="11547"/>
    <cellStyle name="Comma 2 7 9" xfId="11548"/>
    <cellStyle name="Comma 2 8" xfId="11549"/>
    <cellStyle name="Comma 2 8 10" xfId="11550"/>
    <cellStyle name="Comma 2 8 11" xfId="11551"/>
    <cellStyle name="Comma 2 8 12" xfId="11552"/>
    <cellStyle name="Comma 2 8 12 2" xfId="11553"/>
    <cellStyle name="Comma 2 8 12 3" xfId="11554"/>
    <cellStyle name="Comma 2 8 12 4" xfId="11555"/>
    <cellStyle name="Comma 2 8 12 5" xfId="11556"/>
    <cellStyle name="Comma 2 8 12 6" xfId="11557"/>
    <cellStyle name="Comma 2 8 13" xfId="11558"/>
    <cellStyle name="Comma 2 8 13 2" xfId="11559"/>
    <cellStyle name="Comma 2 8 13 3" xfId="11560"/>
    <cellStyle name="Comma 2 8 13 4" xfId="11561"/>
    <cellStyle name="Comma 2 8 13 5" xfId="11562"/>
    <cellStyle name="Comma 2 8 13 6" xfId="11563"/>
    <cellStyle name="Comma 2 8 14" xfId="11564"/>
    <cellStyle name="Comma 2 8 14 2" xfId="11565"/>
    <cellStyle name="Comma 2 8 14 3" xfId="11566"/>
    <cellStyle name="Comma 2 8 14 4" xfId="11567"/>
    <cellStyle name="Comma 2 8 14 5" xfId="11568"/>
    <cellStyle name="Comma 2 8 14 6" xfId="11569"/>
    <cellStyle name="Comma 2 8 15" xfId="11570"/>
    <cellStyle name="Comma 2 8 15 2" xfId="11571"/>
    <cellStyle name="Comma 2 8 15 3" xfId="11572"/>
    <cellStyle name="Comma 2 8 15 4" xfId="11573"/>
    <cellStyle name="Comma 2 8 15 5" xfId="11574"/>
    <cellStyle name="Comma 2 8 15 6" xfId="11575"/>
    <cellStyle name="Comma 2 8 16" xfId="11576"/>
    <cellStyle name="Comma 2 8 16 2" xfId="11577"/>
    <cellStyle name="Comma 2 8 16 3" xfId="11578"/>
    <cellStyle name="Comma 2 8 16 4" xfId="11579"/>
    <cellStyle name="Comma 2 8 16 5" xfId="11580"/>
    <cellStyle name="Comma 2 8 16 6" xfId="11581"/>
    <cellStyle name="Comma 2 8 17" xfId="11582"/>
    <cellStyle name="Comma 2 8 17 2" xfId="11583"/>
    <cellStyle name="Comma 2 8 17 3" xfId="11584"/>
    <cellStyle name="Comma 2 8 17 4" xfId="11585"/>
    <cellStyle name="Comma 2 8 17 5" xfId="11586"/>
    <cellStyle name="Comma 2 8 17 6" xfId="11587"/>
    <cellStyle name="Comma 2 8 18" xfId="11588"/>
    <cellStyle name="Comma 2 8 18 2" xfId="11589"/>
    <cellStyle name="Comma 2 8 18 3" xfId="11590"/>
    <cellStyle name="Comma 2 8 18 4" xfId="11591"/>
    <cellStyle name="Comma 2 8 18 5" xfId="11592"/>
    <cellStyle name="Comma 2 8 18 6" xfId="11593"/>
    <cellStyle name="Comma 2 8 19" xfId="11594"/>
    <cellStyle name="Comma 2 8 19 2" xfId="11595"/>
    <cellStyle name="Comma 2 8 19 3" xfId="11596"/>
    <cellStyle name="Comma 2 8 19 4" xfId="11597"/>
    <cellStyle name="Comma 2 8 19 5" xfId="11598"/>
    <cellStyle name="Comma 2 8 19 6" xfId="11599"/>
    <cellStyle name="Comma 2 8 2" xfId="11600"/>
    <cellStyle name="Comma 2 8 2 2" xfId="11601"/>
    <cellStyle name="Comma 2 8 2 2 2" xfId="11602"/>
    <cellStyle name="Comma 2 8 2 2 2 2" xfId="11603"/>
    <cellStyle name="Comma 2 8 2 2 2 2 2" xfId="11604"/>
    <cellStyle name="Comma 2 8 2 2 2 2 3" xfId="11605"/>
    <cellStyle name="Comma 2 8 2 2 2 2 4" xfId="11606"/>
    <cellStyle name="Comma 2 8 2 2 2 3" xfId="11607"/>
    <cellStyle name="Comma 2 8 2 2 2 4" xfId="11608"/>
    <cellStyle name="Comma 2 8 2 2 3" xfId="11609"/>
    <cellStyle name="Comma 2 8 2 2 4" xfId="11610"/>
    <cellStyle name="Comma 2 8 2 2 5" xfId="11611"/>
    <cellStyle name="Comma 2 8 2 2 6" xfId="11612"/>
    <cellStyle name="Comma 2 8 2 3" xfId="11613"/>
    <cellStyle name="Comma 2 8 2 4" xfId="11614"/>
    <cellStyle name="Comma 2 8 2 4 2" xfId="11615"/>
    <cellStyle name="Comma 2 8 2 4 2 2" xfId="11616"/>
    <cellStyle name="Comma 2 8 2 4 2 3" xfId="11617"/>
    <cellStyle name="Comma 2 8 2 4 2 4" xfId="11618"/>
    <cellStyle name="Comma 2 8 2 4 3" xfId="11619"/>
    <cellStyle name="Comma 2 8 2 4 4" xfId="11620"/>
    <cellStyle name="Comma 2 8 2 5" xfId="11621"/>
    <cellStyle name="Comma 2 8 2 6" xfId="11622"/>
    <cellStyle name="Comma 2 8 2 7" xfId="11623"/>
    <cellStyle name="Comma 2 8 20" xfId="11624"/>
    <cellStyle name="Comma 2 8 20 2" xfId="11625"/>
    <cellStyle name="Comma 2 8 20 3" xfId="11626"/>
    <cellStyle name="Comma 2 8 20 4" xfId="11627"/>
    <cellStyle name="Comma 2 8 20 5" xfId="11628"/>
    <cellStyle name="Comma 2 8 20 6" xfId="11629"/>
    <cellStyle name="Comma 2 8 21" xfId="11630"/>
    <cellStyle name="Comma 2 8 21 2" xfId="11631"/>
    <cellStyle name="Comma 2 8 21 3" xfId="11632"/>
    <cellStyle name="Comma 2 8 21 4" xfId="11633"/>
    <cellStyle name="Comma 2 8 21 5" xfId="11634"/>
    <cellStyle name="Comma 2 8 21 6" xfId="11635"/>
    <cellStyle name="Comma 2 8 22" xfId="11636"/>
    <cellStyle name="Comma 2 8 22 2" xfId="11637"/>
    <cellStyle name="Comma 2 8 22 3" xfId="11638"/>
    <cellStyle name="Comma 2 8 22 4" xfId="11639"/>
    <cellStyle name="Comma 2 8 22 5" xfId="11640"/>
    <cellStyle name="Comma 2 8 22 6" xfId="11641"/>
    <cellStyle name="Comma 2 8 23" xfId="11642"/>
    <cellStyle name="Comma 2 8 23 2" xfId="11643"/>
    <cellStyle name="Comma 2 8 23 3" xfId="11644"/>
    <cellStyle name="Comma 2 8 23 4" xfId="11645"/>
    <cellStyle name="Comma 2 8 23 5" xfId="11646"/>
    <cellStyle name="Comma 2 8 23 6" xfId="11647"/>
    <cellStyle name="Comma 2 8 24" xfId="11648"/>
    <cellStyle name="Comma 2 8 24 2" xfId="11649"/>
    <cellStyle name="Comma 2 8 24 3" xfId="11650"/>
    <cellStyle name="Comma 2 8 24 4" xfId="11651"/>
    <cellStyle name="Comma 2 8 24 5" xfId="11652"/>
    <cellStyle name="Comma 2 8 24 6" xfId="11653"/>
    <cellStyle name="Comma 2 8 25" xfId="11654"/>
    <cellStyle name="Comma 2 8 25 2" xfId="11655"/>
    <cellStyle name="Comma 2 8 26" xfId="11656"/>
    <cellStyle name="Comma 2 8 27" xfId="11657"/>
    <cellStyle name="Comma 2 8 28" xfId="11658"/>
    <cellStyle name="Comma 2 8 29" xfId="11659"/>
    <cellStyle name="Comma 2 8 3" xfId="11660"/>
    <cellStyle name="Comma 2 8 30" xfId="11661"/>
    <cellStyle name="Comma 2 8 31" xfId="11662"/>
    <cellStyle name="Comma 2 8 32" xfId="11663"/>
    <cellStyle name="Comma 2 8 33" xfId="11664"/>
    <cellStyle name="Comma 2 8 34" xfId="11665"/>
    <cellStyle name="Comma 2 8 35" xfId="11666"/>
    <cellStyle name="Comma 2 8 36" xfId="11667"/>
    <cellStyle name="Comma 2 8 4" xfId="11668"/>
    <cellStyle name="Comma 2 8 5" xfId="11669"/>
    <cellStyle name="Comma 2 8 6" xfId="11670"/>
    <cellStyle name="Comma 2 8 7" xfId="11671"/>
    <cellStyle name="Comma 2 8 8" xfId="11672"/>
    <cellStyle name="Comma 2 8 9" xfId="11673"/>
    <cellStyle name="Comma 2 9" xfId="11674"/>
    <cellStyle name="Comma 2 9 10" xfId="11675"/>
    <cellStyle name="Comma 2 9 10 2" xfId="11676"/>
    <cellStyle name="Comma 2 9 10 3" xfId="11677"/>
    <cellStyle name="Comma 2 9 10 4" xfId="11678"/>
    <cellStyle name="Comma 2 9 10 5" xfId="11679"/>
    <cellStyle name="Comma 2 9 10 6" xfId="11680"/>
    <cellStyle name="Comma 2 9 11" xfId="11681"/>
    <cellStyle name="Comma 2 9 11 2" xfId="11682"/>
    <cellStyle name="Comma 2 9 11 3" xfId="11683"/>
    <cellStyle name="Comma 2 9 11 4" xfId="11684"/>
    <cellStyle name="Comma 2 9 11 5" xfId="11685"/>
    <cellStyle name="Comma 2 9 11 6" xfId="11686"/>
    <cellStyle name="Comma 2 9 12" xfId="11687"/>
    <cellStyle name="Comma 2 9 12 2" xfId="11688"/>
    <cellStyle name="Comma 2 9 12 3" xfId="11689"/>
    <cellStyle name="Comma 2 9 12 4" xfId="11690"/>
    <cellStyle name="Comma 2 9 12 5" xfId="11691"/>
    <cellStyle name="Comma 2 9 12 6" xfId="11692"/>
    <cellStyle name="Comma 2 9 13" xfId="11693"/>
    <cellStyle name="Comma 2 9 13 2" xfId="11694"/>
    <cellStyle name="Comma 2 9 13 3" xfId="11695"/>
    <cellStyle name="Comma 2 9 13 4" xfId="11696"/>
    <cellStyle name="Comma 2 9 13 5" xfId="11697"/>
    <cellStyle name="Comma 2 9 13 6" xfId="11698"/>
    <cellStyle name="Comma 2 9 14" xfId="11699"/>
    <cellStyle name="Comma 2 9 14 2" xfId="11700"/>
    <cellStyle name="Comma 2 9 14 3" xfId="11701"/>
    <cellStyle name="Comma 2 9 14 4" xfId="11702"/>
    <cellStyle name="Comma 2 9 14 5" xfId="11703"/>
    <cellStyle name="Comma 2 9 14 6" xfId="11704"/>
    <cellStyle name="Comma 2 9 15" xfId="11705"/>
    <cellStyle name="Comma 2 9 15 2" xfId="11706"/>
    <cellStyle name="Comma 2 9 16" xfId="11707"/>
    <cellStyle name="Comma 2 9 17" xfId="11708"/>
    <cellStyle name="Comma 2 9 18" xfId="11709"/>
    <cellStyle name="Comma 2 9 19" xfId="11710"/>
    <cellStyle name="Comma 2 9 2" xfId="11711"/>
    <cellStyle name="Comma 2 9 2 2" xfId="11712"/>
    <cellStyle name="Comma 2 9 2 3" xfId="11713"/>
    <cellStyle name="Comma 2 9 2 4" xfId="11714"/>
    <cellStyle name="Comma 2 9 2 5" xfId="11715"/>
    <cellStyle name="Comma 2 9 2 6" xfId="11716"/>
    <cellStyle name="Comma 2 9 3" xfId="11717"/>
    <cellStyle name="Comma 2 9 3 2" xfId="11718"/>
    <cellStyle name="Comma 2 9 3 3" xfId="11719"/>
    <cellStyle name="Comma 2 9 3 4" xfId="11720"/>
    <cellStyle name="Comma 2 9 3 5" xfId="11721"/>
    <cellStyle name="Comma 2 9 3 6" xfId="11722"/>
    <cellStyle name="Comma 2 9 4" xfId="11723"/>
    <cellStyle name="Comma 2 9 4 2" xfId="11724"/>
    <cellStyle name="Comma 2 9 4 3" xfId="11725"/>
    <cellStyle name="Comma 2 9 4 4" xfId="11726"/>
    <cellStyle name="Comma 2 9 4 5" xfId="11727"/>
    <cellStyle name="Comma 2 9 4 6" xfId="11728"/>
    <cellStyle name="Comma 2 9 5" xfId="11729"/>
    <cellStyle name="Comma 2 9 5 2" xfId="11730"/>
    <cellStyle name="Comma 2 9 5 3" xfId="11731"/>
    <cellStyle name="Comma 2 9 5 4" xfId="11732"/>
    <cellStyle name="Comma 2 9 5 5" xfId="11733"/>
    <cellStyle name="Comma 2 9 5 6" xfId="11734"/>
    <cellStyle name="Comma 2 9 6" xfId="11735"/>
    <cellStyle name="Comma 2 9 6 2" xfId="11736"/>
    <cellStyle name="Comma 2 9 6 3" xfId="11737"/>
    <cellStyle name="Comma 2 9 6 4" xfId="11738"/>
    <cellStyle name="Comma 2 9 6 5" xfId="11739"/>
    <cellStyle name="Comma 2 9 6 6" xfId="11740"/>
    <cellStyle name="Comma 2 9 7" xfId="11741"/>
    <cellStyle name="Comma 2 9 7 2" xfId="11742"/>
    <cellStyle name="Comma 2 9 7 3" xfId="11743"/>
    <cellStyle name="Comma 2 9 7 4" xfId="11744"/>
    <cellStyle name="Comma 2 9 7 5" xfId="11745"/>
    <cellStyle name="Comma 2 9 7 6" xfId="11746"/>
    <cellStyle name="Comma 2 9 8" xfId="11747"/>
    <cellStyle name="Comma 2 9 8 2" xfId="11748"/>
    <cellStyle name="Comma 2 9 8 3" xfId="11749"/>
    <cellStyle name="Comma 2 9 8 4" xfId="11750"/>
    <cellStyle name="Comma 2 9 8 5" xfId="11751"/>
    <cellStyle name="Comma 2 9 8 6" xfId="11752"/>
    <cellStyle name="Comma 2 9 9" xfId="11753"/>
    <cellStyle name="Comma 2 9 9 2" xfId="11754"/>
    <cellStyle name="Comma 2 9 9 3" xfId="11755"/>
    <cellStyle name="Comma 2 9 9 4" xfId="11756"/>
    <cellStyle name="Comma 2 9 9 5" xfId="11757"/>
    <cellStyle name="Comma 2 9 9 6" xfId="11758"/>
    <cellStyle name="Comma 20" xfId="11759"/>
    <cellStyle name="Comma 20 2" xfId="11760"/>
    <cellStyle name="Comma 21" xfId="11761"/>
    <cellStyle name="Comma 21 2" xfId="11762"/>
    <cellStyle name="Comma 22" xfId="11763"/>
    <cellStyle name="Comma 22 2" xfId="11764"/>
    <cellStyle name="Comma 23" xfId="11765"/>
    <cellStyle name="Comma 23 2" xfId="11766"/>
    <cellStyle name="Comma 24" xfId="11767"/>
    <cellStyle name="Comma 24 2" xfId="11768"/>
    <cellStyle name="Comma 25" xfId="11769"/>
    <cellStyle name="Comma 25 2" xfId="11770"/>
    <cellStyle name="Comma 26" xfId="11771"/>
    <cellStyle name="Comma 26 2" xfId="11772"/>
    <cellStyle name="Comma 27" xfId="11773"/>
    <cellStyle name="Comma 27 2" xfId="11774"/>
    <cellStyle name="Comma 28" xfId="11775"/>
    <cellStyle name="Comma 28 2" xfId="11776"/>
    <cellStyle name="Comma 29" xfId="11777"/>
    <cellStyle name="Comma 3" xfId="78"/>
    <cellStyle name="Comma 3 10" xfId="11778"/>
    <cellStyle name="Comma 3 10 2" xfId="11779"/>
    <cellStyle name="Comma 3 10 3" xfId="11780"/>
    <cellStyle name="Comma 3 10 4" xfId="11781"/>
    <cellStyle name="Comma 3 10 5" xfId="11782"/>
    <cellStyle name="Comma 3 10 6" xfId="11783"/>
    <cellStyle name="Comma 3 11" xfId="11784"/>
    <cellStyle name="Comma 3 11 2" xfId="11785"/>
    <cellStyle name="Comma 3 11 3" xfId="11786"/>
    <cellStyle name="Comma 3 11 4" xfId="11787"/>
    <cellStyle name="Comma 3 11 5" xfId="11788"/>
    <cellStyle name="Comma 3 11 6" xfId="11789"/>
    <cellStyle name="Comma 3 12" xfId="11790"/>
    <cellStyle name="Comma 3 12 2" xfId="11791"/>
    <cellStyle name="Comma 3 12 3" xfId="11792"/>
    <cellStyle name="Comma 3 12 4" xfId="11793"/>
    <cellStyle name="Comma 3 12 5" xfId="11794"/>
    <cellStyle name="Comma 3 12 6" xfId="11795"/>
    <cellStyle name="Comma 3 13" xfId="11796"/>
    <cellStyle name="Comma 3 13 2" xfId="11797"/>
    <cellStyle name="Comma 3 13 3" xfId="11798"/>
    <cellStyle name="Comma 3 13 4" xfId="11799"/>
    <cellStyle name="Comma 3 13 5" xfId="11800"/>
    <cellStyle name="Comma 3 13 6" xfId="11801"/>
    <cellStyle name="Comma 3 14" xfId="11802"/>
    <cellStyle name="Comma 3 14 2" xfId="11803"/>
    <cellStyle name="Comma 3 14 3" xfId="11804"/>
    <cellStyle name="Comma 3 14 4" xfId="11805"/>
    <cellStyle name="Comma 3 14 5" xfId="11806"/>
    <cellStyle name="Comma 3 14 6" xfId="11807"/>
    <cellStyle name="Comma 3 15" xfId="11808"/>
    <cellStyle name="Comma 3 15 2" xfId="11809"/>
    <cellStyle name="Comma 3 15 3" xfId="11810"/>
    <cellStyle name="Comma 3 15 4" xfId="11811"/>
    <cellStyle name="Comma 3 15 5" xfId="11812"/>
    <cellStyle name="Comma 3 15 6" xfId="11813"/>
    <cellStyle name="Comma 3 16" xfId="11814"/>
    <cellStyle name="Comma 3 16 2" xfId="11815"/>
    <cellStyle name="Comma 3 16 3" xfId="11816"/>
    <cellStyle name="Comma 3 16 4" xfId="11817"/>
    <cellStyle name="Comma 3 16 5" xfId="11818"/>
    <cellStyle name="Comma 3 16 6" xfId="11819"/>
    <cellStyle name="Comma 3 17" xfId="11820"/>
    <cellStyle name="Comma 3 17 2" xfId="11821"/>
    <cellStyle name="Comma 3 17 3" xfId="11822"/>
    <cellStyle name="Comma 3 17 4" xfId="11823"/>
    <cellStyle name="Comma 3 17 5" xfId="11824"/>
    <cellStyle name="Comma 3 17 6" xfId="11825"/>
    <cellStyle name="Comma 3 18" xfId="11826"/>
    <cellStyle name="Comma 3 18 2" xfId="11827"/>
    <cellStyle name="Comma 3 18 3" xfId="11828"/>
    <cellStyle name="Comma 3 18 4" xfId="11829"/>
    <cellStyle name="Comma 3 18 5" xfId="11830"/>
    <cellStyle name="Comma 3 18 6" xfId="11831"/>
    <cellStyle name="Comma 3 19" xfId="11832"/>
    <cellStyle name="Comma 3 19 2" xfId="11833"/>
    <cellStyle name="Comma 3 19 3" xfId="11834"/>
    <cellStyle name="Comma 3 19 4" xfId="11835"/>
    <cellStyle name="Comma 3 19 5" xfId="11836"/>
    <cellStyle name="Comma 3 19 6" xfId="11837"/>
    <cellStyle name="Comma 3 2" xfId="79"/>
    <cellStyle name="Comma 3 2 10" xfId="11838"/>
    <cellStyle name="Comma 3 2 11" xfId="11839"/>
    <cellStyle name="Comma 3 2 2" xfId="11840"/>
    <cellStyle name="Comma 3 2 2 2" xfId="11841"/>
    <cellStyle name="Comma 3 2 2 2 2" xfId="11842"/>
    <cellStyle name="Comma 3 2 2 2 2 2" xfId="11843"/>
    <cellStyle name="Comma 3 2 2 2 2 2 2" xfId="11844"/>
    <cellStyle name="Comma 3 2 2 2 2 3" xfId="11845"/>
    <cellStyle name="Comma 3 2 2 2 2 4" xfId="11846"/>
    <cellStyle name="Comma 3 2 2 2 3" xfId="11847"/>
    <cellStyle name="Comma 3 2 2 2 3 2" xfId="11848"/>
    <cellStyle name="Comma 3 2 2 2 3 2 2" xfId="11849"/>
    <cellStyle name="Comma 3 2 2 2 3 3" xfId="11850"/>
    <cellStyle name="Comma 3 2 2 2 3 4" xfId="11851"/>
    <cellStyle name="Comma 3 2 2 2 4" xfId="11852"/>
    <cellStyle name="Comma 3 2 2 2 4 2" xfId="11853"/>
    <cellStyle name="Comma 3 2 2 2 5" xfId="11854"/>
    <cellStyle name="Comma 3 2 2 2 6" xfId="11855"/>
    <cellStyle name="Comma 3 2 2 3" xfId="11856"/>
    <cellStyle name="Comma 3 2 2 3 2" xfId="11857"/>
    <cellStyle name="Comma 3 2 2 3 2 2" xfId="11858"/>
    <cellStyle name="Comma 3 2 2 3 3" xfId="11859"/>
    <cellStyle name="Comma 3 2 2 3 4" xfId="11860"/>
    <cellStyle name="Comma 3 2 2 4" xfId="11861"/>
    <cellStyle name="Comma 3 2 2 4 2" xfId="11862"/>
    <cellStyle name="Comma 3 2 2 4 2 2" xfId="11863"/>
    <cellStyle name="Comma 3 2 2 4 3" xfId="11864"/>
    <cellStyle name="Comma 3 2 2 4 4" xfId="11865"/>
    <cellStyle name="Comma 3 2 2 5" xfId="11866"/>
    <cellStyle name="Comma 3 2 2 5 2" xfId="11867"/>
    <cellStyle name="Comma 3 2 2 6" xfId="11868"/>
    <cellStyle name="Comma 3 2 2 7" xfId="11869"/>
    <cellStyle name="Comma 3 2 2 8" xfId="11870"/>
    <cellStyle name="Comma 3 2 3" xfId="11871"/>
    <cellStyle name="Comma 3 2 3 2" xfId="11872"/>
    <cellStyle name="Comma 3 2 3 2 2" xfId="11873"/>
    <cellStyle name="Comma 3 2 3 2 2 2" xfId="11874"/>
    <cellStyle name="Comma 3 2 3 2 3" xfId="11875"/>
    <cellStyle name="Comma 3 2 3 2 4" xfId="11876"/>
    <cellStyle name="Comma 3 2 3 3" xfId="11877"/>
    <cellStyle name="Comma 3 2 3 3 2" xfId="11878"/>
    <cellStyle name="Comma 3 2 3 3 2 2" xfId="11879"/>
    <cellStyle name="Comma 3 2 3 3 3" xfId="11880"/>
    <cellStyle name="Comma 3 2 3 3 4" xfId="11881"/>
    <cellStyle name="Comma 3 2 3 4" xfId="11882"/>
    <cellStyle name="Comma 3 2 3 4 2" xfId="11883"/>
    <cellStyle name="Comma 3 2 3 5" xfId="11884"/>
    <cellStyle name="Comma 3 2 3 6" xfId="11885"/>
    <cellStyle name="Comma 3 2 4" xfId="11886"/>
    <cellStyle name="Comma 3 2 4 2" xfId="11887"/>
    <cellStyle name="Comma 3 2 4 2 2" xfId="11888"/>
    <cellStyle name="Comma 3 2 4 3" xfId="11889"/>
    <cellStyle name="Comma 3 2 4 4" xfId="11890"/>
    <cellStyle name="Comma 3 2 5" xfId="11891"/>
    <cellStyle name="Comma 3 2 5 2" xfId="11892"/>
    <cellStyle name="Comma 3 2 5 2 2" xfId="11893"/>
    <cellStyle name="Comma 3 2 5 3" xfId="11894"/>
    <cellStyle name="Comma 3 2 5 4" xfId="11895"/>
    <cellStyle name="Comma 3 2 6" xfId="11896"/>
    <cellStyle name="Comma 3 2 6 2" xfId="11897"/>
    <cellStyle name="Comma 3 2 6 2 2" xfId="11898"/>
    <cellStyle name="Comma 3 2 6 3" xfId="11899"/>
    <cellStyle name="Comma 3 2 6 4" xfId="11900"/>
    <cellStyle name="Comma 3 2 7" xfId="11901"/>
    <cellStyle name="Comma 3 2 7 2" xfId="11902"/>
    <cellStyle name="Comma 3 2 7 2 2" xfId="11903"/>
    <cellStyle name="Comma 3 2 7 3" xfId="11904"/>
    <cellStyle name="Comma 3 2 7 4" xfId="11905"/>
    <cellStyle name="Comma 3 2 8" xfId="11906"/>
    <cellStyle name="Comma 3 2 8 2" xfId="11907"/>
    <cellStyle name="Comma 3 2 9" xfId="11908"/>
    <cellStyle name="Comma 3 20" xfId="11909"/>
    <cellStyle name="Comma 3 20 2" xfId="11910"/>
    <cellStyle name="Comma 3 20 3" xfId="11911"/>
    <cellStyle name="Comma 3 20 4" xfId="11912"/>
    <cellStyle name="Comma 3 20 5" xfId="11913"/>
    <cellStyle name="Comma 3 20 6" xfId="11914"/>
    <cellStyle name="Comma 3 21" xfId="11915"/>
    <cellStyle name="Comma 3 21 2" xfId="11916"/>
    <cellStyle name="Comma 3 21 3" xfId="11917"/>
    <cellStyle name="Comma 3 21 4" xfId="11918"/>
    <cellStyle name="Comma 3 21 5" xfId="11919"/>
    <cellStyle name="Comma 3 21 6" xfId="11920"/>
    <cellStyle name="Comma 3 22" xfId="11921"/>
    <cellStyle name="Comma 3 22 2" xfId="11922"/>
    <cellStyle name="Comma 3 22 3" xfId="11923"/>
    <cellStyle name="Comma 3 22 4" xfId="11924"/>
    <cellStyle name="Comma 3 22 5" xfId="11925"/>
    <cellStyle name="Comma 3 22 6" xfId="11926"/>
    <cellStyle name="Comma 3 23" xfId="11927"/>
    <cellStyle name="Comma 3 23 2" xfId="11928"/>
    <cellStyle name="Comma 3 23 3" xfId="11929"/>
    <cellStyle name="Comma 3 23 4" xfId="11930"/>
    <cellStyle name="Comma 3 23 5" xfId="11931"/>
    <cellStyle name="Comma 3 23 6" xfId="11932"/>
    <cellStyle name="Comma 3 24" xfId="11933"/>
    <cellStyle name="Comma 3 24 2" xfId="11934"/>
    <cellStyle name="Comma 3 24 3" xfId="11935"/>
    <cellStyle name="Comma 3 24 4" xfId="11936"/>
    <cellStyle name="Comma 3 24 5" xfId="11937"/>
    <cellStyle name="Comma 3 24 6" xfId="11938"/>
    <cellStyle name="Comma 3 25" xfId="11939"/>
    <cellStyle name="Comma 3 25 2" xfId="11940"/>
    <cellStyle name="Comma 3 25 3" xfId="11941"/>
    <cellStyle name="Comma 3 25 4" xfId="11942"/>
    <cellStyle name="Comma 3 25 5" xfId="11943"/>
    <cellStyle name="Comma 3 25 6" xfId="11944"/>
    <cellStyle name="Comma 3 26" xfId="11945"/>
    <cellStyle name="Comma 3 26 2" xfId="11946"/>
    <cellStyle name="Comma 3 26 3" xfId="11947"/>
    <cellStyle name="Comma 3 26 4" xfId="11948"/>
    <cellStyle name="Comma 3 26 5" xfId="11949"/>
    <cellStyle name="Comma 3 26 6" xfId="11950"/>
    <cellStyle name="Comma 3 27" xfId="11951"/>
    <cellStyle name="Comma 3 27 2" xfId="11952"/>
    <cellStyle name="Comma 3 27 2 2" xfId="11953"/>
    <cellStyle name="Comma 3 27 2 2 2" xfId="11954"/>
    <cellStyle name="Comma 3 27 2 2 3" xfId="11955"/>
    <cellStyle name="Comma 3 27 2 2 4" xfId="11956"/>
    <cellStyle name="Comma 3 27 2 3" xfId="11957"/>
    <cellStyle name="Comma 3 27 2 4" xfId="11958"/>
    <cellStyle name="Comma 3 27 3" xfId="11959"/>
    <cellStyle name="Comma 3 27 4" xfId="11960"/>
    <cellStyle name="Comma 3 27 5" xfId="11961"/>
    <cellStyle name="Comma 3 27 6" xfId="11962"/>
    <cellStyle name="Comma 3 28" xfId="11963"/>
    <cellStyle name="Comma 3 28 2" xfId="11964"/>
    <cellStyle name="Comma 3 28 2 2" xfId="11965"/>
    <cellStyle name="Comma 3 28 2 3" xfId="11966"/>
    <cellStyle name="Comma 3 28 2 4" xfId="11967"/>
    <cellStyle name="Comma 3 28 3" xfId="11968"/>
    <cellStyle name="Comma 3 28 4" xfId="11969"/>
    <cellStyle name="Comma 3 29" xfId="11970"/>
    <cellStyle name="Comma 3 3" xfId="80"/>
    <cellStyle name="Comma 3 3 10" xfId="11971"/>
    <cellStyle name="Comma 3 3 11" xfId="11972"/>
    <cellStyle name="Comma 3 3 12" xfId="11973"/>
    <cellStyle name="Comma 3 3 13" xfId="11974"/>
    <cellStyle name="Comma 3 3 14" xfId="11975"/>
    <cellStyle name="Comma 3 3 15" xfId="11976"/>
    <cellStyle name="Comma 3 3 16" xfId="11977"/>
    <cellStyle name="Comma 3 3 17" xfId="11978"/>
    <cellStyle name="Comma 3 3 18" xfId="11979"/>
    <cellStyle name="Comma 3 3 19" xfId="11980"/>
    <cellStyle name="Comma 3 3 2" xfId="11981"/>
    <cellStyle name="Comma 3 3 2 2" xfId="11982"/>
    <cellStyle name="Comma 3 3 2 2 2" xfId="11983"/>
    <cellStyle name="Comma 3 3 2 2 2 2" xfId="11984"/>
    <cellStyle name="Comma 3 3 2 2 2 2 2" xfId="11985"/>
    <cellStyle name="Comma 3 3 2 2 2 2 3" xfId="11986"/>
    <cellStyle name="Comma 3 3 2 2 2 2 4" xfId="11987"/>
    <cellStyle name="Comma 3 3 2 2 2 3" xfId="11988"/>
    <cellStyle name="Comma 3 3 2 2 2 4" xfId="11989"/>
    <cellStyle name="Comma 3 3 2 2 3" xfId="11990"/>
    <cellStyle name="Comma 3 3 2 2 4" xfId="11991"/>
    <cellStyle name="Comma 3 3 2 2 5" xfId="11992"/>
    <cellStyle name="Comma 3 3 2 2 6" xfId="11993"/>
    <cellStyle name="Comma 3 3 2 3" xfId="11994"/>
    <cellStyle name="Comma 3 3 2 3 2" xfId="11995"/>
    <cellStyle name="Comma 3 3 2 3 2 2" xfId="11996"/>
    <cellStyle name="Comma 3 3 2 3 3" xfId="11997"/>
    <cellStyle name="Comma 3 3 2 3 4" xfId="11998"/>
    <cellStyle name="Comma 3 3 2 4" xfId="11999"/>
    <cellStyle name="Comma 3 3 2 4 2" xfId="12000"/>
    <cellStyle name="Comma 3 3 2 4 2 2" xfId="12001"/>
    <cellStyle name="Comma 3 3 2 4 2 3" xfId="12002"/>
    <cellStyle name="Comma 3 3 2 4 2 4" xfId="12003"/>
    <cellStyle name="Comma 3 3 2 4 3" xfId="12004"/>
    <cellStyle name="Comma 3 3 2 4 4" xfId="12005"/>
    <cellStyle name="Comma 3 3 2 5" xfId="12006"/>
    <cellStyle name="Comma 3 3 2 6" xfId="12007"/>
    <cellStyle name="Comma 3 3 2 7" xfId="12008"/>
    <cellStyle name="Comma 3 3 2 8" xfId="12009"/>
    <cellStyle name="Comma 3 3 20" xfId="12010"/>
    <cellStyle name="Comma 3 3 21" xfId="12011"/>
    <cellStyle name="Comma 3 3 22" xfId="12012"/>
    <cellStyle name="Comma 3 3 23" xfId="12013"/>
    <cellStyle name="Comma 3 3 24" xfId="12014"/>
    <cellStyle name="Comma 3 3 24 2" xfId="12015"/>
    <cellStyle name="Comma 3 3 24 2 2" xfId="12016"/>
    <cellStyle name="Comma 3 3 24 2 2 2" xfId="12017"/>
    <cellStyle name="Comma 3 3 24 2 2 3" xfId="12018"/>
    <cellStyle name="Comma 3 3 24 2 2 4" xfId="12019"/>
    <cellStyle name="Comma 3 3 24 2 3" xfId="12020"/>
    <cellStyle name="Comma 3 3 24 2 4" xfId="12021"/>
    <cellStyle name="Comma 3 3 24 3" xfId="12022"/>
    <cellStyle name="Comma 3 3 24 4" xfId="12023"/>
    <cellStyle name="Comma 3 3 24 5" xfId="12024"/>
    <cellStyle name="Comma 3 3 24 6" xfId="12025"/>
    <cellStyle name="Comma 3 3 25" xfId="12026"/>
    <cellStyle name="Comma 3 3 25 2" xfId="12027"/>
    <cellStyle name="Comma 3 3 25 2 2" xfId="12028"/>
    <cellStyle name="Comma 3 3 25 2 3" xfId="12029"/>
    <cellStyle name="Comma 3 3 25 2 4" xfId="12030"/>
    <cellStyle name="Comma 3 3 25 3" xfId="12031"/>
    <cellStyle name="Comma 3 3 25 4" xfId="12032"/>
    <cellStyle name="Comma 3 3 26" xfId="12033"/>
    <cellStyle name="Comma 3 3 27" xfId="12034"/>
    <cellStyle name="Comma 3 3 28" xfId="12035"/>
    <cellStyle name="Comma 3 3 29" xfId="12036"/>
    <cellStyle name="Comma 3 3 3" xfId="12037"/>
    <cellStyle name="Comma 3 3 3 2" xfId="12038"/>
    <cellStyle name="Comma 3 3 3 2 2" xfId="12039"/>
    <cellStyle name="Comma 3 3 3 3" xfId="12040"/>
    <cellStyle name="Comma 3 3 3 4" xfId="12041"/>
    <cellStyle name="Comma 3 3 3 5" xfId="12042"/>
    <cellStyle name="Comma 3 3 4" xfId="12043"/>
    <cellStyle name="Comma 3 3 4 2" xfId="12044"/>
    <cellStyle name="Comma 3 3 4 2 2" xfId="12045"/>
    <cellStyle name="Comma 3 3 4 3" xfId="12046"/>
    <cellStyle name="Comma 3 3 4 4" xfId="12047"/>
    <cellStyle name="Comma 3 3 5" xfId="12048"/>
    <cellStyle name="Comma 3 3 5 2" xfId="12049"/>
    <cellStyle name="Comma 3 3 6" xfId="12050"/>
    <cellStyle name="Comma 3 3 7" xfId="12051"/>
    <cellStyle name="Comma 3 3 8" xfId="12052"/>
    <cellStyle name="Comma 3 3 9" xfId="12053"/>
    <cellStyle name="Comma 3 30" xfId="12054"/>
    <cellStyle name="Comma 3 31" xfId="12055"/>
    <cellStyle name="Comma 3 4" xfId="12056"/>
    <cellStyle name="Comma 3 4 2" xfId="12057"/>
    <cellStyle name="Comma 3 4 2 2" xfId="12058"/>
    <cellStyle name="Comma 3 4 2 2 2" xfId="12059"/>
    <cellStyle name="Comma 3 4 2 3" xfId="12060"/>
    <cellStyle name="Comma 3 4 2 4" xfId="12061"/>
    <cellStyle name="Comma 3 4 2 5" xfId="12062"/>
    <cellStyle name="Comma 3 4 3" xfId="12063"/>
    <cellStyle name="Comma 3 4 3 2" xfId="12064"/>
    <cellStyle name="Comma 3 4 3 2 2" xfId="12065"/>
    <cellStyle name="Comma 3 4 3 3" xfId="12066"/>
    <cellStyle name="Comma 3 4 3 4" xfId="12067"/>
    <cellStyle name="Comma 3 4 4" xfId="12068"/>
    <cellStyle name="Comma 3 4 4 2" xfId="12069"/>
    <cellStyle name="Comma 3 4 5" xfId="12070"/>
    <cellStyle name="Comma 3 4 6" xfId="12071"/>
    <cellStyle name="Comma 3 4 7" xfId="12072"/>
    <cellStyle name="Comma 3 5" xfId="12073"/>
    <cellStyle name="Comma 3 5 2" xfId="12074"/>
    <cellStyle name="Comma 3 5 2 2" xfId="12075"/>
    <cellStyle name="Comma 3 5 3" xfId="12076"/>
    <cellStyle name="Comma 3 5 4" xfId="12077"/>
    <cellStyle name="Comma 3 5 5" xfId="12078"/>
    <cellStyle name="Comma 3 6" xfId="12079"/>
    <cellStyle name="Comma 3 6 10" xfId="12080"/>
    <cellStyle name="Comma 3 6 11" xfId="12081"/>
    <cellStyle name="Comma 3 6 12" xfId="12082"/>
    <cellStyle name="Comma 3 6 13" xfId="12083"/>
    <cellStyle name="Comma 3 6 14" xfId="12084"/>
    <cellStyle name="Comma 3 6 15" xfId="12085"/>
    <cellStyle name="Comma 3 6 15 2" xfId="12086"/>
    <cellStyle name="Comma 3 6 15 2 2" xfId="12087"/>
    <cellStyle name="Comma 3 6 15 2 2 2" xfId="12088"/>
    <cellStyle name="Comma 3 6 15 2 2 3" xfId="12089"/>
    <cellStyle name="Comma 3 6 15 2 2 4" xfId="12090"/>
    <cellStyle name="Comma 3 6 15 2 3" xfId="12091"/>
    <cellStyle name="Comma 3 6 15 2 4" xfId="12092"/>
    <cellStyle name="Comma 3 6 15 3" xfId="12093"/>
    <cellStyle name="Comma 3 6 15 4" xfId="12094"/>
    <cellStyle name="Comma 3 6 15 5" xfId="12095"/>
    <cellStyle name="Comma 3 6 15 6" xfId="12096"/>
    <cellStyle name="Comma 3 6 16" xfId="12097"/>
    <cellStyle name="Comma 3 6 16 2" xfId="12098"/>
    <cellStyle name="Comma 3 6 16 2 2" xfId="12099"/>
    <cellStyle name="Comma 3 6 16 2 3" xfId="12100"/>
    <cellStyle name="Comma 3 6 16 2 4" xfId="12101"/>
    <cellStyle name="Comma 3 6 16 3" xfId="12102"/>
    <cellStyle name="Comma 3 6 16 4" xfId="12103"/>
    <cellStyle name="Comma 3 6 17" xfId="12104"/>
    <cellStyle name="Comma 3 6 18" xfId="12105"/>
    <cellStyle name="Comma 3 6 19" xfId="12106"/>
    <cellStyle name="Comma 3 6 2" xfId="12107"/>
    <cellStyle name="Comma 3 6 2 2" xfId="12108"/>
    <cellStyle name="Comma 3 6 2 2 2" xfId="12109"/>
    <cellStyle name="Comma 3 6 2 2 2 2" xfId="12110"/>
    <cellStyle name="Comma 3 6 2 2 2 2 2" xfId="12111"/>
    <cellStyle name="Comma 3 6 2 2 2 2 3" xfId="12112"/>
    <cellStyle name="Comma 3 6 2 2 2 2 4" xfId="12113"/>
    <cellStyle name="Comma 3 6 2 2 2 3" xfId="12114"/>
    <cellStyle name="Comma 3 6 2 2 2 4" xfId="12115"/>
    <cellStyle name="Comma 3 6 2 2 3" xfId="12116"/>
    <cellStyle name="Comma 3 6 2 2 4" xfId="12117"/>
    <cellStyle name="Comma 3 6 2 2 5" xfId="12118"/>
    <cellStyle name="Comma 3 6 2 2 6" xfId="12119"/>
    <cellStyle name="Comma 3 6 2 3" xfId="12120"/>
    <cellStyle name="Comma 3 6 2 4" xfId="12121"/>
    <cellStyle name="Comma 3 6 2 4 2" xfId="12122"/>
    <cellStyle name="Comma 3 6 2 4 2 2" xfId="12123"/>
    <cellStyle name="Comma 3 6 2 4 2 3" xfId="12124"/>
    <cellStyle name="Comma 3 6 2 4 2 4" xfId="12125"/>
    <cellStyle name="Comma 3 6 2 4 3" xfId="12126"/>
    <cellStyle name="Comma 3 6 2 4 4" xfId="12127"/>
    <cellStyle name="Comma 3 6 2 5" xfId="12128"/>
    <cellStyle name="Comma 3 6 2 6" xfId="12129"/>
    <cellStyle name="Comma 3 6 2 7" xfId="12130"/>
    <cellStyle name="Comma 3 6 20" xfId="12131"/>
    <cellStyle name="Comma 3 6 3" xfId="12132"/>
    <cellStyle name="Comma 3 6 4" xfId="12133"/>
    <cellStyle name="Comma 3 6 5" xfId="12134"/>
    <cellStyle name="Comma 3 6 6" xfId="12135"/>
    <cellStyle name="Comma 3 6 7" xfId="12136"/>
    <cellStyle name="Comma 3 6 8" xfId="12137"/>
    <cellStyle name="Comma 3 6 9" xfId="12138"/>
    <cellStyle name="Comma 3 7" xfId="12139"/>
    <cellStyle name="Comma 3 7 2" xfId="12140"/>
    <cellStyle name="Comma 3 7 2 2" xfId="12141"/>
    <cellStyle name="Comma 3 7 2 2 2" xfId="12142"/>
    <cellStyle name="Comma 3 7 2 2 2 2" xfId="12143"/>
    <cellStyle name="Comma 3 7 2 2 2 3" xfId="12144"/>
    <cellStyle name="Comma 3 7 2 2 2 4" xfId="12145"/>
    <cellStyle name="Comma 3 7 2 2 3" xfId="12146"/>
    <cellStyle name="Comma 3 7 2 2 4" xfId="12147"/>
    <cellStyle name="Comma 3 7 2 3" xfId="12148"/>
    <cellStyle name="Comma 3 7 2 4" xfId="12149"/>
    <cellStyle name="Comma 3 7 2 5" xfId="12150"/>
    <cellStyle name="Comma 3 7 2 6" xfId="12151"/>
    <cellStyle name="Comma 3 7 3" xfId="12152"/>
    <cellStyle name="Comma 3 7 3 2" xfId="12153"/>
    <cellStyle name="Comma 3 7 4" xfId="12154"/>
    <cellStyle name="Comma 3 7 4 2" xfId="12155"/>
    <cellStyle name="Comma 3 7 4 2 2" xfId="12156"/>
    <cellStyle name="Comma 3 7 4 2 3" xfId="12157"/>
    <cellStyle name="Comma 3 7 4 2 4" xfId="12158"/>
    <cellStyle name="Comma 3 7 4 3" xfId="12159"/>
    <cellStyle name="Comma 3 7 4 4" xfId="12160"/>
    <cellStyle name="Comma 3 7 5" xfId="12161"/>
    <cellStyle name="Comma 3 7 6" xfId="12162"/>
    <cellStyle name="Comma 3 7 7" xfId="12163"/>
    <cellStyle name="Comma 3 7 8" xfId="12164"/>
    <cellStyle name="Comma 3 8" xfId="12165"/>
    <cellStyle name="Comma 3 8 2" xfId="12166"/>
    <cellStyle name="Comma 3 8 3" xfId="12167"/>
    <cellStyle name="Comma 3 8 4" xfId="12168"/>
    <cellStyle name="Comma 3 8 5" xfId="12169"/>
    <cellStyle name="Comma 3 8 6" xfId="12170"/>
    <cellStyle name="Comma 3 9" xfId="12171"/>
    <cellStyle name="Comma 3 9 2" xfId="12172"/>
    <cellStyle name="Comma 3 9 3" xfId="12173"/>
    <cellStyle name="Comma 3 9 4" xfId="12174"/>
    <cellStyle name="Comma 3 9 5" xfId="12175"/>
    <cellStyle name="Comma 3 9 6" xfId="12176"/>
    <cellStyle name="Comma 30" xfId="12177"/>
    <cellStyle name="Comma 31" xfId="12178"/>
    <cellStyle name="Comma 32" xfId="12179"/>
    <cellStyle name="Comma 33" xfId="12180"/>
    <cellStyle name="Comma 34" xfId="12181"/>
    <cellStyle name="Comma 35" xfId="12182"/>
    <cellStyle name="Comma 36" xfId="12183"/>
    <cellStyle name="Comma 37" xfId="12184"/>
    <cellStyle name="Comma 38" xfId="12185"/>
    <cellStyle name="Comma 39" xfId="12186"/>
    <cellStyle name="Comma 4" xfId="81"/>
    <cellStyle name="Comma 4 10" xfId="12187"/>
    <cellStyle name="Comma 4 11" xfId="12188"/>
    <cellStyle name="Comma 4 2" xfId="12189"/>
    <cellStyle name="Comma 4 2 10" xfId="12190"/>
    <cellStyle name="Comma 4 2 2" xfId="12191"/>
    <cellStyle name="Comma 4 2 2 2" xfId="12192"/>
    <cellStyle name="Comma 4 2 2 2 2" xfId="12193"/>
    <cellStyle name="Comma 4 2 2 2 2 2" xfId="12194"/>
    <cellStyle name="Comma 4 2 2 2 3" xfId="12195"/>
    <cellStyle name="Comma 4 2 2 2 3 2" xfId="12196"/>
    <cellStyle name="Comma 4 2 2 2 4" xfId="12197"/>
    <cellStyle name="Comma 4 2 2 3" xfId="12198"/>
    <cellStyle name="Comma 4 2 2 3 2" xfId="12199"/>
    <cellStyle name="Comma 4 2 2 4" xfId="12200"/>
    <cellStyle name="Comma 4 2 2 4 2" xfId="12201"/>
    <cellStyle name="Comma 4 2 2 5" xfId="12202"/>
    <cellStyle name="Comma 4 2 3" xfId="12203"/>
    <cellStyle name="Comma 4 2 3 2" xfId="12204"/>
    <cellStyle name="Comma 4 2 3 2 2" xfId="12205"/>
    <cellStyle name="Comma 4 2 3 2 2 2" xfId="12206"/>
    <cellStyle name="Comma 4 2 3 2 3" xfId="12207"/>
    <cellStyle name="Comma 4 2 3 2 3 2" xfId="12208"/>
    <cellStyle name="Comma 4 2 3 2 4" xfId="12209"/>
    <cellStyle name="Comma 4 2 3 3" xfId="12210"/>
    <cellStyle name="Comma 4 2 3 3 2" xfId="12211"/>
    <cellStyle name="Comma 4 2 3 4" xfId="12212"/>
    <cellStyle name="Comma 4 2 3 4 2" xfId="12213"/>
    <cellStyle name="Comma 4 2 3 5" xfId="12214"/>
    <cellStyle name="Comma 4 2 4" xfId="12215"/>
    <cellStyle name="Comma 4 2 4 2" xfId="12216"/>
    <cellStyle name="Comma 4 2 4 2 2" xfId="12217"/>
    <cellStyle name="Comma 4 2 4 2 2 2" xfId="12218"/>
    <cellStyle name="Comma 4 2 4 2 3" xfId="12219"/>
    <cellStyle name="Comma 4 2 4 2 3 2" xfId="12220"/>
    <cellStyle name="Comma 4 2 4 2 4" xfId="12221"/>
    <cellStyle name="Comma 4 2 4 3" xfId="12222"/>
    <cellStyle name="Comma 4 2 4 3 2" xfId="12223"/>
    <cellStyle name="Comma 4 2 4 4" xfId="12224"/>
    <cellStyle name="Comma 4 2 4 4 2" xfId="12225"/>
    <cellStyle name="Comma 4 2 4 5" xfId="12226"/>
    <cellStyle name="Comma 4 2 5" xfId="12227"/>
    <cellStyle name="Comma 4 2 5 2" xfId="12228"/>
    <cellStyle name="Comma 4 2 5 2 2" xfId="12229"/>
    <cellStyle name="Comma 4 2 5 2 2 2" xfId="12230"/>
    <cellStyle name="Comma 4 2 5 2 3" xfId="12231"/>
    <cellStyle name="Comma 4 2 5 2 3 2" xfId="12232"/>
    <cellStyle name="Comma 4 2 5 2 4" xfId="12233"/>
    <cellStyle name="Comma 4 2 5 3" xfId="12234"/>
    <cellStyle name="Comma 4 2 5 3 2" xfId="12235"/>
    <cellStyle name="Comma 4 2 5 4" xfId="12236"/>
    <cellStyle name="Comma 4 2 5 4 2" xfId="12237"/>
    <cellStyle name="Comma 4 2 5 5" xfId="12238"/>
    <cellStyle name="Comma 4 2 6" xfId="12239"/>
    <cellStyle name="Comma 4 2 6 2" xfId="12240"/>
    <cellStyle name="Comma 4 2 6 2 2" xfId="12241"/>
    <cellStyle name="Comma 4 2 6 3" xfId="12242"/>
    <cellStyle name="Comma 4 2 6 3 2" xfId="12243"/>
    <cellStyle name="Comma 4 2 6 4" xfId="12244"/>
    <cellStyle name="Comma 4 2 7" xfId="12245"/>
    <cellStyle name="Comma 4 2 7 2" xfId="12246"/>
    <cellStyle name="Comma 4 2 8" xfId="12247"/>
    <cellStyle name="Comma 4 2 8 2" xfId="12248"/>
    <cellStyle name="Comma 4 2 9" xfId="12249"/>
    <cellStyle name="Comma 4 3" xfId="12250"/>
    <cellStyle name="Comma 4 3 2" xfId="12251"/>
    <cellStyle name="Comma 4 3 2 2" xfId="12252"/>
    <cellStyle name="Comma 4 3 2 2 2" xfId="12253"/>
    <cellStyle name="Comma 4 3 2 3" xfId="12254"/>
    <cellStyle name="Comma 4 3 2 3 2" xfId="12255"/>
    <cellStyle name="Comma 4 3 2 4" xfId="12256"/>
    <cellStyle name="Comma 4 3 3" xfId="12257"/>
    <cellStyle name="Comma 4 3 3 2" xfId="12258"/>
    <cellStyle name="Comma 4 3 4" xfId="12259"/>
    <cellStyle name="Comma 4 3 4 2" xfId="12260"/>
    <cellStyle name="Comma 4 3 5" xfId="12261"/>
    <cellStyle name="Comma 4 4" xfId="12262"/>
    <cellStyle name="Comma 4 4 2" xfId="12263"/>
    <cellStyle name="Comma 4 4 2 2" xfId="12264"/>
    <cellStyle name="Comma 4 4 2 2 2" xfId="12265"/>
    <cellStyle name="Comma 4 4 2 3" xfId="12266"/>
    <cellStyle name="Comma 4 4 2 3 2" xfId="12267"/>
    <cellStyle name="Comma 4 4 2 4" xfId="12268"/>
    <cellStyle name="Comma 4 4 3" xfId="12269"/>
    <cellStyle name="Comma 4 4 3 2" xfId="12270"/>
    <cellStyle name="Comma 4 4 4" xfId="12271"/>
    <cellStyle name="Comma 4 4 4 2" xfId="12272"/>
    <cellStyle name="Comma 4 4 5" xfId="12273"/>
    <cellStyle name="Comma 4 5" xfId="12274"/>
    <cellStyle name="Comma 4 5 2" xfId="12275"/>
    <cellStyle name="Comma 4 5 2 2" xfId="12276"/>
    <cellStyle name="Comma 4 5 2 2 2" xfId="12277"/>
    <cellStyle name="Comma 4 5 2 3" xfId="12278"/>
    <cellStyle name="Comma 4 5 2 3 2" xfId="12279"/>
    <cellStyle name="Comma 4 5 2 4" xfId="12280"/>
    <cellStyle name="Comma 4 5 3" xfId="12281"/>
    <cellStyle name="Comma 4 5 3 2" xfId="12282"/>
    <cellStyle name="Comma 4 5 4" xfId="12283"/>
    <cellStyle name="Comma 4 5 4 2" xfId="12284"/>
    <cellStyle name="Comma 4 5 5" xfId="12285"/>
    <cellStyle name="Comma 4 6" xfId="12286"/>
    <cellStyle name="Comma 4 6 2" xfId="12287"/>
    <cellStyle name="Comma 4 6 2 2" xfId="12288"/>
    <cellStyle name="Comma 4 6 2 2 2" xfId="12289"/>
    <cellStyle name="Comma 4 6 2 3" xfId="12290"/>
    <cellStyle name="Comma 4 6 2 3 2" xfId="12291"/>
    <cellStyle name="Comma 4 6 2 4" xfId="12292"/>
    <cellStyle name="Comma 4 6 3" xfId="12293"/>
    <cellStyle name="Comma 4 6 3 2" xfId="12294"/>
    <cellStyle name="Comma 4 6 4" xfId="12295"/>
    <cellStyle name="Comma 4 6 4 2" xfId="12296"/>
    <cellStyle name="Comma 4 6 5" xfId="12297"/>
    <cellStyle name="Comma 4 7" xfId="12298"/>
    <cellStyle name="Comma 4 7 2" xfId="12299"/>
    <cellStyle name="Comma 4 7 2 2" xfId="12300"/>
    <cellStyle name="Comma 4 7 3" xfId="12301"/>
    <cellStyle name="Comma 4 7 3 2" xfId="12302"/>
    <cellStyle name="Comma 4 7 4" xfId="12303"/>
    <cellStyle name="Comma 4 8" xfId="12304"/>
    <cellStyle name="Comma 4 8 2" xfId="12305"/>
    <cellStyle name="Comma 4 9" xfId="12306"/>
    <cellStyle name="Comma 4 9 2" xfId="12307"/>
    <cellStyle name="Comma 40" xfId="12308"/>
    <cellStyle name="Comma 41" xfId="12309"/>
    <cellStyle name="Comma 42" xfId="12310"/>
    <cellStyle name="Comma 43" xfId="12311"/>
    <cellStyle name="Comma 44" xfId="12312"/>
    <cellStyle name="Comma 45" xfId="12313"/>
    <cellStyle name="Comma 46" xfId="12314"/>
    <cellStyle name="Comma 47" xfId="12315"/>
    <cellStyle name="Comma 48" xfId="12316"/>
    <cellStyle name="Comma 49" xfId="12317"/>
    <cellStyle name="Comma 5" xfId="82"/>
    <cellStyle name="Comma 5 10" xfId="12318"/>
    <cellStyle name="Comma 5 2" xfId="12319"/>
    <cellStyle name="Comma 5 2 2" xfId="12320"/>
    <cellStyle name="Comma 5 2 2 2" xfId="12321"/>
    <cellStyle name="Comma 5 2 2 2 2" xfId="12322"/>
    <cellStyle name="Comma 5 2 2 3" xfId="12323"/>
    <cellStyle name="Comma 5 2 2 4" xfId="12324"/>
    <cellStyle name="Comma 5 2 3" xfId="12325"/>
    <cellStyle name="Comma 5 2 3 2" xfId="12326"/>
    <cellStyle name="Comma 5 2 3 2 2" xfId="12327"/>
    <cellStyle name="Comma 5 2 3 3" xfId="12328"/>
    <cellStyle name="Comma 5 2 3 4" xfId="12329"/>
    <cellStyle name="Comma 5 2 4" xfId="12330"/>
    <cellStyle name="Comma 5 2 4 2" xfId="12331"/>
    <cellStyle name="Comma 5 2 5" xfId="12332"/>
    <cellStyle name="Comma 5 2 6" xfId="12333"/>
    <cellStyle name="Comma 5 2 7" xfId="12334"/>
    <cellStyle name="Comma 5 3" xfId="12335"/>
    <cellStyle name="Comma 5 3 2" xfId="12336"/>
    <cellStyle name="Comma 5 3 2 2" xfId="12337"/>
    <cellStyle name="Comma 5 3 3" xfId="12338"/>
    <cellStyle name="Comma 5 3 4" xfId="12339"/>
    <cellStyle name="Comma 5 4" xfId="12340"/>
    <cellStyle name="Comma 5 4 2" xfId="12341"/>
    <cellStyle name="Comma 5 4 2 2" xfId="12342"/>
    <cellStyle name="Comma 5 4 3" xfId="12343"/>
    <cellStyle name="Comma 5 4 4" xfId="12344"/>
    <cellStyle name="Comma 5 5" xfId="12345"/>
    <cellStyle name="Comma 5 5 2" xfId="12346"/>
    <cellStyle name="Comma 5 6" xfId="12347"/>
    <cellStyle name="Comma 5 6 2" xfId="12348"/>
    <cellStyle name="Comma 5 7" xfId="12349"/>
    <cellStyle name="Comma 5 7 2" xfId="12350"/>
    <cellStyle name="Comma 5 8" xfId="12351"/>
    <cellStyle name="Comma 5 9" xfId="12352"/>
    <cellStyle name="Comma 50" xfId="12353"/>
    <cellStyle name="Comma 51" xfId="12354"/>
    <cellStyle name="Comma 52" xfId="12355"/>
    <cellStyle name="Comma 53" xfId="12356"/>
    <cellStyle name="Comma 54" xfId="12357"/>
    <cellStyle name="Comma 55" xfId="12358"/>
    <cellStyle name="Comma 56" xfId="12359"/>
    <cellStyle name="Comma 57" xfId="12360"/>
    <cellStyle name="Comma 58" xfId="12361"/>
    <cellStyle name="Comma 59" xfId="12362"/>
    <cellStyle name="Comma 6" xfId="83"/>
    <cellStyle name="Comma 6 2" xfId="12363"/>
    <cellStyle name="Comma 6 2 2" xfId="12364"/>
    <cellStyle name="Comma 6 2 2 2" xfId="12365"/>
    <cellStyle name="Comma 6 2 3" xfId="12366"/>
    <cellStyle name="Comma 6 2 3 2" xfId="12367"/>
    <cellStyle name="Comma 6 2 4" xfId="12368"/>
    <cellStyle name="Comma 6 2 5" xfId="12369"/>
    <cellStyle name="Comma 6 3" xfId="12370"/>
    <cellStyle name="Comma 6 3 2" xfId="12371"/>
    <cellStyle name="Comma 6 3 2 2" xfId="12372"/>
    <cellStyle name="Comma 6 3 3" xfId="12373"/>
    <cellStyle name="Comma 6 3 4" xfId="12374"/>
    <cellStyle name="Comma 6 4" xfId="12375"/>
    <cellStyle name="Comma 6 4 2" xfId="12376"/>
    <cellStyle name="Comma 6 5" xfId="12377"/>
    <cellStyle name="Comma 6 5 2" xfId="12378"/>
    <cellStyle name="Comma 6 6" xfId="12379"/>
    <cellStyle name="Comma 6 7" xfId="12380"/>
    <cellStyle name="Comma 60" xfId="12381"/>
    <cellStyle name="Comma 61" xfId="12382"/>
    <cellStyle name="Comma 62" xfId="38958"/>
    <cellStyle name="Comma 63" xfId="39238"/>
    <cellStyle name="Comma 7" xfId="84"/>
    <cellStyle name="Comma 7 2" xfId="12383"/>
    <cellStyle name="Comma 7 2 2" xfId="12384"/>
    <cellStyle name="Comma 7 2 2 2" xfId="12385"/>
    <cellStyle name="Comma 7 2 3" xfId="12386"/>
    <cellStyle name="Comma 7 2 3 2" xfId="12387"/>
    <cellStyle name="Comma 7 2 4" xfId="12388"/>
    <cellStyle name="Comma 7 2 5" xfId="12389"/>
    <cellStyle name="Comma 7 3" xfId="12390"/>
    <cellStyle name="Comma 7 3 2" xfId="12391"/>
    <cellStyle name="Comma 7 4" xfId="12392"/>
    <cellStyle name="Comma 7 4 2" xfId="12393"/>
    <cellStyle name="Comma 7 5" xfId="12394"/>
    <cellStyle name="Comma 7 6" xfId="12395"/>
    <cellStyle name="Comma 8" xfId="85"/>
    <cellStyle name="Comma 8 2" xfId="12396"/>
    <cellStyle name="Comma 8 2 2" xfId="12397"/>
    <cellStyle name="Comma 8 2 3" xfId="12398"/>
    <cellStyle name="Comma 8 3" xfId="12399"/>
    <cellStyle name="Comma 8 4" xfId="12400"/>
    <cellStyle name="Comma 9" xfId="12401"/>
    <cellStyle name="Comma 9 2" xfId="12402"/>
    <cellStyle name="Comma 9 2 2" xfId="12403"/>
    <cellStyle name="Comma 9 2 2 2" xfId="12404"/>
    <cellStyle name="Comma 9 2 3" xfId="12405"/>
    <cellStyle name="Comma 9 2 4" xfId="12406"/>
    <cellStyle name="Comma 9 3" xfId="12407"/>
    <cellStyle name="Comma 9 3 2" xfId="12408"/>
    <cellStyle name="Comma 9 4" xfId="12409"/>
    <cellStyle name="Comma 9 5" xfId="12410"/>
    <cellStyle name="Comma(2)" xfId="12411"/>
    <cellStyle name="Comma0" xfId="86"/>
    <cellStyle name="Commm_lazoux_1_larout_rewult{_1_VERA_Budcet_Ictumls" xfId="12412"/>
    <cellStyle name="CompanyNum" xfId="12413"/>
    <cellStyle name="CompanyNum 10" xfId="12414"/>
    <cellStyle name="CompanyNum 11" xfId="12415"/>
    <cellStyle name="CompanyNum 12" xfId="12416"/>
    <cellStyle name="CompanyNum 13" xfId="12417"/>
    <cellStyle name="CompanyNum 14" xfId="12418"/>
    <cellStyle name="CompanyNum 15" xfId="12419"/>
    <cellStyle name="CompanyNum 16" xfId="12420"/>
    <cellStyle name="CompanyNum 17" xfId="12421"/>
    <cellStyle name="CompanyNum 17 2" xfId="12422"/>
    <cellStyle name="CompanyNum 17 2 2" xfId="12423"/>
    <cellStyle name="CompanyNum 17 2 2 2" xfId="12424"/>
    <cellStyle name="CompanyNum 17 2 2 3" xfId="12425"/>
    <cellStyle name="CompanyNum 17 2 2 4" xfId="12426"/>
    <cellStyle name="CompanyNum 17 2 3" xfId="12427"/>
    <cellStyle name="CompanyNum 17 2 4" xfId="12428"/>
    <cellStyle name="CompanyNum 17 3" xfId="12429"/>
    <cellStyle name="CompanyNum 17 4" xfId="12430"/>
    <cellStyle name="CompanyNum 17 5" xfId="12431"/>
    <cellStyle name="CompanyNum 17 6" xfId="12432"/>
    <cellStyle name="CompanyNum 18" xfId="12433"/>
    <cellStyle name="CompanyNum 18 2" xfId="12434"/>
    <cellStyle name="CompanyNum 18 2 2" xfId="12435"/>
    <cellStyle name="CompanyNum 18 2 3" xfId="12436"/>
    <cellStyle name="CompanyNum 18 2 4" xfId="12437"/>
    <cellStyle name="CompanyNum 18 3" xfId="12438"/>
    <cellStyle name="CompanyNum 18 4" xfId="12439"/>
    <cellStyle name="CompanyNum 19" xfId="12440"/>
    <cellStyle name="CompanyNum 2" xfId="12441"/>
    <cellStyle name="CompanyNum 2 2" xfId="12442"/>
    <cellStyle name="CompanyNum 2 2 2" xfId="12443"/>
    <cellStyle name="CompanyNum 2 2 3" xfId="12444"/>
    <cellStyle name="CompanyNum 2 2 4" xfId="12445"/>
    <cellStyle name="CompanyNum 2 2 5" xfId="12446"/>
    <cellStyle name="CompanyNum 2 2 6" xfId="12447"/>
    <cellStyle name="CompanyNum 2 2 7" xfId="12448"/>
    <cellStyle name="CompanyNum 2 2 8" xfId="12449"/>
    <cellStyle name="CompanyNum 20" xfId="12450"/>
    <cellStyle name="CompanyNum 21" xfId="12451"/>
    <cellStyle name="CompanyNum 22" xfId="12452"/>
    <cellStyle name="CompanyNum 23" xfId="12453"/>
    <cellStyle name="CompanyNum 24" xfId="12454"/>
    <cellStyle name="CompanyNum 25" xfId="12455"/>
    <cellStyle name="CompanyNum 26" xfId="12456"/>
    <cellStyle name="CompanyNum 27" xfId="12457"/>
    <cellStyle name="CompanyNum 28" xfId="12458"/>
    <cellStyle name="CompanyNum 29" xfId="12459"/>
    <cellStyle name="CompanyNum 3" xfId="12460"/>
    <cellStyle name="CompanyNum 3 2" xfId="12461"/>
    <cellStyle name="CompanyNum 3 3" xfId="12462"/>
    <cellStyle name="CompanyNum 3 4" xfId="12463"/>
    <cellStyle name="CompanyNum 3 5" xfId="12464"/>
    <cellStyle name="CompanyNum 3 6" xfId="12465"/>
    <cellStyle name="CompanyNum 3 7" xfId="12466"/>
    <cellStyle name="CompanyNum 3 8" xfId="12467"/>
    <cellStyle name="CompanyNum 30" xfId="12468"/>
    <cellStyle name="CompanyNum 31" xfId="12469"/>
    <cellStyle name="CompanyNum 32" xfId="12470"/>
    <cellStyle name="CompanyNum 33" xfId="12471"/>
    <cellStyle name="CompanyNum 34" xfId="12472"/>
    <cellStyle name="CompanyNum 35" xfId="12473"/>
    <cellStyle name="CompanyNum 36" xfId="12474"/>
    <cellStyle name="CompanyNum 37" xfId="12475"/>
    <cellStyle name="CompanyNum 38" xfId="12476"/>
    <cellStyle name="CompanyNum 39" xfId="12477"/>
    <cellStyle name="CompanyNum 4" xfId="12478"/>
    <cellStyle name="CompanyNum 4 2" xfId="12479"/>
    <cellStyle name="CompanyNum 4 2 2" xfId="12480"/>
    <cellStyle name="CompanyNum 4 2 2 2" xfId="12481"/>
    <cellStyle name="CompanyNum 4 2 2 2 2" xfId="12482"/>
    <cellStyle name="CompanyNum 4 2 2 2 3" xfId="12483"/>
    <cellStyle name="CompanyNum 4 2 2 2 4" xfId="12484"/>
    <cellStyle name="CompanyNum 4 2 2 3" xfId="12485"/>
    <cellStyle name="CompanyNum 4 2 2 4" xfId="12486"/>
    <cellStyle name="CompanyNum 4 2 3" xfId="12487"/>
    <cellStyle name="CompanyNum 4 2 4" xfId="12488"/>
    <cellStyle name="CompanyNum 4 2 5" xfId="12489"/>
    <cellStyle name="CompanyNum 4 2 6" xfId="12490"/>
    <cellStyle name="CompanyNum 4 3" xfId="12491"/>
    <cellStyle name="CompanyNum 4 4" xfId="12492"/>
    <cellStyle name="CompanyNum 4 4 2" xfId="12493"/>
    <cellStyle name="CompanyNum 4 4 2 2" xfId="12494"/>
    <cellStyle name="CompanyNum 4 4 2 3" xfId="12495"/>
    <cellStyle name="CompanyNum 4 4 2 4" xfId="12496"/>
    <cellStyle name="CompanyNum 4 4 3" xfId="12497"/>
    <cellStyle name="CompanyNum 4 4 4" xfId="12498"/>
    <cellStyle name="CompanyNum 4 5" xfId="12499"/>
    <cellStyle name="CompanyNum 4 6" xfId="12500"/>
    <cellStyle name="CompanyNum 4 7" xfId="12501"/>
    <cellStyle name="CompanyNum 40" xfId="12502"/>
    <cellStyle name="CompanyNum 41" xfId="12503"/>
    <cellStyle name="CompanyNum 42" xfId="12504"/>
    <cellStyle name="CompanyNum 43" xfId="12505"/>
    <cellStyle name="CompanyNum 44" xfId="12506"/>
    <cellStyle name="CompanyNum 45" xfId="12507"/>
    <cellStyle name="CompanyNum 46" xfId="12508"/>
    <cellStyle name="CompanyNum 47" xfId="12509"/>
    <cellStyle name="CompanyNum 48" xfId="12510"/>
    <cellStyle name="CompanyNum 49" xfId="12511"/>
    <cellStyle name="CompanyNum 5" xfId="12512"/>
    <cellStyle name="CompanyNum 50" xfId="12513"/>
    <cellStyle name="CompanyNum 51" xfId="12514"/>
    <cellStyle name="CompanyNum 6" xfId="12515"/>
    <cellStyle name="CompanyNum 7" xfId="12516"/>
    <cellStyle name="CompanyNum 8" xfId="12517"/>
    <cellStyle name="CompanyNum 9" xfId="12518"/>
    <cellStyle name="Cost" xfId="12519"/>
    <cellStyle name="cost-dollars" xfId="12520"/>
    <cellStyle name="cost-dollars 2" xfId="12521"/>
    <cellStyle name="cost-dollars 3" xfId="12522"/>
    <cellStyle name="cost-dollars 4" xfId="12523"/>
    <cellStyle name="cost-dollars 5" xfId="12524"/>
    <cellStyle name="cost-dollars 6" xfId="12525"/>
    <cellStyle name="cost-dollars 7" xfId="12526"/>
    <cellStyle name="CrossChecked" xfId="12527"/>
    <cellStyle name="Cu~rency [0]_pldt_1_SGV_2_VERA_Budget_InputBS_CalculationsBS" xfId="12528"/>
    <cellStyle name="Cu~rency [4]_pldt_=_SGZ_2_ZESULTS_Aodedlino Uphate" xfId="12529"/>
    <cellStyle name="Cu~renky [8]_pldt_5_SGR_2_^ERA" xfId="12530"/>
    <cellStyle name="Cu~renoy [&lt;]_p`dt_5_SG^_2_RERAWBudoet_OalcylataonsNS_1" xfId="12531"/>
    <cellStyle name="Currency [&lt;]_p`dt_1_SGR_2_AnpuxBS" xfId="12532"/>
    <cellStyle name="Currency [0] U" xfId="12533"/>
    <cellStyle name="Currency [00]" xfId="12534"/>
    <cellStyle name="Currency [2]" xfId="12535"/>
    <cellStyle name="Currency [2] U" xfId="12536"/>
    <cellStyle name="Currency [2]_1" xfId="12537"/>
    <cellStyle name="Currency 10" xfId="12538"/>
    <cellStyle name="Currency 10 2" xfId="12539"/>
    <cellStyle name="Currency 11" xfId="87"/>
    <cellStyle name="Currency 11 2" xfId="88"/>
    <cellStyle name="Currency 11 2 2" xfId="12540"/>
    <cellStyle name="Currency 11 3" xfId="12541"/>
    <cellStyle name="Currency 12" xfId="12542"/>
    <cellStyle name="Currency 13" xfId="12543"/>
    <cellStyle name="Currency 14" xfId="12544"/>
    <cellStyle name="Currency 15" xfId="12545"/>
    <cellStyle name="Currency 16" xfId="12546"/>
    <cellStyle name="Currency 17" xfId="12547"/>
    <cellStyle name="Currency 18" xfId="12548"/>
    <cellStyle name="Currency 19" xfId="12549"/>
    <cellStyle name="Currency 2" xfId="89"/>
    <cellStyle name="Currency 2 2" xfId="90"/>
    <cellStyle name="Currency 2 2 2" xfId="12550"/>
    <cellStyle name="Currency 2 2 3" xfId="12551"/>
    <cellStyle name="Currency 2 2 4" xfId="12552"/>
    <cellStyle name="Currency 2 2 5" xfId="12553"/>
    <cellStyle name="Currency 2 3" xfId="12554"/>
    <cellStyle name="Currency 2 4" xfId="12555"/>
    <cellStyle name="Currency 2_T6 - Average Price Path" xfId="12556"/>
    <cellStyle name="Currency 20" xfId="12557"/>
    <cellStyle name="Currency 21" xfId="12558"/>
    <cellStyle name="Currency 22" xfId="12559"/>
    <cellStyle name="Currency 23" xfId="12560"/>
    <cellStyle name="Currency 24" xfId="12561"/>
    <cellStyle name="Currency 25" xfId="12562"/>
    <cellStyle name="Currency 26" xfId="12563"/>
    <cellStyle name="Currency 27" xfId="12564"/>
    <cellStyle name="Currency 28" xfId="12565"/>
    <cellStyle name="Currency 29" xfId="12566"/>
    <cellStyle name="Currency 3" xfId="91"/>
    <cellStyle name="Currency 3 2" xfId="92"/>
    <cellStyle name="Currency 3 2 2" xfId="12567"/>
    <cellStyle name="Currency 3 2 3" xfId="12568"/>
    <cellStyle name="Currency 3 3" xfId="12569"/>
    <cellStyle name="Currency 3 4" xfId="12570"/>
    <cellStyle name="Currency 30" xfId="12571"/>
    <cellStyle name="Currency 31" xfId="39239"/>
    <cellStyle name="Currency 4" xfId="93"/>
    <cellStyle name="Currency 4 2" xfId="94"/>
    <cellStyle name="Currency 5" xfId="242"/>
    <cellStyle name="Currency 5 2" xfId="12572"/>
    <cellStyle name="Currency 5 3" xfId="12573"/>
    <cellStyle name="Currency 6" xfId="12574"/>
    <cellStyle name="Currency 6 2" xfId="12575"/>
    <cellStyle name="Currency 6 3" xfId="12576"/>
    <cellStyle name="Currency 6 4" xfId="12577"/>
    <cellStyle name="Currency 7" xfId="12578"/>
    <cellStyle name="Currency 7 2" xfId="12579"/>
    <cellStyle name="Currency 8" xfId="12580"/>
    <cellStyle name="Currency 8 2" xfId="12581"/>
    <cellStyle name="Currency 9" xfId="12582"/>
    <cellStyle name="Currency,[0][pldt_1_SGV_&gt;_CadculetiojsBS" xfId="12583"/>
    <cellStyle name="Currency0" xfId="12584"/>
    <cellStyle name="Currency-Denomination" xfId="12585"/>
    <cellStyle name="Currenky [&lt;]_phdt_=_SGV_2_^ERA_Actuals" xfId="12586"/>
    <cellStyle name="Currenoy [&lt;]_p`dt_=_SGV_2_VERA[Budcet_Judgit" xfId="12587"/>
    <cellStyle name="Cuvrency [&lt;]_phdt_5_SGZ_2_OalcqlataonsNS_1" xfId="12588"/>
    <cellStyle name="Cuvrengy [&lt;]_phdt_1_SGV_2_InputBS_CalculationsBS" xfId="12589"/>
    <cellStyle name="Cuvrenky [0]_pddt_=_SG^_2_VERA_Actyals_1" xfId="12590"/>
    <cellStyle name="Cuvrenky [8]_pldt_5_SG^_2_VERASBudcet_Ictumls" xfId="12591"/>
    <cellStyle name="Cuvrenoy [0]_p`dt_=_SGZ_2_ZERA[Budket_AnpupBS" xfId="12592"/>
    <cellStyle name="D4_B8B1_005004B79812_.wvu.PrintTitlest" xfId="95"/>
    <cellStyle name="Data" xfId="12593"/>
    <cellStyle name="Data 2" xfId="12594"/>
    <cellStyle name="DATA Amount" xfId="12595"/>
    <cellStyle name="DATA Amount [1]" xfId="12596"/>
    <cellStyle name="DATA Amount [1] 2" xfId="12597"/>
    <cellStyle name="DATA Amount [2]" xfId="12598"/>
    <cellStyle name="DATA Amount [2] 2" xfId="12599"/>
    <cellStyle name="DATA Amount 2" xfId="12600"/>
    <cellStyle name="DATA Currency" xfId="12601"/>
    <cellStyle name="DATA Currency [1]" xfId="12602"/>
    <cellStyle name="DATA Currency [1] 2" xfId="12603"/>
    <cellStyle name="DATA Currency [2]" xfId="12604"/>
    <cellStyle name="DATA Currency [2] 2" xfId="12605"/>
    <cellStyle name="DATA Currency 2" xfId="12606"/>
    <cellStyle name="DATA Date Long" xfId="12607"/>
    <cellStyle name="DATA Date Long 2" xfId="12608"/>
    <cellStyle name="DATA Date Short" xfId="12609"/>
    <cellStyle name="DATA Date Short 2" xfId="12610"/>
    <cellStyle name="Data Input" xfId="12611"/>
    <cellStyle name="Data Input 2" xfId="12612"/>
    <cellStyle name="Data Input 2 2" xfId="12613"/>
    <cellStyle name="Data Input 3" xfId="12614"/>
    <cellStyle name="DATA List" xfId="12615"/>
    <cellStyle name="DATA List 2" xfId="12616"/>
    <cellStyle name="DATA Percent" xfId="12617"/>
    <cellStyle name="DATA Percent [1]" xfId="12618"/>
    <cellStyle name="DATA Percent [1] 2" xfId="12619"/>
    <cellStyle name="DATA Percent [2]" xfId="12620"/>
    <cellStyle name="DATA Percent [2] 2" xfId="12621"/>
    <cellStyle name="DATA Percent 2" xfId="12622"/>
    <cellStyle name="Data Sheet Hyperlink" xfId="12623"/>
    <cellStyle name="DATA Text" xfId="12624"/>
    <cellStyle name="DATA Text 2" xfId="12625"/>
    <cellStyle name="Date" xfId="96"/>
    <cellStyle name="Date [1 Dec 01]" xfId="12626"/>
    <cellStyle name="Date [1 Dec 01] 2" xfId="12627"/>
    <cellStyle name="Date [31 Dec 2000]" xfId="12628"/>
    <cellStyle name="Date [31 Dec 2000] 2" xfId="12629"/>
    <cellStyle name="Date [31 Dec 2000] 3" xfId="12630"/>
    <cellStyle name="Date [31 Dec 2000] 4" xfId="12631"/>
    <cellStyle name="Date [31 Dec 2000] 5" xfId="12632"/>
    <cellStyle name="Date [31/12/02]" xfId="12633"/>
    <cellStyle name="Date [31/12/2000]" xfId="12634"/>
    <cellStyle name="Date [31/12/2000] 2" xfId="12635"/>
    <cellStyle name="Date [31/12/2000] 3" xfId="12636"/>
    <cellStyle name="Date [31/12/2000] 4" xfId="12637"/>
    <cellStyle name="Date [31/12/2000] 5" xfId="12638"/>
    <cellStyle name="Date [Dec 00]" xfId="12639"/>
    <cellStyle name="Date 10" xfId="12640"/>
    <cellStyle name="Date 11" xfId="12641"/>
    <cellStyle name="Date 12" xfId="12642"/>
    <cellStyle name="Date 13" xfId="12643"/>
    <cellStyle name="Date 14" xfId="12644"/>
    <cellStyle name="Date 15" xfId="12645"/>
    <cellStyle name="Date 16" xfId="12646"/>
    <cellStyle name="Date 17" xfId="12647"/>
    <cellStyle name="Date 18" xfId="12648"/>
    <cellStyle name="Date 19" xfId="12649"/>
    <cellStyle name="Date 2" xfId="97"/>
    <cellStyle name="Date 2 10" xfId="12650"/>
    <cellStyle name="Date 2 11" xfId="12651"/>
    <cellStyle name="Date 2 12" xfId="12652"/>
    <cellStyle name="Date 2 13" xfId="12653"/>
    <cellStyle name="Date 2 14" xfId="12654"/>
    <cellStyle name="Date 2 15" xfId="12655"/>
    <cellStyle name="Date 2 15 2" xfId="12656"/>
    <cellStyle name="Date 2 15 2 2" xfId="12657"/>
    <cellStyle name="Date 2 15 2 2 2" xfId="12658"/>
    <cellStyle name="Date 2 15 2 2 3" xfId="12659"/>
    <cellStyle name="Date 2 15 2 2 4" xfId="12660"/>
    <cellStyle name="Date 2 15 2 3" xfId="12661"/>
    <cellStyle name="Date 2 15 2 4" xfId="12662"/>
    <cellStyle name="Date 2 15 3" xfId="12663"/>
    <cellStyle name="Date 2 15 4" xfId="12664"/>
    <cellStyle name="Date 2 15 5" xfId="12665"/>
    <cellStyle name="Date 2 15 6" xfId="12666"/>
    <cellStyle name="Date 2 16" xfId="12667"/>
    <cellStyle name="Date 2 16 2" xfId="12668"/>
    <cellStyle name="Date 2 16 2 2" xfId="12669"/>
    <cellStyle name="Date 2 16 2 3" xfId="12670"/>
    <cellStyle name="Date 2 16 2 4" xfId="12671"/>
    <cellStyle name="Date 2 16 3" xfId="12672"/>
    <cellStyle name="Date 2 16 4" xfId="12673"/>
    <cellStyle name="Date 2 17" xfId="12674"/>
    <cellStyle name="Date 2 18" xfId="12675"/>
    <cellStyle name="Date 2 19" xfId="12676"/>
    <cellStyle name="Date 2 2" xfId="12677"/>
    <cellStyle name="Date 2 2 2" xfId="12678"/>
    <cellStyle name="Date 2 2 2 2" xfId="12679"/>
    <cellStyle name="Date 2 2 2 2 2" xfId="12680"/>
    <cellStyle name="Date 2 2 2 2 2 2" xfId="12681"/>
    <cellStyle name="Date 2 2 2 2 2 3" xfId="12682"/>
    <cellStyle name="Date 2 2 2 2 2 4" xfId="12683"/>
    <cellStyle name="Date 2 2 2 2 3" xfId="12684"/>
    <cellStyle name="Date 2 2 2 2 4" xfId="12685"/>
    <cellStyle name="Date 2 2 2 3" xfId="12686"/>
    <cellStyle name="Date 2 2 2 4" xfId="12687"/>
    <cellStyle name="Date 2 2 2 5" xfId="12688"/>
    <cellStyle name="Date 2 2 2 6" xfId="12689"/>
    <cellStyle name="Date 2 2 3" xfId="12690"/>
    <cellStyle name="Date 2 2 4" xfId="12691"/>
    <cellStyle name="Date 2 2 4 2" xfId="12692"/>
    <cellStyle name="Date 2 2 4 2 2" xfId="12693"/>
    <cellStyle name="Date 2 2 4 2 3" xfId="12694"/>
    <cellStyle name="Date 2 2 4 2 4" xfId="12695"/>
    <cellStyle name="Date 2 2 4 3" xfId="12696"/>
    <cellStyle name="Date 2 2 4 4" xfId="12697"/>
    <cellStyle name="Date 2 2 5" xfId="12698"/>
    <cellStyle name="Date 2 2 6" xfId="12699"/>
    <cellStyle name="Date 2 2 7" xfId="12700"/>
    <cellStyle name="Date 2 20" xfId="12701"/>
    <cellStyle name="Date 2 3" xfId="12702"/>
    <cellStyle name="Date 2 4" xfId="12703"/>
    <cellStyle name="Date 2 5" xfId="12704"/>
    <cellStyle name="Date 2 6" xfId="12705"/>
    <cellStyle name="Date 2 7" xfId="12706"/>
    <cellStyle name="Date 2 8" xfId="12707"/>
    <cellStyle name="Date 2 9" xfId="12708"/>
    <cellStyle name="Date 20" xfId="12709"/>
    <cellStyle name="Date 21" xfId="12710"/>
    <cellStyle name="Date 22" xfId="12711"/>
    <cellStyle name="Date 23" xfId="12712"/>
    <cellStyle name="Date 24" xfId="12713"/>
    <cellStyle name="Date 24 2" xfId="12714"/>
    <cellStyle name="Date 24 2 2" xfId="12715"/>
    <cellStyle name="Date 24 2 2 2" xfId="12716"/>
    <cellStyle name="Date 24 2 2 3" xfId="12717"/>
    <cellStyle name="Date 24 2 2 4" xfId="12718"/>
    <cellStyle name="Date 24 2 3" xfId="12719"/>
    <cellStyle name="Date 24 2 4" xfId="12720"/>
    <cellStyle name="Date 24 3" xfId="12721"/>
    <cellStyle name="Date 24 4" xfId="12722"/>
    <cellStyle name="Date 24 5" xfId="12723"/>
    <cellStyle name="Date 24 6" xfId="12724"/>
    <cellStyle name="Date 25" xfId="12725"/>
    <cellStyle name="Date 25 2" xfId="12726"/>
    <cellStyle name="Date 25 2 2" xfId="12727"/>
    <cellStyle name="Date 25 2 3" xfId="12728"/>
    <cellStyle name="Date 25 2 4" xfId="12729"/>
    <cellStyle name="Date 25 3" xfId="12730"/>
    <cellStyle name="Date 25 4" xfId="12731"/>
    <cellStyle name="Date 26" xfId="12732"/>
    <cellStyle name="Date 27" xfId="12733"/>
    <cellStyle name="Date 28" xfId="12734"/>
    <cellStyle name="Date 29" xfId="12735"/>
    <cellStyle name="Date 3" xfId="12736"/>
    <cellStyle name="Date 3 2" xfId="12737"/>
    <cellStyle name="Date 3 2 2" xfId="12738"/>
    <cellStyle name="Date 3 2 2 2" xfId="12739"/>
    <cellStyle name="Date 3 2 2 2 2" xfId="12740"/>
    <cellStyle name="Date 3 2 2 2 3" xfId="12741"/>
    <cellStyle name="Date 3 2 2 2 4" xfId="12742"/>
    <cellStyle name="Date 3 2 2 3" xfId="12743"/>
    <cellStyle name="Date 3 2 2 4" xfId="12744"/>
    <cellStyle name="Date 3 2 3" xfId="12745"/>
    <cellStyle name="Date 3 2 4" xfId="12746"/>
    <cellStyle name="Date 3 2 5" xfId="12747"/>
    <cellStyle name="Date 3 2 6" xfId="12748"/>
    <cellStyle name="Date 3 3" xfId="12749"/>
    <cellStyle name="Date 3 4" xfId="12750"/>
    <cellStyle name="Date 3 4 2" xfId="12751"/>
    <cellStyle name="Date 3 4 2 2" xfId="12752"/>
    <cellStyle name="Date 3 4 2 3" xfId="12753"/>
    <cellStyle name="Date 3 4 2 4" xfId="12754"/>
    <cellStyle name="Date 3 4 3" xfId="12755"/>
    <cellStyle name="Date 3 4 4" xfId="12756"/>
    <cellStyle name="Date 3 5" xfId="12757"/>
    <cellStyle name="Date 3 6" xfId="12758"/>
    <cellStyle name="Date 3 7" xfId="12759"/>
    <cellStyle name="Date 30" xfId="12760"/>
    <cellStyle name="Date 31" xfId="12761"/>
    <cellStyle name="Date 32" xfId="12762"/>
    <cellStyle name="Date 33" xfId="12763"/>
    <cellStyle name="Date 34" xfId="12764"/>
    <cellStyle name="Date 35" xfId="12765"/>
    <cellStyle name="Date 36" xfId="12766"/>
    <cellStyle name="Date 37" xfId="12767"/>
    <cellStyle name="Date 38" xfId="12768"/>
    <cellStyle name="Date 39" xfId="12769"/>
    <cellStyle name="Date 4" xfId="12770"/>
    <cellStyle name="Date 40" xfId="12771"/>
    <cellStyle name="Date 41" xfId="12772"/>
    <cellStyle name="Date 42" xfId="12773"/>
    <cellStyle name="Date 43" xfId="12774"/>
    <cellStyle name="Date 44" xfId="12775"/>
    <cellStyle name="Date 45" xfId="12776"/>
    <cellStyle name="Date 46" xfId="12777"/>
    <cellStyle name="Date 47" xfId="12778"/>
    <cellStyle name="Date 48" xfId="12779"/>
    <cellStyle name="Date 49" xfId="12780"/>
    <cellStyle name="Date 5" xfId="12781"/>
    <cellStyle name="Date 50" xfId="12782"/>
    <cellStyle name="Date 51" xfId="12783"/>
    <cellStyle name="Date 52" xfId="12784"/>
    <cellStyle name="Date 53" xfId="12785"/>
    <cellStyle name="Date 54" xfId="12786"/>
    <cellStyle name="Date 55" xfId="12787"/>
    <cellStyle name="Date 56" xfId="12788"/>
    <cellStyle name="Date 57" xfId="12789"/>
    <cellStyle name="Date 58" xfId="12790"/>
    <cellStyle name="Date 59" xfId="12791"/>
    <cellStyle name="Date 6" xfId="12792"/>
    <cellStyle name="Date 60" xfId="12793"/>
    <cellStyle name="Date 61" xfId="12794"/>
    <cellStyle name="Date 7" xfId="12795"/>
    <cellStyle name="Date 8" xfId="12796"/>
    <cellStyle name="Date 9" xfId="12797"/>
    <cellStyle name="Date mmm yyyy" xfId="12798"/>
    <cellStyle name="Date U" xfId="12799"/>
    <cellStyle name="Date_20061023 IDOF New Model" xfId="12800"/>
    <cellStyle name="Decimal [0]" xfId="12801"/>
    <cellStyle name="Decimal [2]" xfId="12802"/>
    <cellStyle name="Decimal [2] U" xfId="12803"/>
    <cellStyle name="Decimal [2]_1" xfId="12804"/>
    <cellStyle name="Decimal [3]" xfId="12805"/>
    <cellStyle name="Decimal [3] U" xfId="12806"/>
    <cellStyle name="Decimal [4]" xfId="12807"/>
    <cellStyle name="Decimal [4] U" xfId="12808"/>
    <cellStyle name="Decimal [4]_1" xfId="12809"/>
    <cellStyle name="Decimal_0dp" xfId="12810"/>
    <cellStyle name="Default" xfId="12811"/>
    <cellStyle name="Description" xfId="12812"/>
    <cellStyle name="Description 2" xfId="12813"/>
    <cellStyle name="Description 2 2" xfId="12814"/>
    <cellStyle name="Description 3" xfId="12815"/>
    <cellStyle name="Description 3 2" xfId="12816"/>
    <cellStyle name="Description 4" xfId="12817"/>
    <cellStyle name="DM Fixed Ass Date" xfId="12818"/>
    <cellStyle name="dms_Blue_HDR" xfId="12819"/>
    <cellStyle name="Documentation Hyperlink" xfId="12820"/>
    <cellStyle name="Dollars" xfId="12821"/>
    <cellStyle name="Dollars 2" xfId="12822"/>
    <cellStyle name="Dollars M" xfId="12823"/>
    <cellStyle name="Dollars M 2" xfId="12824"/>
    <cellStyle name="Double Underline" xfId="12825"/>
    <cellStyle name="Double Underline 2" xfId="12826"/>
    <cellStyle name="Downfoot" xfId="12827"/>
    <cellStyle name="Downfoot 2" xfId="12828"/>
    <cellStyle name="Downfoot 2 2" xfId="12829"/>
    <cellStyle name="Downfoot 3" xfId="12830"/>
    <cellStyle name="Dropdown box" xfId="12831"/>
    <cellStyle name="Dropdown box 2" xfId="12832"/>
    <cellStyle name="Dropdown box 2 2" xfId="12833"/>
    <cellStyle name="Dropdown box 3" xfId="12834"/>
    <cellStyle name="Dropdown box 3 2" xfId="12835"/>
    <cellStyle name="Dropdown box 4" xfId="12836"/>
    <cellStyle name="Dropdown box 4 2" xfId="12837"/>
    <cellStyle name="Dropdown box 5" xfId="12838"/>
    <cellStyle name="Dropdown box 5 2" xfId="12839"/>
    <cellStyle name="Dropdown box 6" xfId="12840"/>
    <cellStyle name="Dropdown box 6 2" xfId="12841"/>
    <cellStyle name="Dropdown box 7" xfId="12842"/>
    <cellStyle name="Dropdown box 7 2" xfId="12843"/>
    <cellStyle name="Dropdown box 8" xfId="12844"/>
    <cellStyle name="Emphasis 1" xfId="98"/>
    <cellStyle name="Emphasis 2" xfId="99"/>
    <cellStyle name="Emphasis 3" xfId="100"/>
    <cellStyle name="Empty_Cell" xfId="246"/>
    <cellStyle name="Euro" xfId="101"/>
    <cellStyle name="Euro 10" xfId="12845"/>
    <cellStyle name="Euro 10 10" xfId="12846"/>
    <cellStyle name="Euro 10 11" xfId="12847"/>
    <cellStyle name="Euro 10 2" xfId="12848"/>
    <cellStyle name="Euro 10 3" xfId="12849"/>
    <cellStyle name="Euro 10 4" xfId="12850"/>
    <cellStyle name="Euro 10 5" xfId="12851"/>
    <cellStyle name="Euro 10 6" xfId="12852"/>
    <cellStyle name="Euro 10 7" xfId="12853"/>
    <cellStyle name="Euro 10 8" xfId="12854"/>
    <cellStyle name="Euro 10 9" xfId="12855"/>
    <cellStyle name="Euro 11" xfId="12856"/>
    <cellStyle name="Euro 11 10" xfId="12857"/>
    <cellStyle name="Euro 11 11" xfId="12858"/>
    <cellStyle name="Euro 11 2" xfId="12859"/>
    <cellStyle name="Euro 11 3" xfId="12860"/>
    <cellStyle name="Euro 11 4" xfId="12861"/>
    <cellStyle name="Euro 11 5" xfId="12862"/>
    <cellStyle name="Euro 11 6" xfId="12863"/>
    <cellStyle name="Euro 11 7" xfId="12864"/>
    <cellStyle name="Euro 11 8" xfId="12865"/>
    <cellStyle name="Euro 11 9" xfId="12866"/>
    <cellStyle name="Euro 12" xfId="12867"/>
    <cellStyle name="Euro 12 10" xfId="12868"/>
    <cellStyle name="Euro 12 11" xfId="12869"/>
    <cellStyle name="Euro 12 2" xfId="12870"/>
    <cellStyle name="Euro 12 3" xfId="12871"/>
    <cellStyle name="Euro 12 4" xfId="12872"/>
    <cellStyle name="Euro 12 5" xfId="12873"/>
    <cellStyle name="Euro 12 6" xfId="12874"/>
    <cellStyle name="Euro 12 7" xfId="12875"/>
    <cellStyle name="Euro 12 8" xfId="12876"/>
    <cellStyle name="Euro 12 9" xfId="12877"/>
    <cellStyle name="Euro 13" xfId="12878"/>
    <cellStyle name="Euro 13 10" xfId="12879"/>
    <cellStyle name="Euro 13 11" xfId="12880"/>
    <cellStyle name="Euro 13 2" xfId="12881"/>
    <cellStyle name="Euro 13 3" xfId="12882"/>
    <cellStyle name="Euro 13 4" xfId="12883"/>
    <cellStyle name="Euro 13 5" xfId="12884"/>
    <cellStyle name="Euro 13 6" xfId="12885"/>
    <cellStyle name="Euro 13 7" xfId="12886"/>
    <cellStyle name="Euro 13 8" xfId="12887"/>
    <cellStyle name="Euro 13 9" xfId="12888"/>
    <cellStyle name="Euro 14" xfId="12889"/>
    <cellStyle name="Euro 14 10" xfId="12890"/>
    <cellStyle name="Euro 14 11" xfId="12891"/>
    <cellStyle name="Euro 14 2" xfId="12892"/>
    <cellStyle name="Euro 14 3" xfId="12893"/>
    <cellStyle name="Euro 14 4" xfId="12894"/>
    <cellStyle name="Euro 14 5" xfId="12895"/>
    <cellStyle name="Euro 14 6" xfId="12896"/>
    <cellStyle name="Euro 14 7" xfId="12897"/>
    <cellStyle name="Euro 14 8" xfId="12898"/>
    <cellStyle name="Euro 14 9" xfId="12899"/>
    <cellStyle name="Euro 15" xfId="12900"/>
    <cellStyle name="Euro 15 10" xfId="12901"/>
    <cellStyle name="Euro 15 11" xfId="12902"/>
    <cellStyle name="Euro 15 2" xfId="12903"/>
    <cellStyle name="Euro 15 3" xfId="12904"/>
    <cellStyle name="Euro 15 4" xfId="12905"/>
    <cellStyle name="Euro 15 5" xfId="12906"/>
    <cellStyle name="Euro 15 6" xfId="12907"/>
    <cellStyle name="Euro 15 7" xfId="12908"/>
    <cellStyle name="Euro 15 8" xfId="12909"/>
    <cellStyle name="Euro 15 9" xfId="12910"/>
    <cellStyle name="Euro 16" xfId="12911"/>
    <cellStyle name="Euro 16 10" xfId="12912"/>
    <cellStyle name="Euro 16 11" xfId="12913"/>
    <cellStyle name="Euro 16 2" xfId="12914"/>
    <cellStyle name="Euro 16 3" xfId="12915"/>
    <cellStyle name="Euro 16 4" xfId="12916"/>
    <cellStyle name="Euro 16 5" xfId="12917"/>
    <cellStyle name="Euro 16 6" xfId="12918"/>
    <cellStyle name="Euro 16 7" xfId="12919"/>
    <cellStyle name="Euro 16 8" xfId="12920"/>
    <cellStyle name="Euro 16 9" xfId="12921"/>
    <cellStyle name="Euro 17" xfId="12922"/>
    <cellStyle name="Euro 17 10" xfId="12923"/>
    <cellStyle name="Euro 17 11" xfId="12924"/>
    <cellStyle name="Euro 17 2" xfId="12925"/>
    <cellStyle name="Euro 17 3" xfId="12926"/>
    <cellStyle name="Euro 17 4" xfId="12927"/>
    <cellStyle name="Euro 17 5" xfId="12928"/>
    <cellStyle name="Euro 17 6" xfId="12929"/>
    <cellStyle name="Euro 17 7" xfId="12930"/>
    <cellStyle name="Euro 17 8" xfId="12931"/>
    <cellStyle name="Euro 17 9" xfId="12932"/>
    <cellStyle name="Euro 18" xfId="12933"/>
    <cellStyle name="Euro 18 10" xfId="12934"/>
    <cellStyle name="Euro 18 11" xfId="12935"/>
    <cellStyle name="Euro 18 2" xfId="12936"/>
    <cellStyle name="Euro 18 3" xfId="12937"/>
    <cellStyle name="Euro 18 4" xfId="12938"/>
    <cellStyle name="Euro 18 5" xfId="12939"/>
    <cellStyle name="Euro 18 6" xfId="12940"/>
    <cellStyle name="Euro 18 7" xfId="12941"/>
    <cellStyle name="Euro 18 8" xfId="12942"/>
    <cellStyle name="Euro 18 9" xfId="12943"/>
    <cellStyle name="Euro 19" xfId="12944"/>
    <cellStyle name="Euro 2" xfId="12945"/>
    <cellStyle name="Euro 2 10" xfId="12946"/>
    <cellStyle name="Euro 2 11" xfId="12947"/>
    <cellStyle name="Euro 2 12" xfId="12948"/>
    <cellStyle name="Euro 2 13" xfId="12949"/>
    <cellStyle name="Euro 2 14" xfId="12950"/>
    <cellStyle name="Euro 2 15" xfId="12951"/>
    <cellStyle name="Euro 2 15 2" xfId="12952"/>
    <cellStyle name="Euro 2 15 2 2" xfId="12953"/>
    <cellStyle name="Euro 2 15 2 2 2" xfId="12954"/>
    <cellStyle name="Euro 2 15 2 2 3" xfId="12955"/>
    <cellStyle name="Euro 2 15 2 2 4" xfId="12956"/>
    <cellStyle name="Euro 2 15 2 3" xfId="12957"/>
    <cellStyle name="Euro 2 15 2 4" xfId="12958"/>
    <cellStyle name="Euro 2 15 3" xfId="12959"/>
    <cellStyle name="Euro 2 15 4" xfId="12960"/>
    <cellStyle name="Euro 2 15 5" xfId="12961"/>
    <cellStyle name="Euro 2 15 6" xfId="12962"/>
    <cellStyle name="Euro 2 16" xfId="12963"/>
    <cellStyle name="Euro 2 16 2" xfId="12964"/>
    <cellStyle name="Euro 2 16 2 2" xfId="12965"/>
    <cellStyle name="Euro 2 16 2 3" xfId="12966"/>
    <cellStyle name="Euro 2 16 2 4" xfId="12967"/>
    <cellStyle name="Euro 2 16 3" xfId="12968"/>
    <cellStyle name="Euro 2 16 4" xfId="12969"/>
    <cellStyle name="Euro 2 17" xfId="12970"/>
    <cellStyle name="Euro 2 18" xfId="12971"/>
    <cellStyle name="Euro 2 19" xfId="12972"/>
    <cellStyle name="Euro 2 2" xfId="12973"/>
    <cellStyle name="Euro 2 2 2" xfId="12974"/>
    <cellStyle name="Euro 2 2 2 2" xfId="12975"/>
    <cellStyle name="Euro 2 2 2 2 2" xfId="12976"/>
    <cellStyle name="Euro 2 2 2 2 2 2" xfId="12977"/>
    <cellStyle name="Euro 2 2 2 2 2 3" xfId="12978"/>
    <cellStyle name="Euro 2 2 2 2 2 4" xfId="12979"/>
    <cellStyle name="Euro 2 2 2 2 3" xfId="12980"/>
    <cellStyle name="Euro 2 2 2 2 4" xfId="12981"/>
    <cellStyle name="Euro 2 2 2 3" xfId="12982"/>
    <cellStyle name="Euro 2 2 2 4" xfId="12983"/>
    <cellStyle name="Euro 2 2 2 5" xfId="12984"/>
    <cellStyle name="Euro 2 2 2 6" xfId="12985"/>
    <cellStyle name="Euro 2 2 3" xfId="12986"/>
    <cellStyle name="Euro 2 2 4" xfId="12987"/>
    <cellStyle name="Euro 2 2 4 2" xfId="12988"/>
    <cellStyle name="Euro 2 2 4 2 2" xfId="12989"/>
    <cellStyle name="Euro 2 2 4 2 3" xfId="12990"/>
    <cellStyle name="Euro 2 2 4 2 4" xfId="12991"/>
    <cellStyle name="Euro 2 2 4 3" xfId="12992"/>
    <cellStyle name="Euro 2 2 4 4" xfId="12993"/>
    <cellStyle name="Euro 2 2 5" xfId="12994"/>
    <cellStyle name="Euro 2 2 6" xfId="12995"/>
    <cellStyle name="Euro 2 2 7" xfId="12996"/>
    <cellStyle name="Euro 2 20" xfId="12997"/>
    <cellStyle name="Euro 2 21" xfId="12998"/>
    <cellStyle name="Euro 2 22" xfId="12999"/>
    <cellStyle name="Euro 2 23" xfId="13000"/>
    <cellStyle name="Euro 2 24" xfId="13001"/>
    <cellStyle name="Euro 2 25" xfId="13002"/>
    <cellStyle name="Euro 2 26" xfId="13003"/>
    <cellStyle name="Euro 2 27" xfId="13004"/>
    <cellStyle name="Euro 2 28" xfId="13005"/>
    <cellStyle name="Euro 2 29" xfId="13006"/>
    <cellStyle name="Euro 2 3" xfId="13007"/>
    <cellStyle name="Euro 2 4" xfId="13008"/>
    <cellStyle name="Euro 2 5" xfId="13009"/>
    <cellStyle name="Euro 2 6" xfId="13010"/>
    <cellStyle name="Euro 2 7" xfId="13011"/>
    <cellStyle name="Euro 2 8" xfId="13012"/>
    <cellStyle name="Euro 2 9" xfId="13013"/>
    <cellStyle name="Euro 20" xfId="13014"/>
    <cellStyle name="Euro 21" xfId="13015"/>
    <cellStyle name="Euro 22" xfId="13016"/>
    <cellStyle name="Euro 23" xfId="13017"/>
    <cellStyle name="Euro 24" xfId="13018"/>
    <cellStyle name="Euro 24 2" xfId="13019"/>
    <cellStyle name="Euro 24 2 2" xfId="13020"/>
    <cellStyle name="Euro 24 2 2 2" xfId="13021"/>
    <cellStyle name="Euro 24 2 2 3" xfId="13022"/>
    <cellStyle name="Euro 24 2 2 4" xfId="13023"/>
    <cellStyle name="Euro 24 2 3" xfId="13024"/>
    <cellStyle name="Euro 24 2 4" xfId="13025"/>
    <cellStyle name="Euro 24 3" xfId="13026"/>
    <cellStyle name="Euro 24 4" xfId="13027"/>
    <cellStyle name="Euro 24 5" xfId="13028"/>
    <cellStyle name="Euro 24 6" xfId="13029"/>
    <cellStyle name="Euro 25" xfId="13030"/>
    <cellStyle name="Euro 25 2" xfId="13031"/>
    <cellStyle name="Euro 25 2 2" xfId="13032"/>
    <cellStyle name="Euro 25 2 3" xfId="13033"/>
    <cellStyle name="Euro 25 2 4" xfId="13034"/>
    <cellStyle name="Euro 25 3" xfId="13035"/>
    <cellStyle name="Euro 25 4" xfId="13036"/>
    <cellStyle name="Euro 26" xfId="13037"/>
    <cellStyle name="Euro 27" xfId="13038"/>
    <cellStyle name="Euro 28" xfId="13039"/>
    <cellStyle name="Euro 29" xfId="13040"/>
    <cellStyle name="Euro 3" xfId="13041"/>
    <cellStyle name="Euro 3 10" xfId="13042"/>
    <cellStyle name="Euro 3 11" xfId="13043"/>
    <cellStyle name="Euro 3 12" xfId="13044"/>
    <cellStyle name="Euro 3 13" xfId="13045"/>
    <cellStyle name="Euro 3 14" xfId="13046"/>
    <cellStyle name="Euro 3 15" xfId="13047"/>
    <cellStyle name="Euro 3 16" xfId="13048"/>
    <cellStyle name="Euro 3 17" xfId="13049"/>
    <cellStyle name="Euro 3 2" xfId="13050"/>
    <cellStyle name="Euro 3 2 2" xfId="13051"/>
    <cellStyle name="Euro 3 2 2 2" xfId="13052"/>
    <cellStyle name="Euro 3 2 2 2 2" xfId="13053"/>
    <cellStyle name="Euro 3 2 2 2 3" xfId="13054"/>
    <cellStyle name="Euro 3 2 2 2 4" xfId="13055"/>
    <cellStyle name="Euro 3 2 2 3" xfId="13056"/>
    <cellStyle name="Euro 3 2 2 4" xfId="13057"/>
    <cellStyle name="Euro 3 2 3" xfId="13058"/>
    <cellStyle name="Euro 3 2 4" xfId="13059"/>
    <cellStyle name="Euro 3 2 5" xfId="13060"/>
    <cellStyle name="Euro 3 2 6" xfId="13061"/>
    <cellStyle name="Euro 3 3" xfId="13062"/>
    <cellStyle name="Euro 3 4" xfId="13063"/>
    <cellStyle name="Euro 3 4 2" xfId="13064"/>
    <cellStyle name="Euro 3 4 2 2" xfId="13065"/>
    <cellStyle name="Euro 3 4 2 3" xfId="13066"/>
    <cellStyle name="Euro 3 4 2 4" xfId="13067"/>
    <cellStyle name="Euro 3 4 3" xfId="13068"/>
    <cellStyle name="Euro 3 4 4" xfId="13069"/>
    <cellStyle name="Euro 3 5" xfId="13070"/>
    <cellStyle name="Euro 3 6" xfId="13071"/>
    <cellStyle name="Euro 3 7" xfId="13072"/>
    <cellStyle name="Euro 3 8" xfId="13073"/>
    <cellStyle name="Euro 3 9" xfId="13074"/>
    <cellStyle name="Euro 30" xfId="13075"/>
    <cellStyle name="Euro 31" xfId="13076"/>
    <cellStyle name="Euro 32" xfId="13077"/>
    <cellStyle name="Euro 33" xfId="13078"/>
    <cellStyle name="Euro 34" xfId="13079"/>
    <cellStyle name="Euro 35" xfId="13080"/>
    <cellStyle name="Euro 36" xfId="13081"/>
    <cellStyle name="Euro 37" xfId="13082"/>
    <cellStyle name="Euro 38" xfId="13083"/>
    <cellStyle name="Euro 39" xfId="13084"/>
    <cellStyle name="Euro 4" xfId="13085"/>
    <cellStyle name="Euro 4 10" xfId="13086"/>
    <cellStyle name="Euro 4 11" xfId="13087"/>
    <cellStyle name="Euro 4 2" xfId="13088"/>
    <cellStyle name="Euro 4 3" xfId="13089"/>
    <cellStyle name="Euro 4 4" xfId="13090"/>
    <cellStyle name="Euro 4 5" xfId="13091"/>
    <cellStyle name="Euro 4 6" xfId="13092"/>
    <cellStyle name="Euro 4 7" xfId="13093"/>
    <cellStyle name="Euro 4 8" xfId="13094"/>
    <cellStyle name="Euro 4 9" xfId="13095"/>
    <cellStyle name="Euro 40" xfId="13096"/>
    <cellStyle name="Euro 41" xfId="13097"/>
    <cellStyle name="Euro 42" xfId="13098"/>
    <cellStyle name="Euro 43" xfId="13099"/>
    <cellStyle name="Euro 44" xfId="13100"/>
    <cellStyle name="Euro 45" xfId="13101"/>
    <cellStyle name="Euro 46" xfId="13102"/>
    <cellStyle name="Euro 47" xfId="13103"/>
    <cellStyle name="Euro 48" xfId="13104"/>
    <cellStyle name="Euro 49" xfId="13105"/>
    <cellStyle name="Euro 5" xfId="13106"/>
    <cellStyle name="Euro 5 10" xfId="13107"/>
    <cellStyle name="Euro 5 11" xfId="13108"/>
    <cellStyle name="Euro 5 2" xfId="13109"/>
    <cellStyle name="Euro 5 3" xfId="13110"/>
    <cellStyle name="Euro 5 4" xfId="13111"/>
    <cellStyle name="Euro 5 5" xfId="13112"/>
    <cellStyle name="Euro 5 6" xfId="13113"/>
    <cellStyle name="Euro 5 7" xfId="13114"/>
    <cellStyle name="Euro 5 8" xfId="13115"/>
    <cellStyle name="Euro 5 9" xfId="13116"/>
    <cellStyle name="Euro 50" xfId="13117"/>
    <cellStyle name="Euro 51" xfId="13118"/>
    <cellStyle name="Euro 52" xfId="13119"/>
    <cellStyle name="Euro 53" xfId="13120"/>
    <cellStyle name="Euro 54" xfId="13121"/>
    <cellStyle name="Euro 55" xfId="13122"/>
    <cellStyle name="Euro 56" xfId="13123"/>
    <cellStyle name="Euro 57" xfId="13124"/>
    <cellStyle name="Euro 58" xfId="13125"/>
    <cellStyle name="Euro 59" xfId="13126"/>
    <cellStyle name="Euro 6" xfId="13127"/>
    <cellStyle name="Euro 6 10" xfId="13128"/>
    <cellStyle name="Euro 6 11" xfId="13129"/>
    <cellStyle name="Euro 6 2" xfId="13130"/>
    <cellStyle name="Euro 6 3" xfId="13131"/>
    <cellStyle name="Euro 6 4" xfId="13132"/>
    <cellStyle name="Euro 6 5" xfId="13133"/>
    <cellStyle name="Euro 6 6" xfId="13134"/>
    <cellStyle name="Euro 6 7" xfId="13135"/>
    <cellStyle name="Euro 6 8" xfId="13136"/>
    <cellStyle name="Euro 6 9" xfId="13137"/>
    <cellStyle name="Euro 7" xfId="13138"/>
    <cellStyle name="Euro 7 10" xfId="13139"/>
    <cellStyle name="Euro 7 11" xfId="13140"/>
    <cellStyle name="Euro 7 2" xfId="13141"/>
    <cellStyle name="Euro 7 3" xfId="13142"/>
    <cellStyle name="Euro 7 4" xfId="13143"/>
    <cellStyle name="Euro 7 5" xfId="13144"/>
    <cellStyle name="Euro 7 6" xfId="13145"/>
    <cellStyle name="Euro 7 7" xfId="13146"/>
    <cellStyle name="Euro 7 8" xfId="13147"/>
    <cellStyle name="Euro 7 9" xfId="13148"/>
    <cellStyle name="Euro 8" xfId="13149"/>
    <cellStyle name="Euro 8 10" xfId="13150"/>
    <cellStyle name="Euro 8 11" xfId="13151"/>
    <cellStyle name="Euro 8 2" xfId="13152"/>
    <cellStyle name="Euro 8 3" xfId="13153"/>
    <cellStyle name="Euro 8 4" xfId="13154"/>
    <cellStyle name="Euro 8 5" xfId="13155"/>
    <cellStyle name="Euro 8 6" xfId="13156"/>
    <cellStyle name="Euro 8 7" xfId="13157"/>
    <cellStyle name="Euro 8 8" xfId="13158"/>
    <cellStyle name="Euro 8 9" xfId="13159"/>
    <cellStyle name="Euro 9" xfId="13160"/>
    <cellStyle name="Euro 9 10" xfId="13161"/>
    <cellStyle name="Euro 9 11" xfId="13162"/>
    <cellStyle name="Euro 9 2" xfId="13163"/>
    <cellStyle name="Euro 9 3" xfId="13164"/>
    <cellStyle name="Euro 9 4" xfId="13165"/>
    <cellStyle name="Euro 9 5" xfId="13166"/>
    <cellStyle name="Euro 9 6" xfId="13167"/>
    <cellStyle name="Euro 9 7" xfId="13168"/>
    <cellStyle name="Euro 9 8" xfId="13169"/>
    <cellStyle name="Euro 9 9" xfId="13170"/>
    <cellStyle name="Exception" xfId="13171"/>
    <cellStyle name="ExchangeRate" xfId="13172"/>
    <cellStyle name="Explanatory Text 10" xfId="13173"/>
    <cellStyle name="Explanatory Text 11" xfId="13174"/>
    <cellStyle name="Explanatory Text 12" xfId="13175"/>
    <cellStyle name="Explanatory Text 13" xfId="13176"/>
    <cellStyle name="Explanatory Text 14" xfId="13177"/>
    <cellStyle name="Explanatory Text 15" xfId="13178"/>
    <cellStyle name="Explanatory Text 16" xfId="13179"/>
    <cellStyle name="Explanatory Text 17" xfId="13180"/>
    <cellStyle name="Explanatory Text 2" xfId="102"/>
    <cellStyle name="Explanatory Text 2 10" xfId="13181"/>
    <cellStyle name="Explanatory Text 2 11" xfId="13182"/>
    <cellStyle name="Explanatory Text 2 12" xfId="13183"/>
    <cellStyle name="Explanatory Text 2 13" xfId="13184"/>
    <cellStyle name="Explanatory Text 2 14" xfId="13185"/>
    <cellStyle name="Explanatory Text 2 15" xfId="13186"/>
    <cellStyle name="Explanatory Text 2 16" xfId="13187"/>
    <cellStyle name="Explanatory Text 2 17" xfId="13188"/>
    <cellStyle name="Explanatory Text 2 18" xfId="13189"/>
    <cellStyle name="Explanatory Text 2 19" xfId="13190"/>
    <cellStyle name="Explanatory Text 2 2" xfId="13191"/>
    <cellStyle name="Explanatory Text 2 2 10" xfId="13192"/>
    <cellStyle name="Explanatory Text 2 2 11" xfId="13193"/>
    <cellStyle name="Explanatory Text 2 2 12" xfId="13194"/>
    <cellStyle name="Explanatory Text 2 2 13" xfId="13195"/>
    <cellStyle name="Explanatory Text 2 2 14" xfId="13196"/>
    <cellStyle name="Explanatory Text 2 2 15" xfId="13197"/>
    <cellStyle name="Explanatory Text 2 2 15 2" xfId="13198"/>
    <cellStyle name="Explanatory Text 2 2 15 2 2" xfId="13199"/>
    <cellStyle name="Explanatory Text 2 2 15 2 2 2" xfId="13200"/>
    <cellStyle name="Explanatory Text 2 2 15 2 2 3" xfId="13201"/>
    <cellStyle name="Explanatory Text 2 2 15 2 2 4" xfId="13202"/>
    <cellStyle name="Explanatory Text 2 2 15 2 3" xfId="13203"/>
    <cellStyle name="Explanatory Text 2 2 15 2 4" xfId="13204"/>
    <cellStyle name="Explanatory Text 2 2 15 3" xfId="13205"/>
    <cellStyle name="Explanatory Text 2 2 15 4" xfId="13206"/>
    <cellStyle name="Explanatory Text 2 2 15 5" xfId="13207"/>
    <cellStyle name="Explanatory Text 2 2 15 6" xfId="13208"/>
    <cellStyle name="Explanatory Text 2 2 16" xfId="13209"/>
    <cellStyle name="Explanatory Text 2 2 16 2" xfId="13210"/>
    <cellStyle name="Explanatory Text 2 2 16 2 2" xfId="13211"/>
    <cellStyle name="Explanatory Text 2 2 16 2 3" xfId="13212"/>
    <cellStyle name="Explanatory Text 2 2 16 2 4" xfId="13213"/>
    <cellStyle name="Explanatory Text 2 2 16 3" xfId="13214"/>
    <cellStyle name="Explanatory Text 2 2 16 4" xfId="13215"/>
    <cellStyle name="Explanatory Text 2 2 17" xfId="13216"/>
    <cellStyle name="Explanatory Text 2 2 18" xfId="13217"/>
    <cellStyle name="Explanatory Text 2 2 19" xfId="13218"/>
    <cellStyle name="Explanatory Text 2 2 2" xfId="13219"/>
    <cellStyle name="Explanatory Text 2 2 2 2" xfId="13220"/>
    <cellStyle name="Explanatory Text 2 2 2 2 2" xfId="13221"/>
    <cellStyle name="Explanatory Text 2 2 2 2 2 2" xfId="13222"/>
    <cellStyle name="Explanatory Text 2 2 2 2 2 2 2" xfId="13223"/>
    <cellStyle name="Explanatory Text 2 2 2 2 2 2 3" xfId="13224"/>
    <cellStyle name="Explanatory Text 2 2 2 2 2 2 4" xfId="13225"/>
    <cellStyle name="Explanatory Text 2 2 2 2 2 3" xfId="13226"/>
    <cellStyle name="Explanatory Text 2 2 2 2 2 4" xfId="13227"/>
    <cellStyle name="Explanatory Text 2 2 2 2 3" xfId="13228"/>
    <cellStyle name="Explanatory Text 2 2 2 2 4" xfId="13229"/>
    <cellStyle name="Explanatory Text 2 2 2 2 5" xfId="13230"/>
    <cellStyle name="Explanatory Text 2 2 2 2 6" xfId="13231"/>
    <cellStyle name="Explanatory Text 2 2 2 3" xfId="13232"/>
    <cellStyle name="Explanatory Text 2 2 2 4" xfId="13233"/>
    <cellStyle name="Explanatory Text 2 2 2 4 2" xfId="13234"/>
    <cellStyle name="Explanatory Text 2 2 2 4 2 2" xfId="13235"/>
    <cellStyle name="Explanatory Text 2 2 2 4 2 3" xfId="13236"/>
    <cellStyle name="Explanatory Text 2 2 2 4 2 4" xfId="13237"/>
    <cellStyle name="Explanatory Text 2 2 2 4 3" xfId="13238"/>
    <cellStyle name="Explanatory Text 2 2 2 4 4" xfId="13239"/>
    <cellStyle name="Explanatory Text 2 2 2 5" xfId="13240"/>
    <cellStyle name="Explanatory Text 2 2 2 6" xfId="13241"/>
    <cellStyle name="Explanatory Text 2 2 2 7" xfId="13242"/>
    <cellStyle name="Explanatory Text 2 2 3" xfId="13243"/>
    <cellStyle name="Explanatory Text 2 2 4" xfId="13244"/>
    <cellStyle name="Explanatory Text 2 2 5" xfId="13245"/>
    <cellStyle name="Explanatory Text 2 2 6" xfId="13246"/>
    <cellStyle name="Explanatory Text 2 2 7" xfId="13247"/>
    <cellStyle name="Explanatory Text 2 2 8" xfId="13248"/>
    <cellStyle name="Explanatory Text 2 2 9" xfId="13249"/>
    <cellStyle name="Explanatory Text 2 20" xfId="13250"/>
    <cellStyle name="Explanatory Text 2 21" xfId="13251"/>
    <cellStyle name="Explanatory Text 2 22" xfId="13252"/>
    <cellStyle name="Explanatory Text 2 23" xfId="13253"/>
    <cellStyle name="Explanatory Text 2 24" xfId="13254"/>
    <cellStyle name="Explanatory Text 2 24 2" xfId="13255"/>
    <cellStyle name="Explanatory Text 2 24 2 2" xfId="13256"/>
    <cellStyle name="Explanatory Text 2 24 2 2 2" xfId="13257"/>
    <cellStyle name="Explanatory Text 2 24 2 2 3" xfId="13258"/>
    <cellStyle name="Explanatory Text 2 24 2 2 4" xfId="13259"/>
    <cellStyle name="Explanatory Text 2 24 2 3" xfId="13260"/>
    <cellStyle name="Explanatory Text 2 24 2 4" xfId="13261"/>
    <cellStyle name="Explanatory Text 2 24 3" xfId="13262"/>
    <cellStyle name="Explanatory Text 2 24 4" xfId="13263"/>
    <cellStyle name="Explanatory Text 2 24 5" xfId="13264"/>
    <cellStyle name="Explanatory Text 2 24 6" xfId="13265"/>
    <cellStyle name="Explanatory Text 2 25" xfId="13266"/>
    <cellStyle name="Explanatory Text 2 25 2" xfId="13267"/>
    <cellStyle name="Explanatory Text 2 25 2 2" xfId="13268"/>
    <cellStyle name="Explanatory Text 2 25 2 3" xfId="13269"/>
    <cellStyle name="Explanatory Text 2 25 2 4" xfId="13270"/>
    <cellStyle name="Explanatory Text 2 25 3" xfId="13271"/>
    <cellStyle name="Explanatory Text 2 25 4" xfId="13272"/>
    <cellStyle name="Explanatory Text 2 26" xfId="13273"/>
    <cellStyle name="Explanatory Text 2 27" xfId="13274"/>
    <cellStyle name="Explanatory Text 2 28" xfId="13275"/>
    <cellStyle name="Explanatory Text 2 29" xfId="13276"/>
    <cellStyle name="Explanatory Text 2 3" xfId="13277"/>
    <cellStyle name="Explanatory Text 2 3 2" xfId="13278"/>
    <cellStyle name="Explanatory Text 2 3 2 2" xfId="13279"/>
    <cellStyle name="Explanatory Text 2 3 2 2 2" xfId="13280"/>
    <cellStyle name="Explanatory Text 2 3 2 2 2 2" xfId="13281"/>
    <cellStyle name="Explanatory Text 2 3 2 2 2 3" xfId="13282"/>
    <cellStyle name="Explanatory Text 2 3 2 2 2 4" xfId="13283"/>
    <cellStyle name="Explanatory Text 2 3 2 2 3" xfId="13284"/>
    <cellStyle name="Explanatory Text 2 3 2 2 4" xfId="13285"/>
    <cellStyle name="Explanatory Text 2 3 2 3" xfId="13286"/>
    <cellStyle name="Explanatory Text 2 3 2 4" xfId="13287"/>
    <cellStyle name="Explanatory Text 2 3 2 5" xfId="13288"/>
    <cellStyle name="Explanatory Text 2 3 2 6" xfId="13289"/>
    <cellStyle name="Explanatory Text 2 3 3" xfId="13290"/>
    <cellStyle name="Explanatory Text 2 3 4" xfId="13291"/>
    <cellStyle name="Explanatory Text 2 3 4 2" xfId="13292"/>
    <cellStyle name="Explanatory Text 2 3 4 2 2" xfId="13293"/>
    <cellStyle name="Explanatory Text 2 3 4 2 3" xfId="13294"/>
    <cellStyle name="Explanatory Text 2 3 4 2 4" xfId="13295"/>
    <cellStyle name="Explanatory Text 2 3 4 3" xfId="13296"/>
    <cellStyle name="Explanatory Text 2 3 4 4" xfId="13297"/>
    <cellStyle name="Explanatory Text 2 3 5" xfId="13298"/>
    <cellStyle name="Explanatory Text 2 3 6" xfId="13299"/>
    <cellStyle name="Explanatory Text 2 3 7" xfId="13300"/>
    <cellStyle name="Explanatory Text 2 30" xfId="13301"/>
    <cellStyle name="Explanatory Text 2 31" xfId="13302"/>
    <cellStyle name="Explanatory Text 2 32" xfId="13303"/>
    <cellStyle name="Explanatory Text 2 33" xfId="13304"/>
    <cellStyle name="Explanatory Text 2 34" xfId="13305"/>
    <cellStyle name="Explanatory Text 2 35" xfId="13306"/>
    <cellStyle name="Explanatory Text 2 36" xfId="13307"/>
    <cellStyle name="Explanatory Text 2 37" xfId="13308"/>
    <cellStyle name="Explanatory Text 2 38" xfId="13309"/>
    <cellStyle name="Explanatory Text 2 39" xfId="13310"/>
    <cellStyle name="Explanatory Text 2 4" xfId="13311"/>
    <cellStyle name="Explanatory Text 2 5" xfId="13312"/>
    <cellStyle name="Explanatory Text 2 6" xfId="13313"/>
    <cellStyle name="Explanatory Text 2 7" xfId="13314"/>
    <cellStyle name="Explanatory Text 2 8" xfId="13315"/>
    <cellStyle name="Explanatory Text 2 9" xfId="13316"/>
    <cellStyle name="Explanatory Text 3" xfId="13317"/>
    <cellStyle name="Explanatory Text 3 2" xfId="13318"/>
    <cellStyle name="Explanatory Text 4" xfId="13319"/>
    <cellStyle name="Explanatory Text 5" xfId="13320"/>
    <cellStyle name="Explanatory Text 6" xfId="13321"/>
    <cellStyle name="Explanatory Text 7" xfId="13322"/>
    <cellStyle name="Explanatory Text 8" xfId="13323"/>
    <cellStyle name="Explanatory Text 9" xfId="13324"/>
    <cellStyle name="EY House" xfId="13325"/>
    <cellStyle name="EY%input" xfId="13326"/>
    <cellStyle name="EY0dp" xfId="13327"/>
    <cellStyle name="EY1dp" xfId="13328"/>
    <cellStyle name="EY3dp" xfId="13329"/>
    <cellStyle name="EYBlocked" xfId="13330"/>
    <cellStyle name="EYCallUp" xfId="13331"/>
    <cellStyle name="EYColumnHeading" xfId="13332"/>
    <cellStyle name="EYColumnHeading 2" xfId="13333"/>
    <cellStyle name="EYColumnHeading 2 2" xfId="13334"/>
    <cellStyle name="EYColumnHeading 3" xfId="13335"/>
    <cellStyle name="EYCurrency" xfId="13336"/>
    <cellStyle name="EYCurrency 2" xfId="13337"/>
    <cellStyle name="EYCurrency 2 2" xfId="13338"/>
    <cellStyle name="EYCurrency 3" xfId="13339"/>
    <cellStyle name="EYHeader1" xfId="13340"/>
    <cellStyle name="EYHeader1 2" xfId="13341"/>
    <cellStyle name="EYHeader1 2 2" xfId="13342"/>
    <cellStyle name="EYHeader1 2 2 2" xfId="13343"/>
    <cellStyle name="EYHeader1 2 3" xfId="13344"/>
    <cellStyle name="EYHeader1 3" xfId="13345"/>
    <cellStyle name="EYHeader1 3 2" xfId="13346"/>
    <cellStyle name="EYHeader1 3 2 2" xfId="13347"/>
    <cellStyle name="EYHeader1 3 3" xfId="13348"/>
    <cellStyle name="EYHeader1 4" xfId="13349"/>
    <cellStyle name="EYHeader1 4 2" xfId="13350"/>
    <cellStyle name="EYHeader1 4 2 2" xfId="13351"/>
    <cellStyle name="EYHeader1 4 3" xfId="13352"/>
    <cellStyle name="EYHeader1 5" xfId="13353"/>
    <cellStyle name="EYHeader1 5 2" xfId="13354"/>
    <cellStyle name="EYHeader1 5 2 2" xfId="13355"/>
    <cellStyle name="EYHeader1 5 3" xfId="13356"/>
    <cellStyle name="EYHeader1 6" xfId="13357"/>
    <cellStyle name="EYHeader1 6 2" xfId="13358"/>
    <cellStyle name="EYHeader1 6 2 2" xfId="13359"/>
    <cellStyle name="EYHeader1 6 3" xfId="13360"/>
    <cellStyle name="EYHeader1 7" xfId="13361"/>
    <cellStyle name="EYHeader1 7 2" xfId="13362"/>
    <cellStyle name="EYHeader1 7 2 2" xfId="13363"/>
    <cellStyle name="EYHeader1 7 3" xfId="13364"/>
    <cellStyle name="EYHeader1 8" xfId="13365"/>
    <cellStyle name="EYHeader1 8 2" xfId="13366"/>
    <cellStyle name="EYHeader1 9" xfId="13367"/>
    <cellStyle name="EYHeader2" xfId="13368"/>
    <cellStyle name="EYInputPercent" xfId="13369"/>
    <cellStyle name="EYInputValue" xfId="13370"/>
    <cellStyle name="EYNormal" xfId="13371"/>
    <cellStyle name="EYNotes" xfId="13372"/>
    <cellStyle name="EYnumber" xfId="13373"/>
    <cellStyle name="EYnumber 2" xfId="13374"/>
    <cellStyle name="EYnumber 2 2" xfId="13375"/>
    <cellStyle name="EYnumber 3" xfId="13376"/>
    <cellStyle name="EYnumber 3 2" xfId="13377"/>
    <cellStyle name="EYnumber 4" xfId="13378"/>
    <cellStyle name="EYtext" xfId="13379"/>
    <cellStyle name="f" xfId="13380"/>
    <cellStyle name="F2" xfId="13381"/>
    <cellStyle name="F3" xfId="13382"/>
    <cellStyle name="F4" xfId="13383"/>
    <cellStyle name="F5" xfId="13384"/>
    <cellStyle name="F6" xfId="13385"/>
    <cellStyle name="F7" xfId="13386"/>
    <cellStyle name="F8" xfId="13387"/>
    <cellStyle name="Feeder Field" xfId="13388"/>
    <cellStyle name="Feeder Field 2" xfId="13389"/>
    <cellStyle name="Feeder Field 2 2" xfId="13390"/>
    <cellStyle name="Feeder Field 2 2 2" xfId="13391"/>
    <cellStyle name="Feeder Field 2 3" xfId="13392"/>
    <cellStyle name="Feeder Field 3" xfId="13393"/>
    <cellStyle name="Feeder Field 3 2" xfId="13394"/>
    <cellStyle name="Feeder Field 4" xfId="13395"/>
    <cellStyle name="FinYr" xfId="13396"/>
    <cellStyle name="Fixed" xfId="103"/>
    <cellStyle name="Fixed  [0]" xfId="13397"/>
    <cellStyle name="Fixed [4]" xfId="13398"/>
    <cellStyle name="Fixed [4] 2" xfId="13399"/>
    <cellStyle name="Fixed [4] 2 2" xfId="13400"/>
    <cellStyle name="Fixed [4] 3" xfId="13401"/>
    <cellStyle name="Fixed 2" xfId="104"/>
    <cellStyle name="Fixed 3" xfId="13402"/>
    <cellStyle name="Fixed 4" xfId="13403"/>
    <cellStyle name="Fixed 5" xfId="13404"/>
    <cellStyle name="Fixed 6" xfId="13405"/>
    <cellStyle name="Fixed 7" xfId="13406"/>
    <cellStyle name="Fixed 8" xfId="13407"/>
    <cellStyle name="Fixed2 - Style2" xfId="13408"/>
    <cellStyle name="Followed Hyperlink" xfId="39230" builtinId="9" hidden="1"/>
    <cellStyle name="Followed Hyperlink" xfId="39231" builtinId="9" hidden="1"/>
    <cellStyle name="Followed Hyperlink" xfId="39232" builtinId="9" hidden="1"/>
    <cellStyle name="Followed Hyperlink" xfId="39233" builtinId="9" hidden="1"/>
    <cellStyle name="Followed Hyperlink" xfId="39234" builtinId="9" hidden="1"/>
    <cellStyle name="Followed Hyperlink" xfId="39235" builtinId="9" hidden="1"/>
    <cellStyle name="Followed Hyperlink" xfId="39236" builtinId="9" hidden="1"/>
    <cellStyle name="Font_Actual" xfId="13409"/>
    <cellStyle name="Forecast Cell Column Heading" xfId="13410"/>
    <cellStyle name="Forecast override only" xfId="13411"/>
    <cellStyle name="Forecast override only 2" xfId="13412"/>
    <cellStyle name="Formula (,)" xfId="13413"/>
    <cellStyle name="Formula (,0)" xfId="13414"/>
    <cellStyle name="Fyear" xfId="13415"/>
    <cellStyle name="Fyear 2" xfId="13416"/>
    <cellStyle name="Fyear 2 2" xfId="13417"/>
    <cellStyle name="Fyear 3" xfId="13418"/>
    <cellStyle name="Fyear 3 2" xfId="13419"/>
    <cellStyle name="Fyear 4" xfId="13420"/>
    <cellStyle name="Gilsans" xfId="105"/>
    <cellStyle name="Gilsans 2" xfId="13421"/>
    <cellStyle name="Gilsansl" xfId="106"/>
    <cellStyle name="Gilsansl 2" xfId="13422"/>
    <cellStyle name="Good 10" xfId="13423"/>
    <cellStyle name="Good 11" xfId="13424"/>
    <cellStyle name="Good 12" xfId="13425"/>
    <cellStyle name="Good 13" xfId="13426"/>
    <cellStyle name="Good 14" xfId="13427"/>
    <cellStyle name="Good 15" xfId="13428"/>
    <cellStyle name="Good 16" xfId="13429"/>
    <cellStyle name="Good 17" xfId="13430"/>
    <cellStyle name="Good 2" xfId="107"/>
    <cellStyle name="Good 2 10" xfId="13431"/>
    <cellStyle name="Good 2 11" xfId="13432"/>
    <cellStyle name="Good 2 12" xfId="13433"/>
    <cellStyle name="Good 2 13" xfId="13434"/>
    <cellStyle name="Good 2 14" xfId="13435"/>
    <cellStyle name="Good 2 15" xfId="13436"/>
    <cellStyle name="Good 2 16" xfId="13437"/>
    <cellStyle name="Good 2 17" xfId="13438"/>
    <cellStyle name="Good 2 18" xfId="13439"/>
    <cellStyle name="Good 2 19" xfId="13440"/>
    <cellStyle name="Good 2 2" xfId="13441"/>
    <cellStyle name="Good 2 2 10" xfId="13442"/>
    <cellStyle name="Good 2 2 11" xfId="13443"/>
    <cellStyle name="Good 2 2 12" xfId="13444"/>
    <cellStyle name="Good 2 2 13" xfId="13445"/>
    <cellStyle name="Good 2 2 14" xfId="13446"/>
    <cellStyle name="Good 2 2 15" xfId="13447"/>
    <cellStyle name="Good 2 2 15 2" xfId="13448"/>
    <cellStyle name="Good 2 2 15 2 2" xfId="13449"/>
    <cellStyle name="Good 2 2 15 2 2 2" xfId="13450"/>
    <cellStyle name="Good 2 2 15 2 2 3" xfId="13451"/>
    <cellStyle name="Good 2 2 15 2 2 4" xfId="13452"/>
    <cellStyle name="Good 2 2 15 2 3" xfId="13453"/>
    <cellStyle name="Good 2 2 15 2 4" xfId="13454"/>
    <cellStyle name="Good 2 2 15 3" xfId="13455"/>
    <cellStyle name="Good 2 2 15 4" xfId="13456"/>
    <cellStyle name="Good 2 2 15 5" xfId="13457"/>
    <cellStyle name="Good 2 2 15 6" xfId="13458"/>
    <cellStyle name="Good 2 2 16" xfId="13459"/>
    <cellStyle name="Good 2 2 16 2" xfId="13460"/>
    <cellStyle name="Good 2 2 16 2 2" xfId="13461"/>
    <cellStyle name="Good 2 2 16 2 3" xfId="13462"/>
    <cellStyle name="Good 2 2 16 2 4" xfId="13463"/>
    <cellStyle name="Good 2 2 16 3" xfId="13464"/>
    <cellStyle name="Good 2 2 16 4" xfId="13465"/>
    <cellStyle name="Good 2 2 17" xfId="13466"/>
    <cellStyle name="Good 2 2 18" xfId="13467"/>
    <cellStyle name="Good 2 2 19" xfId="13468"/>
    <cellStyle name="Good 2 2 2" xfId="13469"/>
    <cellStyle name="Good 2 2 2 2" xfId="13470"/>
    <cellStyle name="Good 2 2 2 2 2" xfId="13471"/>
    <cellStyle name="Good 2 2 2 2 2 2" xfId="13472"/>
    <cellStyle name="Good 2 2 2 2 2 2 2" xfId="13473"/>
    <cellStyle name="Good 2 2 2 2 2 2 3" xfId="13474"/>
    <cellStyle name="Good 2 2 2 2 2 2 4" xfId="13475"/>
    <cellStyle name="Good 2 2 2 2 2 3" xfId="13476"/>
    <cellStyle name="Good 2 2 2 2 2 4" xfId="13477"/>
    <cellStyle name="Good 2 2 2 2 3" xfId="13478"/>
    <cellStyle name="Good 2 2 2 2 4" xfId="13479"/>
    <cellStyle name="Good 2 2 2 2 5" xfId="13480"/>
    <cellStyle name="Good 2 2 2 2 6" xfId="13481"/>
    <cellStyle name="Good 2 2 2 3" xfId="13482"/>
    <cellStyle name="Good 2 2 2 4" xfId="13483"/>
    <cellStyle name="Good 2 2 2 4 2" xfId="13484"/>
    <cellStyle name="Good 2 2 2 4 2 2" xfId="13485"/>
    <cellStyle name="Good 2 2 2 4 2 3" xfId="13486"/>
    <cellStyle name="Good 2 2 2 4 2 4" xfId="13487"/>
    <cellStyle name="Good 2 2 2 4 3" xfId="13488"/>
    <cellStyle name="Good 2 2 2 4 4" xfId="13489"/>
    <cellStyle name="Good 2 2 2 5" xfId="13490"/>
    <cellStyle name="Good 2 2 2 6" xfId="13491"/>
    <cellStyle name="Good 2 2 2 7" xfId="13492"/>
    <cellStyle name="Good 2 2 3" xfId="13493"/>
    <cellStyle name="Good 2 2 4" xfId="13494"/>
    <cellStyle name="Good 2 2 5" xfId="13495"/>
    <cellStyle name="Good 2 2 6" xfId="13496"/>
    <cellStyle name="Good 2 2 7" xfId="13497"/>
    <cellStyle name="Good 2 2 8" xfId="13498"/>
    <cellStyle name="Good 2 2 9" xfId="13499"/>
    <cellStyle name="Good 2 20" xfId="13500"/>
    <cellStyle name="Good 2 21" xfId="13501"/>
    <cellStyle name="Good 2 22" xfId="13502"/>
    <cellStyle name="Good 2 23" xfId="13503"/>
    <cellStyle name="Good 2 24" xfId="13504"/>
    <cellStyle name="Good 2 24 2" xfId="13505"/>
    <cellStyle name="Good 2 24 2 2" xfId="13506"/>
    <cellStyle name="Good 2 24 2 2 2" xfId="13507"/>
    <cellStyle name="Good 2 24 2 2 3" xfId="13508"/>
    <cellStyle name="Good 2 24 2 2 4" xfId="13509"/>
    <cellStyle name="Good 2 24 2 3" xfId="13510"/>
    <cellStyle name="Good 2 24 2 4" xfId="13511"/>
    <cellStyle name="Good 2 24 3" xfId="13512"/>
    <cellStyle name="Good 2 24 4" xfId="13513"/>
    <cellStyle name="Good 2 24 5" xfId="13514"/>
    <cellStyle name="Good 2 24 6" xfId="13515"/>
    <cellStyle name="Good 2 25" xfId="13516"/>
    <cellStyle name="Good 2 25 2" xfId="13517"/>
    <cellStyle name="Good 2 25 2 2" xfId="13518"/>
    <cellStyle name="Good 2 25 2 3" xfId="13519"/>
    <cellStyle name="Good 2 25 2 4" xfId="13520"/>
    <cellStyle name="Good 2 25 3" xfId="13521"/>
    <cellStyle name="Good 2 25 4" xfId="13522"/>
    <cellStyle name="Good 2 26" xfId="13523"/>
    <cellStyle name="Good 2 27" xfId="13524"/>
    <cellStyle name="Good 2 28" xfId="13525"/>
    <cellStyle name="Good 2 29" xfId="13526"/>
    <cellStyle name="Good 2 3" xfId="13527"/>
    <cellStyle name="Good 2 3 2" xfId="13528"/>
    <cellStyle name="Good 2 3 2 2" xfId="13529"/>
    <cellStyle name="Good 2 3 2 2 2" xfId="13530"/>
    <cellStyle name="Good 2 3 2 2 2 2" xfId="13531"/>
    <cellStyle name="Good 2 3 2 2 2 3" xfId="13532"/>
    <cellStyle name="Good 2 3 2 2 2 4" xfId="13533"/>
    <cellStyle name="Good 2 3 2 2 3" xfId="13534"/>
    <cellStyle name="Good 2 3 2 2 4" xfId="13535"/>
    <cellStyle name="Good 2 3 2 3" xfId="13536"/>
    <cellStyle name="Good 2 3 2 4" xfId="13537"/>
    <cellStyle name="Good 2 3 2 5" xfId="13538"/>
    <cellStyle name="Good 2 3 2 6" xfId="13539"/>
    <cellStyle name="Good 2 3 3" xfId="13540"/>
    <cellStyle name="Good 2 3 4" xfId="13541"/>
    <cellStyle name="Good 2 3 4 2" xfId="13542"/>
    <cellStyle name="Good 2 3 4 2 2" xfId="13543"/>
    <cellStyle name="Good 2 3 4 2 3" xfId="13544"/>
    <cellStyle name="Good 2 3 4 2 4" xfId="13545"/>
    <cellStyle name="Good 2 3 4 3" xfId="13546"/>
    <cellStyle name="Good 2 3 4 4" xfId="13547"/>
    <cellStyle name="Good 2 3 5" xfId="13548"/>
    <cellStyle name="Good 2 3 6" xfId="13549"/>
    <cellStyle name="Good 2 3 7" xfId="13550"/>
    <cellStyle name="Good 2 30" xfId="13551"/>
    <cellStyle name="Good 2 31" xfId="13552"/>
    <cellStyle name="Good 2 32" xfId="13553"/>
    <cellStyle name="Good 2 33" xfId="13554"/>
    <cellStyle name="Good 2 34" xfId="13555"/>
    <cellStyle name="Good 2 35" xfId="13556"/>
    <cellStyle name="Good 2 36" xfId="13557"/>
    <cellStyle name="Good 2 37" xfId="13558"/>
    <cellStyle name="Good 2 38" xfId="13559"/>
    <cellStyle name="Good 2 39" xfId="13560"/>
    <cellStyle name="Good 2 4" xfId="13561"/>
    <cellStyle name="Good 2 5" xfId="13562"/>
    <cellStyle name="Good 2 6" xfId="13563"/>
    <cellStyle name="Good 2 7" xfId="13564"/>
    <cellStyle name="Good 2 8" xfId="13565"/>
    <cellStyle name="Good 2 9" xfId="13566"/>
    <cellStyle name="Good 3" xfId="13567"/>
    <cellStyle name="Good 3 2" xfId="13568"/>
    <cellStyle name="Good 4" xfId="13569"/>
    <cellStyle name="Good 4 2" xfId="13570"/>
    <cellStyle name="Good 5" xfId="13571"/>
    <cellStyle name="Good 6" xfId="13572"/>
    <cellStyle name="Good 7" xfId="13573"/>
    <cellStyle name="Good 8" xfId="13574"/>
    <cellStyle name="Good 9" xfId="13575"/>
    <cellStyle name="Grade" xfId="13576"/>
    <cellStyle name="Green Header" xfId="13577"/>
    <cellStyle name="Grey" xfId="13578"/>
    <cellStyle name="Grey 2" xfId="13579"/>
    <cellStyle name="Grey 2 2" xfId="13580"/>
    <cellStyle name="Grey 3" xfId="13581"/>
    <cellStyle name="Grey 3 2" xfId="13582"/>
    <cellStyle name="Grey 4" xfId="13583"/>
    <cellStyle name="Grey 5" xfId="13584"/>
    <cellStyle name="Greyed out" xfId="13585"/>
    <cellStyle name="Growth Factor" xfId="13586"/>
    <cellStyle name="H1" xfId="13587"/>
    <cellStyle name="H2" xfId="13588"/>
    <cellStyle name="H4" xfId="13589"/>
    <cellStyle name="Hardcoded Input" xfId="13590"/>
    <cellStyle name="Hardcoded Input 2" xfId="13591"/>
    <cellStyle name="Hash Out" xfId="13592"/>
    <cellStyle name="Hash Out 2" xfId="13593"/>
    <cellStyle name="Hash Out 3" xfId="13594"/>
    <cellStyle name="Hash Out 4" xfId="13595"/>
    <cellStyle name="Hash Out 5" xfId="13596"/>
    <cellStyle name="Head 1" xfId="13597"/>
    <cellStyle name="Head 2" xfId="13598"/>
    <cellStyle name="Head 3" xfId="13599"/>
    <cellStyle name="Head01" xfId="13600"/>
    <cellStyle name="Head01 2" xfId="13601"/>
    <cellStyle name="Head01 3" xfId="13602"/>
    <cellStyle name="Head01 4" xfId="13603"/>
    <cellStyle name="Head01 5" xfId="13604"/>
    <cellStyle name="Head01 6" xfId="13605"/>
    <cellStyle name="Head01 7" xfId="13606"/>
    <cellStyle name="head11a" xfId="13607"/>
    <cellStyle name="head11a 2" xfId="13608"/>
    <cellStyle name="head11a 2 2" xfId="13609"/>
    <cellStyle name="head11a 3" xfId="13610"/>
    <cellStyle name="head11a 3 2" xfId="13611"/>
    <cellStyle name="head11a 4" xfId="13612"/>
    <cellStyle name="head11b" xfId="13613"/>
    <cellStyle name="head11c" xfId="13614"/>
    <cellStyle name="head14" xfId="13615"/>
    <cellStyle name="headd" xfId="13616"/>
    <cellStyle name="HEADER" xfId="13617"/>
    <cellStyle name="Header 2" xfId="13618"/>
    <cellStyle name="Header 3" xfId="13619"/>
    <cellStyle name="Header1" xfId="247"/>
    <cellStyle name="Header2" xfId="248"/>
    <cellStyle name="Header2 2" xfId="13620"/>
    <cellStyle name="Header2 2 2" xfId="13621"/>
    <cellStyle name="Header2 2 2 2" xfId="13622"/>
    <cellStyle name="Header2 2 3" xfId="13623"/>
    <cellStyle name="Header3" xfId="249"/>
    <cellStyle name="Header4" xfId="250"/>
    <cellStyle name="Header5" xfId="251"/>
    <cellStyle name="Heading" xfId="13624"/>
    <cellStyle name="Heading 1 10" xfId="13625"/>
    <cellStyle name="Heading 1 10 10" xfId="13626"/>
    <cellStyle name="Heading 1 10 11" xfId="13627"/>
    <cellStyle name="Heading 1 10 2" xfId="13628"/>
    <cellStyle name="Heading 1 10 3" xfId="13629"/>
    <cellStyle name="Heading 1 10 4" xfId="13630"/>
    <cellStyle name="Heading 1 10 5" xfId="13631"/>
    <cellStyle name="Heading 1 10 6" xfId="13632"/>
    <cellStyle name="Heading 1 10 7" xfId="13633"/>
    <cellStyle name="Heading 1 10 8" xfId="13634"/>
    <cellStyle name="Heading 1 10 9" xfId="13635"/>
    <cellStyle name="Heading 1 11 10" xfId="13636"/>
    <cellStyle name="Heading 1 11 11" xfId="13637"/>
    <cellStyle name="Heading 1 11 2" xfId="13638"/>
    <cellStyle name="Heading 1 11 3" xfId="13639"/>
    <cellStyle name="Heading 1 11 4" xfId="13640"/>
    <cellStyle name="Heading 1 11 5" xfId="13641"/>
    <cellStyle name="Heading 1 11 6" xfId="13642"/>
    <cellStyle name="Heading 1 11 7" xfId="13643"/>
    <cellStyle name="Heading 1 11 8" xfId="13644"/>
    <cellStyle name="Heading 1 11 9" xfId="13645"/>
    <cellStyle name="Heading 1 12 10" xfId="13646"/>
    <cellStyle name="Heading 1 12 11" xfId="13647"/>
    <cellStyle name="Heading 1 12 2" xfId="13648"/>
    <cellStyle name="Heading 1 12 3" xfId="13649"/>
    <cellStyle name="Heading 1 12 4" xfId="13650"/>
    <cellStyle name="Heading 1 12 5" xfId="13651"/>
    <cellStyle name="Heading 1 12 6" xfId="13652"/>
    <cellStyle name="Heading 1 12 7" xfId="13653"/>
    <cellStyle name="Heading 1 12 8" xfId="13654"/>
    <cellStyle name="Heading 1 12 9" xfId="13655"/>
    <cellStyle name="Heading 1 13" xfId="13656"/>
    <cellStyle name="Heading 1 14" xfId="13657"/>
    <cellStyle name="Heading 1 15" xfId="13658"/>
    <cellStyle name="Heading 1 16" xfId="13659"/>
    <cellStyle name="Heading 1 17" xfId="13660"/>
    <cellStyle name="Heading 1 18" xfId="13661"/>
    <cellStyle name="Heading 1 2" xfId="108"/>
    <cellStyle name="Heading 1 2 10" xfId="13662"/>
    <cellStyle name="Heading 1 2 11" xfId="13663"/>
    <cellStyle name="Heading 1 2 12" xfId="13664"/>
    <cellStyle name="Heading 1 2 13" xfId="13665"/>
    <cellStyle name="Heading 1 2 14" xfId="13666"/>
    <cellStyle name="Heading 1 2 15" xfId="13667"/>
    <cellStyle name="Heading 1 2 16" xfId="13668"/>
    <cellStyle name="Heading 1 2 17" xfId="13669"/>
    <cellStyle name="Heading 1 2 18" xfId="13670"/>
    <cellStyle name="Heading 1 2 19" xfId="13671"/>
    <cellStyle name="Heading 1 2 2" xfId="109"/>
    <cellStyle name="Heading 1 2 2 10" xfId="13672"/>
    <cellStyle name="Heading 1 2 2 11" xfId="13673"/>
    <cellStyle name="Heading 1 2 2 12" xfId="13674"/>
    <cellStyle name="Heading 1 2 2 13" xfId="13675"/>
    <cellStyle name="Heading 1 2 2 14" xfId="13676"/>
    <cellStyle name="Heading 1 2 2 15" xfId="13677"/>
    <cellStyle name="Heading 1 2 2 15 2" xfId="13678"/>
    <cellStyle name="Heading 1 2 2 15 2 2" xfId="13679"/>
    <cellStyle name="Heading 1 2 2 15 2 2 2" xfId="13680"/>
    <cellStyle name="Heading 1 2 2 15 2 2 3" xfId="13681"/>
    <cellStyle name="Heading 1 2 2 15 2 2 4" xfId="13682"/>
    <cellStyle name="Heading 1 2 2 15 2 3" xfId="13683"/>
    <cellStyle name="Heading 1 2 2 15 2 4" xfId="13684"/>
    <cellStyle name="Heading 1 2 2 15 3" xfId="13685"/>
    <cellStyle name="Heading 1 2 2 15 4" xfId="13686"/>
    <cellStyle name="Heading 1 2 2 15 5" xfId="13687"/>
    <cellStyle name="Heading 1 2 2 15 6" xfId="13688"/>
    <cellStyle name="Heading 1 2 2 16" xfId="13689"/>
    <cellStyle name="Heading 1 2 2 16 2" xfId="13690"/>
    <cellStyle name="Heading 1 2 2 16 2 2" xfId="13691"/>
    <cellStyle name="Heading 1 2 2 16 2 3" xfId="13692"/>
    <cellStyle name="Heading 1 2 2 16 2 4" xfId="13693"/>
    <cellStyle name="Heading 1 2 2 16 3" xfId="13694"/>
    <cellStyle name="Heading 1 2 2 16 4" xfId="13695"/>
    <cellStyle name="Heading 1 2 2 17" xfId="13696"/>
    <cellStyle name="Heading 1 2 2 18" xfId="13697"/>
    <cellStyle name="Heading 1 2 2 19" xfId="13698"/>
    <cellStyle name="Heading 1 2 2 2" xfId="13699"/>
    <cellStyle name="Heading 1 2 2 2 2" xfId="13700"/>
    <cellStyle name="Heading 1 2 2 2 2 2" xfId="13701"/>
    <cellStyle name="Heading 1 2 2 2 2 2 2" xfId="13702"/>
    <cellStyle name="Heading 1 2 2 2 2 2 2 2" xfId="13703"/>
    <cellStyle name="Heading 1 2 2 2 2 2 2 3" xfId="13704"/>
    <cellStyle name="Heading 1 2 2 2 2 2 2 4" xfId="13705"/>
    <cellStyle name="Heading 1 2 2 2 2 2 3" xfId="13706"/>
    <cellStyle name="Heading 1 2 2 2 2 2 4" xfId="13707"/>
    <cellStyle name="Heading 1 2 2 2 2 3" xfId="13708"/>
    <cellStyle name="Heading 1 2 2 2 2 4" xfId="13709"/>
    <cellStyle name="Heading 1 2 2 2 2 5" xfId="13710"/>
    <cellStyle name="Heading 1 2 2 2 2 6" xfId="13711"/>
    <cellStyle name="Heading 1 2 2 2 3" xfId="13712"/>
    <cellStyle name="Heading 1 2 2 2 4" xfId="13713"/>
    <cellStyle name="Heading 1 2 2 2 4 2" xfId="13714"/>
    <cellStyle name="Heading 1 2 2 2 4 2 2" xfId="13715"/>
    <cellStyle name="Heading 1 2 2 2 4 2 3" xfId="13716"/>
    <cellStyle name="Heading 1 2 2 2 4 2 4" xfId="13717"/>
    <cellStyle name="Heading 1 2 2 2 4 3" xfId="13718"/>
    <cellStyle name="Heading 1 2 2 2 4 4" xfId="13719"/>
    <cellStyle name="Heading 1 2 2 2 5" xfId="13720"/>
    <cellStyle name="Heading 1 2 2 2 6" xfId="13721"/>
    <cellStyle name="Heading 1 2 2 2 7" xfId="13722"/>
    <cellStyle name="Heading 1 2 2 20" xfId="13723"/>
    <cellStyle name="Heading 1 2 2 3" xfId="13724"/>
    <cellStyle name="Heading 1 2 2 4" xfId="13725"/>
    <cellStyle name="Heading 1 2 2 5" xfId="13726"/>
    <cellStyle name="Heading 1 2 2 6" xfId="13727"/>
    <cellStyle name="Heading 1 2 2 7" xfId="13728"/>
    <cellStyle name="Heading 1 2 2 8" xfId="13729"/>
    <cellStyle name="Heading 1 2 2 9" xfId="13730"/>
    <cellStyle name="Heading 1 2 20" xfId="13731"/>
    <cellStyle name="Heading 1 2 21" xfId="13732"/>
    <cellStyle name="Heading 1 2 22" xfId="13733"/>
    <cellStyle name="Heading 1 2 23" xfId="13734"/>
    <cellStyle name="Heading 1 2 24" xfId="13735"/>
    <cellStyle name="Heading 1 2 24 2" xfId="13736"/>
    <cellStyle name="Heading 1 2 24 2 2" xfId="13737"/>
    <cellStyle name="Heading 1 2 24 2 2 2" xfId="13738"/>
    <cellStyle name="Heading 1 2 24 2 2 3" xfId="13739"/>
    <cellStyle name="Heading 1 2 24 2 2 4" xfId="13740"/>
    <cellStyle name="Heading 1 2 24 2 3" xfId="13741"/>
    <cellStyle name="Heading 1 2 24 2 4" xfId="13742"/>
    <cellStyle name="Heading 1 2 24 3" xfId="13743"/>
    <cellStyle name="Heading 1 2 24 4" xfId="13744"/>
    <cellStyle name="Heading 1 2 24 5" xfId="13745"/>
    <cellStyle name="Heading 1 2 24 6" xfId="13746"/>
    <cellStyle name="Heading 1 2 25" xfId="13747"/>
    <cellStyle name="Heading 1 2 25 2" xfId="13748"/>
    <cellStyle name="Heading 1 2 25 2 2" xfId="13749"/>
    <cellStyle name="Heading 1 2 25 2 3" xfId="13750"/>
    <cellStyle name="Heading 1 2 25 2 4" xfId="13751"/>
    <cellStyle name="Heading 1 2 25 3" xfId="13752"/>
    <cellStyle name="Heading 1 2 25 4" xfId="13753"/>
    <cellStyle name="Heading 1 2 26" xfId="13754"/>
    <cellStyle name="Heading 1 2 27" xfId="13755"/>
    <cellStyle name="Heading 1 2 28" xfId="13756"/>
    <cellStyle name="Heading 1 2 29" xfId="13757"/>
    <cellStyle name="Heading 1 2 3" xfId="13758"/>
    <cellStyle name="Heading 1 2 3 2" xfId="13759"/>
    <cellStyle name="Heading 1 2 3 2 2" xfId="13760"/>
    <cellStyle name="Heading 1 2 3 2 2 2" xfId="13761"/>
    <cellStyle name="Heading 1 2 3 2 2 2 2" xfId="13762"/>
    <cellStyle name="Heading 1 2 3 2 2 2 3" xfId="13763"/>
    <cellStyle name="Heading 1 2 3 2 2 2 4" xfId="13764"/>
    <cellStyle name="Heading 1 2 3 2 2 3" xfId="13765"/>
    <cellStyle name="Heading 1 2 3 2 2 4" xfId="13766"/>
    <cellStyle name="Heading 1 2 3 2 3" xfId="13767"/>
    <cellStyle name="Heading 1 2 3 2 4" xfId="13768"/>
    <cellStyle name="Heading 1 2 3 2 5" xfId="13769"/>
    <cellStyle name="Heading 1 2 3 2 6" xfId="13770"/>
    <cellStyle name="Heading 1 2 3 3" xfId="13771"/>
    <cellStyle name="Heading 1 2 3 4" xfId="13772"/>
    <cellStyle name="Heading 1 2 3 4 2" xfId="13773"/>
    <cellStyle name="Heading 1 2 3 4 2 2" xfId="13774"/>
    <cellStyle name="Heading 1 2 3 4 2 3" xfId="13775"/>
    <cellStyle name="Heading 1 2 3 4 2 4" xfId="13776"/>
    <cellStyle name="Heading 1 2 3 4 3" xfId="13777"/>
    <cellStyle name="Heading 1 2 3 4 4" xfId="13778"/>
    <cellStyle name="Heading 1 2 3 5" xfId="13779"/>
    <cellStyle name="Heading 1 2 3 6" xfId="13780"/>
    <cellStyle name="Heading 1 2 3 7" xfId="13781"/>
    <cellStyle name="Heading 1 2 3 8" xfId="13782"/>
    <cellStyle name="Heading 1 2 3 9" xfId="13783"/>
    <cellStyle name="Heading 1 2 30" xfId="13784"/>
    <cellStyle name="Heading 1 2 31" xfId="13785"/>
    <cellStyle name="Heading 1 2 32" xfId="13786"/>
    <cellStyle name="Heading 1 2 33" xfId="13787"/>
    <cellStyle name="Heading 1 2 34" xfId="13788"/>
    <cellStyle name="Heading 1 2 35" xfId="13789"/>
    <cellStyle name="Heading 1 2 36" xfId="13790"/>
    <cellStyle name="Heading 1 2 37" xfId="13791"/>
    <cellStyle name="Heading 1 2 38" xfId="13792"/>
    <cellStyle name="Heading 1 2 39" xfId="13793"/>
    <cellStyle name="Heading 1 2 4" xfId="13794"/>
    <cellStyle name="Heading 1 2 4 2" xfId="13795"/>
    <cellStyle name="Heading 1 2 5" xfId="13796"/>
    <cellStyle name="Heading 1 2 6" xfId="13797"/>
    <cellStyle name="Heading 1 2 7" xfId="13798"/>
    <cellStyle name="Heading 1 2 8" xfId="13799"/>
    <cellStyle name="Heading 1 2 9" xfId="13800"/>
    <cellStyle name="Heading 1 3" xfId="110"/>
    <cellStyle name="Heading 1 3 2" xfId="13801"/>
    <cellStyle name="Heading 1 3 3" xfId="13802"/>
    <cellStyle name="HEADING 1 4" xfId="13803"/>
    <cellStyle name="Heading 1 4 10" xfId="13804"/>
    <cellStyle name="Heading 1 4 11" xfId="13805"/>
    <cellStyle name="Heading 1 4 2" xfId="13806"/>
    <cellStyle name="Heading 1 4 3" xfId="13807"/>
    <cellStyle name="Heading 1 4 4" xfId="13808"/>
    <cellStyle name="Heading 1 4 5" xfId="13809"/>
    <cellStyle name="Heading 1 4 6" xfId="13810"/>
    <cellStyle name="Heading 1 4 7" xfId="13811"/>
    <cellStyle name="Heading 1 4 8" xfId="13812"/>
    <cellStyle name="Heading 1 4 9" xfId="13813"/>
    <cellStyle name="HEADING 1 5" xfId="13814"/>
    <cellStyle name="Heading 1 5 10" xfId="13815"/>
    <cellStyle name="Heading 1 5 11" xfId="13816"/>
    <cellStyle name="Heading 1 5 2" xfId="13817"/>
    <cellStyle name="Heading 1 5 3" xfId="13818"/>
    <cellStyle name="Heading 1 5 4" xfId="13819"/>
    <cellStyle name="Heading 1 5 5" xfId="13820"/>
    <cellStyle name="Heading 1 5 6" xfId="13821"/>
    <cellStyle name="Heading 1 5 7" xfId="13822"/>
    <cellStyle name="Heading 1 5 8" xfId="13823"/>
    <cellStyle name="Heading 1 5 9" xfId="13824"/>
    <cellStyle name="HEADING 1 6" xfId="13825"/>
    <cellStyle name="Heading 1 6 10" xfId="13826"/>
    <cellStyle name="Heading 1 6 11" xfId="13827"/>
    <cellStyle name="Heading 1 6 2" xfId="13828"/>
    <cellStyle name="Heading 1 6 3" xfId="13829"/>
    <cellStyle name="Heading 1 6 4" xfId="13830"/>
    <cellStyle name="Heading 1 6 5" xfId="13831"/>
    <cellStyle name="Heading 1 6 6" xfId="13832"/>
    <cellStyle name="Heading 1 6 7" xfId="13833"/>
    <cellStyle name="Heading 1 6 8" xfId="13834"/>
    <cellStyle name="Heading 1 6 9" xfId="13835"/>
    <cellStyle name="HEADING 1 7" xfId="13836"/>
    <cellStyle name="Heading 1 7 10" xfId="13837"/>
    <cellStyle name="Heading 1 7 11" xfId="13838"/>
    <cellStyle name="Heading 1 7 2" xfId="13839"/>
    <cellStyle name="Heading 1 7 3" xfId="13840"/>
    <cellStyle name="Heading 1 7 4" xfId="13841"/>
    <cellStyle name="Heading 1 7 5" xfId="13842"/>
    <cellStyle name="Heading 1 7 6" xfId="13843"/>
    <cellStyle name="Heading 1 7 7" xfId="13844"/>
    <cellStyle name="Heading 1 7 8" xfId="13845"/>
    <cellStyle name="Heading 1 7 9" xfId="13846"/>
    <cellStyle name="HEADING 1 8" xfId="13847"/>
    <cellStyle name="Heading 1 8 10" xfId="13848"/>
    <cellStyle name="Heading 1 8 11" xfId="13849"/>
    <cellStyle name="Heading 1 8 2" xfId="13850"/>
    <cellStyle name="Heading 1 8 3" xfId="13851"/>
    <cellStyle name="Heading 1 8 4" xfId="13852"/>
    <cellStyle name="Heading 1 8 5" xfId="13853"/>
    <cellStyle name="Heading 1 8 6" xfId="13854"/>
    <cellStyle name="Heading 1 8 7" xfId="13855"/>
    <cellStyle name="Heading 1 8 8" xfId="13856"/>
    <cellStyle name="Heading 1 8 9" xfId="13857"/>
    <cellStyle name="HEADING 1 9" xfId="13858"/>
    <cellStyle name="Heading 1 9 10" xfId="13859"/>
    <cellStyle name="Heading 1 9 11" xfId="13860"/>
    <cellStyle name="Heading 1 9 2" xfId="13861"/>
    <cellStyle name="Heading 1 9 3" xfId="13862"/>
    <cellStyle name="Heading 1 9 4" xfId="13863"/>
    <cellStyle name="Heading 1 9 5" xfId="13864"/>
    <cellStyle name="Heading 1 9 6" xfId="13865"/>
    <cellStyle name="Heading 1 9 7" xfId="13866"/>
    <cellStyle name="Heading 1 9 8" xfId="13867"/>
    <cellStyle name="Heading 1 9 9" xfId="13868"/>
    <cellStyle name="Heading 1A" xfId="13869"/>
    <cellStyle name="Heading 2 10" xfId="13870"/>
    <cellStyle name="Heading 2 10 10" xfId="13871"/>
    <cellStyle name="Heading 2 10 11" xfId="13872"/>
    <cellStyle name="Heading 2 10 2" xfId="13873"/>
    <cellStyle name="Heading 2 10 3" xfId="13874"/>
    <cellStyle name="Heading 2 10 4" xfId="13875"/>
    <cellStyle name="Heading 2 10 5" xfId="13876"/>
    <cellStyle name="Heading 2 10 6" xfId="13877"/>
    <cellStyle name="Heading 2 10 7" xfId="13878"/>
    <cellStyle name="Heading 2 10 8" xfId="13879"/>
    <cellStyle name="Heading 2 10 9" xfId="13880"/>
    <cellStyle name="Heading 2 11 10" xfId="13881"/>
    <cellStyle name="Heading 2 11 11" xfId="13882"/>
    <cellStyle name="Heading 2 11 2" xfId="13883"/>
    <cellStyle name="Heading 2 11 3" xfId="13884"/>
    <cellStyle name="Heading 2 11 4" xfId="13885"/>
    <cellStyle name="Heading 2 11 5" xfId="13886"/>
    <cellStyle name="Heading 2 11 6" xfId="13887"/>
    <cellStyle name="Heading 2 11 7" xfId="13888"/>
    <cellStyle name="Heading 2 11 8" xfId="13889"/>
    <cellStyle name="Heading 2 11 9" xfId="13890"/>
    <cellStyle name="Heading 2 12 10" xfId="13891"/>
    <cellStyle name="Heading 2 12 11" xfId="13892"/>
    <cellStyle name="Heading 2 12 2" xfId="13893"/>
    <cellStyle name="Heading 2 12 3" xfId="13894"/>
    <cellStyle name="Heading 2 12 4" xfId="13895"/>
    <cellStyle name="Heading 2 12 5" xfId="13896"/>
    <cellStyle name="Heading 2 12 6" xfId="13897"/>
    <cellStyle name="Heading 2 12 7" xfId="13898"/>
    <cellStyle name="Heading 2 12 8" xfId="13899"/>
    <cellStyle name="Heading 2 12 9" xfId="13900"/>
    <cellStyle name="Heading 2 13" xfId="13901"/>
    <cellStyle name="Heading 2 14" xfId="13902"/>
    <cellStyle name="Heading 2 15" xfId="13903"/>
    <cellStyle name="Heading 2 16" xfId="13904"/>
    <cellStyle name="Heading 2 17" xfId="13905"/>
    <cellStyle name="Heading 2 18" xfId="13906"/>
    <cellStyle name="Heading 2 2" xfId="111"/>
    <cellStyle name="Heading 2 2 10" xfId="13907"/>
    <cellStyle name="Heading 2 2 11" xfId="13908"/>
    <cellStyle name="Heading 2 2 12" xfId="13909"/>
    <cellStyle name="Heading 2 2 13" xfId="13910"/>
    <cellStyle name="Heading 2 2 14" xfId="13911"/>
    <cellStyle name="Heading 2 2 15" xfId="13912"/>
    <cellStyle name="Heading 2 2 16" xfId="13913"/>
    <cellStyle name="Heading 2 2 17" xfId="13914"/>
    <cellStyle name="Heading 2 2 18" xfId="13915"/>
    <cellStyle name="Heading 2 2 19" xfId="13916"/>
    <cellStyle name="Heading 2 2 2" xfId="112"/>
    <cellStyle name="Heading 2 2 2 10" xfId="13917"/>
    <cellStyle name="Heading 2 2 2 11" xfId="13918"/>
    <cellStyle name="Heading 2 2 2 12" xfId="13919"/>
    <cellStyle name="Heading 2 2 2 13" xfId="13920"/>
    <cellStyle name="Heading 2 2 2 14" xfId="13921"/>
    <cellStyle name="Heading 2 2 2 15" xfId="13922"/>
    <cellStyle name="Heading 2 2 2 15 2" xfId="13923"/>
    <cellStyle name="Heading 2 2 2 15 2 2" xfId="13924"/>
    <cellStyle name="Heading 2 2 2 15 2 2 2" xfId="13925"/>
    <cellStyle name="Heading 2 2 2 15 2 2 3" xfId="13926"/>
    <cellStyle name="Heading 2 2 2 15 2 2 4" xfId="13927"/>
    <cellStyle name="Heading 2 2 2 15 2 3" xfId="13928"/>
    <cellStyle name="Heading 2 2 2 15 2 4" xfId="13929"/>
    <cellStyle name="Heading 2 2 2 15 3" xfId="13930"/>
    <cellStyle name="Heading 2 2 2 15 4" xfId="13931"/>
    <cellStyle name="Heading 2 2 2 15 5" xfId="13932"/>
    <cellStyle name="Heading 2 2 2 15 6" xfId="13933"/>
    <cellStyle name="Heading 2 2 2 16" xfId="13934"/>
    <cellStyle name="Heading 2 2 2 16 2" xfId="13935"/>
    <cellStyle name="Heading 2 2 2 16 2 2" xfId="13936"/>
    <cellStyle name="Heading 2 2 2 16 2 3" xfId="13937"/>
    <cellStyle name="Heading 2 2 2 16 2 4" xfId="13938"/>
    <cellStyle name="Heading 2 2 2 16 3" xfId="13939"/>
    <cellStyle name="Heading 2 2 2 16 4" xfId="13940"/>
    <cellStyle name="Heading 2 2 2 17" xfId="13941"/>
    <cellStyle name="Heading 2 2 2 18" xfId="13942"/>
    <cellStyle name="Heading 2 2 2 19" xfId="13943"/>
    <cellStyle name="Heading 2 2 2 2" xfId="13944"/>
    <cellStyle name="Heading 2 2 2 2 2" xfId="13945"/>
    <cellStyle name="Heading 2 2 2 2 2 2" xfId="13946"/>
    <cellStyle name="Heading 2 2 2 2 2 2 2" xfId="13947"/>
    <cellStyle name="Heading 2 2 2 2 2 2 2 2" xfId="13948"/>
    <cellStyle name="Heading 2 2 2 2 2 2 2 3" xfId="13949"/>
    <cellStyle name="Heading 2 2 2 2 2 2 2 4" xfId="13950"/>
    <cellStyle name="Heading 2 2 2 2 2 2 3" xfId="13951"/>
    <cellStyle name="Heading 2 2 2 2 2 2 4" xfId="13952"/>
    <cellStyle name="Heading 2 2 2 2 2 3" xfId="13953"/>
    <cellStyle name="Heading 2 2 2 2 2 4" xfId="13954"/>
    <cellStyle name="Heading 2 2 2 2 2 5" xfId="13955"/>
    <cellStyle name="Heading 2 2 2 2 2 6" xfId="13956"/>
    <cellStyle name="Heading 2 2 2 2 3" xfId="13957"/>
    <cellStyle name="Heading 2 2 2 2 4" xfId="13958"/>
    <cellStyle name="Heading 2 2 2 2 4 2" xfId="13959"/>
    <cellStyle name="Heading 2 2 2 2 4 2 2" xfId="13960"/>
    <cellStyle name="Heading 2 2 2 2 4 2 3" xfId="13961"/>
    <cellStyle name="Heading 2 2 2 2 4 2 4" xfId="13962"/>
    <cellStyle name="Heading 2 2 2 2 4 3" xfId="13963"/>
    <cellStyle name="Heading 2 2 2 2 4 4" xfId="13964"/>
    <cellStyle name="Heading 2 2 2 2 5" xfId="13965"/>
    <cellStyle name="Heading 2 2 2 2 6" xfId="13966"/>
    <cellStyle name="Heading 2 2 2 2 7" xfId="13967"/>
    <cellStyle name="Heading 2 2 2 20" xfId="13968"/>
    <cellStyle name="Heading 2 2 2 3" xfId="13969"/>
    <cellStyle name="Heading 2 2 2 4" xfId="13970"/>
    <cellStyle name="Heading 2 2 2 5" xfId="13971"/>
    <cellStyle name="Heading 2 2 2 6" xfId="13972"/>
    <cellStyle name="Heading 2 2 2 7" xfId="13973"/>
    <cellStyle name="Heading 2 2 2 8" xfId="13974"/>
    <cellStyle name="Heading 2 2 2 9" xfId="13975"/>
    <cellStyle name="Heading 2 2 20" xfId="13976"/>
    <cellStyle name="Heading 2 2 21" xfId="13977"/>
    <cellStyle name="Heading 2 2 22" xfId="13978"/>
    <cellStyle name="Heading 2 2 23" xfId="13979"/>
    <cellStyle name="Heading 2 2 24" xfId="13980"/>
    <cellStyle name="Heading 2 2 24 2" xfId="13981"/>
    <cellStyle name="Heading 2 2 24 2 2" xfId="13982"/>
    <cellStyle name="Heading 2 2 24 2 2 2" xfId="13983"/>
    <cellStyle name="Heading 2 2 24 2 2 3" xfId="13984"/>
    <cellStyle name="Heading 2 2 24 2 2 4" xfId="13985"/>
    <cellStyle name="Heading 2 2 24 2 3" xfId="13986"/>
    <cellStyle name="Heading 2 2 24 2 4" xfId="13987"/>
    <cellStyle name="Heading 2 2 24 3" xfId="13988"/>
    <cellStyle name="Heading 2 2 24 4" xfId="13989"/>
    <cellStyle name="Heading 2 2 24 5" xfId="13990"/>
    <cellStyle name="Heading 2 2 24 6" xfId="13991"/>
    <cellStyle name="Heading 2 2 25" xfId="13992"/>
    <cellStyle name="Heading 2 2 25 2" xfId="13993"/>
    <cellStyle name="Heading 2 2 25 2 2" xfId="13994"/>
    <cellStyle name="Heading 2 2 25 2 3" xfId="13995"/>
    <cellStyle name="Heading 2 2 25 2 4" xfId="13996"/>
    <cellStyle name="Heading 2 2 25 3" xfId="13997"/>
    <cellStyle name="Heading 2 2 25 4" xfId="13998"/>
    <cellStyle name="Heading 2 2 26" xfId="13999"/>
    <cellStyle name="Heading 2 2 27" xfId="14000"/>
    <cellStyle name="Heading 2 2 28" xfId="14001"/>
    <cellStyle name="Heading 2 2 29" xfId="14002"/>
    <cellStyle name="Heading 2 2 3" xfId="14003"/>
    <cellStyle name="Heading 2 2 3 2" xfId="14004"/>
    <cellStyle name="Heading 2 2 3 2 2" xfId="14005"/>
    <cellStyle name="Heading 2 2 3 2 2 2" xfId="14006"/>
    <cellStyle name="Heading 2 2 3 2 2 2 2" xfId="14007"/>
    <cellStyle name="Heading 2 2 3 2 2 2 3" xfId="14008"/>
    <cellStyle name="Heading 2 2 3 2 2 2 4" xfId="14009"/>
    <cellStyle name="Heading 2 2 3 2 2 3" xfId="14010"/>
    <cellStyle name="Heading 2 2 3 2 2 4" xfId="14011"/>
    <cellStyle name="Heading 2 2 3 2 3" xfId="14012"/>
    <cellStyle name="Heading 2 2 3 2 4" xfId="14013"/>
    <cellStyle name="Heading 2 2 3 2 5" xfId="14014"/>
    <cellStyle name="Heading 2 2 3 2 6" xfId="14015"/>
    <cellStyle name="Heading 2 2 3 3" xfId="14016"/>
    <cellStyle name="Heading 2 2 3 4" xfId="14017"/>
    <cellStyle name="Heading 2 2 3 4 2" xfId="14018"/>
    <cellStyle name="Heading 2 2 3 4 2 2" xfId="14019"/>
    <cellStyle name="Heading 2 2 3 4 2 3" xfId="14020"/>
    <cellStyle name="Heading 2 2 3 4 2 4" xfId="14021"/>
    <cellStyle name="Heading 2 2 3 4 3" xfId="14022"/>
    <cellStyle name="Heading 2 2 3 4 4" xfId="14023"/>
    <cellStyle name="Heading 2 2 3 5" xfId="14024"/>
    <cellStyle name="Heading 2 2 3 6" xfId="14025"/>
    <cellStyle name="Heading 2 2 3 7" xfId="14026"/>
    <cellStyle name="Heading 2 2 3 8" xfId="14027"/>
    <cellStyle name="Heading 2 2 3 9" xfId="14028"/>
    <cellStyle name="Heading 2 2 30" xfId="14029"/>
    <cellStyle name="Heading 2 2 31" xfId="14030"/>
    <cellStyle name="Heading 2 2 32" xfId="14031"/>
    <cellStyle name="Heading 2 2 33" xfId="14032"/>
    <cellStyle name="Heading 2 2 34" xfId="14033"/>
    <cellStyle name="Heading 2 2 35" xfId="14034"/>
    <cellStyle name="Heading 2 2 36" xfId="14035"/>
    <cellStyle name="Heading 2 2 37" xfId="14036"/>
    <cellStyle name="Heading 2 2 38" xfId="14037"/>
    <cellStyle name="Heading 2 2 39" xfId="14038"/>
    <cellStyle name="Heading 2 2 4" xfId="14039"/>
    <cellStyle name="Heading 2 2 4 2" xfId="14040"/>
    <cellStyle name="Heading 2 2 5" xfId="14041"/>
    <cellStyle name="Heading 2 2 6" xfId="14042"/>
    <cellStyle name="Heading 2 2 7" xfId="14043"/>
    <cellStyle name="Heading 2 2 8" xfId="14044"/>
    <cellStyle name="Heading 2 2 9" xfId="14045"/>
    <cellStyle name="Heading 2 3" xfId="113"/>
    <cellStyle name="Heading 2 3 2" xfId="14046"/>
    <cellStyle name="Heading 2 3 3" xfId="14047"/>
    <cellStyle name="HEADING 2 4" xfId="14048"/>
    <cellStyle name="Heading 2 4 10" xfId="14049"/>
    <cellStyle name="Heading 2 4 11" xfId="14050"/>
    <cellStyle name="Heading 2 4 2" xfId="14051"/>
    <cellStyle name="Heading 2 4 3" xfId="14052"/>
    <cellStyle name="Heading 2 4 4" xfId="14053"/>
    <cellStyle name="Heading 2 4 5" xfId="14054"/>
    <cellStyle name="Heading 2 4 6" xfId="14055"/>
    <cellStyle name="Heading 2 4 7" xfId="14056"/>
    <cellStyle name="Heading 2 4 8" xfId="14057"/>
    <cellStyle name="Heading 2 4 9" xfId="14058"/>
    <cellStyle name="HEADING 2 5" xfId="14059"/>
    <cellStyle name="Heading 2 5 10" xfId="14060"/>
    <cellStyle name="Heading 2 5 11" xfId="14061"/>
    <cellStyle name="Heading 2 5 2" xfId="14062"/>
    <cellStyle name="Heading 2 5 3" xfId="14063"/>
    <cellStyle name="Heading 2 5 4" xfId="14064"/>
    <cellStyle name="Heading 2 5 5" xfId="14065"/>
    <cellStyle name="Heading 2 5 6" xfId="14066"/>
    <cellStyle name="Heading 2 5 7" xfId="14067"/>
    <cellStyle name="Heading 2 5 8" xfId="14068"/>
    <cellStyle name="Heading 2 5 9" xfId="14069"/>
    <cellStyle name="HEADING 2 6" xfId="14070"/>
    <cellStyle name="Heading 2 6 10" xfId="14071"/>
    <cellStyle name="Heading 2 6 11" xfId="14072"/>
    <cellStyle name="Heading 2 6 2" xfId="14073"/>
    <cellStyle name="Heading 2 6 3" xfId="14074"/>
    <cellStyle name="Heading 2 6 4" xfId="14075"/>
    <cellStyle name="Heading 2 6 5" xfId="14076"/>
    <cellStyle name="Heading 2 6 6" xfId="14077"/>
    <cellStyle name="Heading 2 6 7" xfId="14078"/>
    <cellStyle name="Heading 2 6 8" xfId="14079"/>
    <cellStyle name="Heading 2 6 9" xfId="14080"/>
    <cellStyle name="HEADING 2 7" xfId="14081"/>
    <cellStyle name="Heading 2 7 10" xfId="14082"/>
    <cellStyle name="Heading 2 7 11" xfId="14083"/>
    <cellStyle name="Heading 2 7 2" xfId="14084"/>
    <cellStyle name="Heading 2 7 3" xfId="14085"/>
    <cellStyle name="Heading 2 7 4" xfId="14086"/>
    <cellStyle name="Heading 2 7 5" xfId="14087"/>
    <cellStyle name="Heading 2 7 6" xfId="14088"/>
    <cellStyle name="Heading 2 7 7" xfId="14089"/>
    <cellStyle name="Heading 2 7 8" xfId="14090"/>
    <cellStyle name="Heading 2 7 9" xfId="14091"/>
    <cellStyle name="HEADING 2 8" xfId="14092"/>
    <cellStyle name="Heading 2 8 10" xfId="14093"/>
    <cellStyle name="Heading 2 8 11" xfId="14094"/>
    <cellStyle name="Heading 2 8 2" xfId="14095"/>
    <cellStyle name="Heading 2 8 3" xfId="14096"/>
    <cellStyle name="Heading 2 8 4" xfId="14097"/>
    <cellStyle name="Heading 2 8 5" xfId="14098"/>
    <cellStyle name="Heading 2 8 6" xfId="14099"/>
    <cellStyle name="Heading 2 8 7" xfId="14100"/>
    <cellStyle name="Heading 2 8 8" xfId="14101"/>
    <cellStyle name="Heading 2 8 9" xfId="14102"/>
    <cellStyle name="HEADING 2 9" xfId="14103"/>
    <cellStyle name="Heading 2 9 10" xfId="14104"/>
    <cellStyle name="Heading 2 9 11" xfId="14105"/>
    <cellStyle name="Heading 2 9 2" xfId="14106"/>
    <cellStyle name="Heading 2 9 3" xfId="14107"/>
    <cellStyle name="Heading 2 9 4" xfId="14108"/>
    <cellStyle name="Heading 2 9 5" xfId="14109"/>
    <cellStyle name="Heading 2 9 6" xfId="14110"/>
    <cellStyle name="Heading 2 9 7" xfId="14111"/>
    <cellStyle name="Heading 2 9 8" xfId="14112"/>
    <cellStyle name="Heading 2 9 9" xfId="14113"/>
    <cellStyle name="Heading 2a" xfId="14114"/>
    <cellStyle name="Heading 3 10" xfId="14115"/>
    <cellStyle name="Heading 3 11" xfId="14116"/>
    <cellStyle name="Heading 3 12" xfId="14117"/>
    <cellStyle name="Heading 3 13" xfId="14118"/>
    <cellStyle name="Heading 3 14" xfId="14119"/>
    <cellStyle name="Heading 3 15" xfId="14120"/>
    <cellStyle name="Heading 3 16" xfId="14121"/>
    <cellStyle name="Heading 3 17" xfId="14122"/>
    <cellStyle name="Heading 3 2" xfId="114"/>
    <cellStyle name="Heading 3 2 10" xfId="14123"/>
    <cellStyle name="Heading 3 2 10 10" xfId="14124"/>
    <cellStyle name="Heading 3 2 10 11" xfId="14125"/>
    <cellStyle name="Heading 3 2 10 12" xfId="14126"/>
    <cellStyle name="Heading 3 2 10 13" xfId="14127"/>
    <cellStyle name="Heading 3 2 10 14" xfId="14128"/>
    <cellStyle name="Heading 3 2 10 15" xfId="14129"/>
    <cellStyle name="Heading 3 2 10 16" xfId="14130"/>
    <cellStyle name="Heading 3 2 10 17" xfId="14131"/>
    <cellStyle name="Heading 3 2 10 18" xfId="14132"/>
    <cellStyle name="Heading 3 2 10 19" xfId="14133"/>
    <cellStyle name="Heading 3 2 10 2" xfId="14134"/>
    <cellStyle name="Heading 3 2 10 2 2" xfId="14135"/>
    <cellStyle name="Heading 3 2 10 20" xfId="14136"/>
    <cellStyle name="Heading 3 2 10 21" xfId="14137"/>
    <cellStyle name="Heading 3 2 10 3" xfId="14138"/>
    <cellStyle name="Heading 3 2 10 3 2" xfId="14139"/>
    <cellStyle name="Heading 3 2 10 4" xfId="14140"/>
    <cellStyle name="Heading 3 2 10 5" xfId="14141"/>
    <cellStyle name="Heading 3 2 10 6" xfId="14142"/>
    <cellStyle name="Heading 3 2 10 7" xfId="14143"/>
    <cellStyle name="Heading 3 2 10 8" xfId="14144"/>
    <cellStyle name="Heading 3 2 10 9" xfId="14145"/>
    <cellStyle name="Heading 3 2 11" xfId="14146"/>
    <cellStyle name="Heading 3 2 11 10" xfId="14147"/>
    <cellStyle name="Heading 3 2 11 11" xfId="14148"/>
    <cellStyle name="Heading 3 2 11 12" xfId="14149"/>
    <cellStyle name="Heading 3 2 11 13" xfId="14150"/>
    <cellStyle name="Heading 3 2 11 14" xfId="14151"/>
    <cellStyle name="Heading 3 2 11 15" xfId="14152"/>
    <cellStyle name="Heading 3 2 11 2" xfId="14153"/>
    <cellStyle name="Heading 3 2 11 2 2" xfId="14154"/>
    <cellStyle name="Heading 3 2 11 3" xfId="14155"/>
    <cellStyle name="Heading 3 2 11 3 2" xfId="14156"/>
    <cellStyle name="Heading 3 2 11 4" xfId="14157"/>
    <cellStyle name="Heading 3 2 11 5" xfId="14158"/>
    <cellStyle name="Heading 3 2 11 6" xfId="14159"/>
    <cellStyle name="Heading 3 2 11 7" xfId="14160"/>
    <cellStyle name="Heading 3 2 11 8" xfId="14161"/>
    <cellStyle name="Heading 3 2 11 9" xfId="14162"/>
    <cellStyle name="Heading 3 2 12" xfId="14163"/>
    <cellStyle name="Heading 3 2 12 10" xfId="14164"/>
    <cellStyle name="Heading 3 2 12 11" xfId="14165"/>
    <cellStyle name="Heading 3 2 12 12" xfId="14166"/>
    <cellStyle name="Heading 3 2 12 13" xfId="14167"/>
    <cellStyle name="Heading 3 2 12 2" xfId="14168"/>
    <cellStyle name="Heading 3 2 12 2 2" xfId="14169"/>
    <cellStyle name="Heading 3 2 12 3" xfId="14170"/>
    <cellStyle name="Heading 3 2 12 3 2" xfId="14171"/>
    <cellStyle name="Heading 3 2 12 4" xfId="14172"/>
    <cellStyle name="Heading 3 2 12 5" xfId="14173"/>
    <cellStyle name="Heading 3 2 12 6" xfId="14174"/>
    <cellStyle name="Heading 3 2 12 7" xfId="14175"/>
    <cellStyle name="Heading 3 2 12 8" xfId="14176"/>
    <cellStyle name="Heading 3 2 12 9" xfId="14177"/>
    <cellStyle name="Heading 3 2 13" xfId="14178"/>
    <cellStyle name="Heading 3 2 13 10" xfId="14179"/>
    <cellStyle name="Heading 3 2 13 11" xfId="14180"/>
    <cellStyle name="Heading 3 2 13 12" xfId="14181"/>
    <cellStyle name="Heading 3 2 13 2" xfId="14182"/>
    <cellStyle name="Heading 3 2 13 2 2" xfId="14183"/>
    <cellStyle name="Heading 3 2 13 3" xfId="14184"/>
    <cellStyle name="Heading 3 2 13 3 2" xfId="14185"/>
    <cellStyle name="Heading 3 2 13 4" xfId="14186"/>
    <cellStyle name="Heading 3 2 13 5" xfId="14187"/>
    <cellStyle name="Heading 3 2 13 6" xfId="14188"/>
    <cellStyle name="Heading 3 2 13 7" xfId="14189"/>
    <cellStyle name="Heading 3 2 13 8" xfId="14190"/>
    <cellStyle name="Heading 3 2 13 9" xfId="14191"/>
    <cellStyle name="Heading 3 2 14" xfId="14192"/>
    <cellStyle name="Heading 3 2 14 10" xfId="14193"/>
    <cellStyle name="Heading 3 2 14 11" xfId="14194"/>
    <cellStyle name="Heading 3 2 14 12" xfId="14195"/>
    <cellStyle name="Heading 3 2 14 13" xfId="14196"/>
    <cellStyle name="Heading 3 2 14 14" xfId="14197"/>
    <cellStyle name="Heading 3 2 14 15" xfId="14198"/>
    <cellStyle name="Heading 3 2 14 2" xfId="14199"/>
    <cellStyle name="Heading 3 2 14 2 2" xfId="14200"/>
    <cellStyle name="Heading 3 2 14 3" xfId="14201"/>
    <cellStyle name="Heading 3 2 14 3 2" xfId="14202"/>
    <cellStyle name="Heading 3 2 14 4" xfId="14203"/>
    <cellStyle name="Heading 3 2 14 5" xfId="14204"/>
    <cellStyle name="Heading 3 2 14 6" xfId="14205"/>
    <cellStyle name="Heading 3 2 14 7" xfId="14206"/>
    <cellStyle name="Heading 3 2 14 8" xfId="14207"/>
    <cellStyle name="Heading 3 2 14 9" xfId="14208"/>
    <cellStyle name="Heading 3 2 15" xfId="14209"/>
    <cellStyle name="Heading 3 2 15 2" xfId="14210"/>
    <cellStyle name="Heading 3 2 15 2 2" xfId="14211"/>
    <cellStyle name="Heading 3 2 15 3" xfId="14212"/>
    <cellStyle name="Heading 3 2 15 3 2" xfId="14213"/>
    <cellStyle name="Heading 3 2 15 4" xfId="14214"/>
    <cellStyle name="Heading 3 2 15 5" xfId="14215"/>
    <cellStyle name="Heading 3 2 15 6" xfId="14216"/>
    <cellStyle name="Heading 3 2 15 7" xfId="14217"/>
    <cellStyle name="Heading 3 2 15 8" xfId="14218"/>
    <cellStyle name="Heading 3 2 15 9" xfId="14219"/>
    <cellStyle name="Heading 3 2 16" xfId="14220"/>
    <cellStyle name="Heading 3 2 16 2" xfId="14221"/>
    <cellStyle name="Heading 3 2 16 2 2" xfId="14222"/>
    <cellStyle name="Heading 3 2 16 3" xfId="14223"/>
    <cellStyle name="Heading 3 2 16 3 2" xfId="14224"/>
    <cellStyle name="Heading 3 2 16 4" xfId="14225"/>
    <cellStyle name="Heading 3 2 17" xfId="14226"/>
    <cellStyle name="Heading 3 2 17 2" xfId="14227"/>
    <cellStyle name="Heading 3 2 17 2 2" xfId="14228"/>
    <cellStyle name="Heading 3 2 17 3" xfId="14229"/>
    <cellStyle name="Heading 3 2 17 3 2" xfId="14230"/>
    <cellStyle name="Heading 3 2 17 4" xfId="14231"/>
    <cellStyle name="Heading 3 2 18" xfId="14232"/>
    <cellStyle name="Heading 3 2 18 2" xfId="14233"/>
    <cellStyle name="Heading 3 2 18 2 2" xfId="14234"/>
    <cellStyle name="Heading 3 2 18 3" xfId="14235"/>
    <cellStyle name="Heading 3 2 18 3 2" xfId="14236"/>
    <cellStyle name="Heading 3 2 18 4" xfId="14237"/>
    <cellStyle name="Heading 3 2 19" xfId="14238"/>
    <cellStyle name="Heading 3 2 19 2" xfId="14239"/>
    <cellStyle name="Heading 3 2 19 2 2" xfId="14240"/>
    <cellStyle name="Heading 3 2 19 3" xfId="14241"/>
    <cellStyle name="Heading 3 2 19 3 2" xfId="14242"/>
    <cellStyle name="Heading 3 2 19 4" xfId="14243"/>
    <cellStyle name="Heading 3 2 2" xfId="115"/>
    <cellStyle name="Heading 3 2 2 10" xfId="14244"/>
    <cellStyle name="Heading 3 2 2 10 10" xfId="14245"/>
    <cellStyle name="Heading 3 2 2 10 11" xfId="14246"/>
    <cellStyle name="Heading 3 2 2 10 12" xfId="14247"/>
    <cellStyle name="Heading 3 2 2 10 13" xfId="14248"/>
    <cellStyle name="Heading 3 2 2 10 2" xfId="14249"/>
    <cellStyle name="Heading 3 2 2 10 2 2" xfId="14250"/>
    <cellStyle name="Heading 3 2 2 10 3" xfId="14251"/>
    <cellStyle name="Heading 3 2 2 10 3 2" xfId="14252"/>
    <cellStyle name="Heading 3 2 2 10 4" xfId="14253"/>
    <cellStyle name="Heading 3 2 2 10 5" xfId="14254"/>
    <cellStyle name="Heading 3 2 2 10 6" xfId="14255"/>
    <cellStyle name="Heading 3 2 2 10 7" xfId="14256"/>
    <cellStyle name="Heading 3 2 2 10 8" xfId="14257"/>
    <cellStyle name="Heading 3 2 2 10 9" xfId="14258"/>
    <cellStyle name="Heading 3 2 2 11" xfId="14259"/>
    <cellStyle name="Heading 3 2 2 11 10" xfId="14260"/>
    <cellStyle name="Heading 3 2 2 11 11" xfId="14261"/>
    <cellStyle name="Heading 3 2 2 11 12" xfId="14262"/>
    <cellStyle name="Heading 3 2 2 11 2" xfId="14263"/>
    <cellStyle name="Heading 3 2 2 11 2 2" xfId="14264"/>
    <cellStyle name="Heading 3 2 2 11 3" xfId="14265"/>
    <cellStyle name="Heading 3 2 2 11 3 2" xfId="14266"/>
    <cellStyle name="Heading 3 2 2 11 4" xfId="14267"/>
    <cellStyle name="Heading 3 2 2 11 5" xfId="14268"/>
    <cellStyle name="Heading 3 2 2 11 6" xfId="14269"/>
    <cellStyle name="Heading 3 2 2 11 7" xfId="14270"/>
    <cellStyle name="Heading 3 2 2 11 8" xfId="14271"/>
    <cellStyle name="Heading 3 2 2 11 9" xfId="14272"/>
    <cellStyle name="Heading 3 2 2 12" xfId="14273"/>
    <cellStyle name="Heading 3 2 2 12 10" xfId="14274"/>
    <cellStyle name="Heading 3 2 2 12 11" xfId="14275"/>
    <cellStyle name="Heading 3 2 2 12 12" xfId="14276"/>
    <cellStyle name="Heading 3 2 2 12 13" xfId="14277"/>
    <cellStyle name="Heading 3 2 2 12 14" xfId="14278"/>
    <cellStyle name="Heading 3 2 2 12 15" xfId="14279"/>
    <cellStyle name="Heading 3 2 2 12 2" xfId="14280"/>
    <cellStyle name="Heading 3 2 2 12 2 2" xfId="14281"/>
    <cellStyle name="Heading 3 2 2 12 3" xfId="14282"/>
    <cellStyle name="Heading 3 2 2 12 3 2" xfId="14283"/>
    <cellStyle name="Heading 3 2 2 12 4" xfId="14284"/>
    <cellStyle name="Heading 3 2 2 12 5" xfId="14285"/>
    <cellStyle name="Heading 3 2 2 12 6" xfId="14286"/>
    <cellStyle name="Heading 3 2 2 12 7" xfId="14287"/>
    <cellStyle name="Heading 3 2 2 12 8" xfId="14288"/>
    <cellStyle name="Heading 3 2 2 12 9" xfId="14289"/>
    <cellStyle name="Heading 3 2 2 13" xfId="14290"/>
    <cellStyle name="Heading 3 2 2 13 2" xfId="14291"/>
    <cellStyle name="Heading 3 2 2 13 2 2" xfId="14292"/>
    <cellStyle name="Heading 3 2 2 13 3" xfId="14293"/>
    <cellStyle name="Heading 3 2 2 13 3 2" xfId="14294"/>
    <cellStyle name="Heading 3 2 2 13 4" xfId="14295"/>
    <cellStyle name="Heading 3 2 2 13 5" xfId="14296"/>
    <cellStyle name="Heading 3 2 2 13 6" xfId="14297"/>
    <cellStyle name="Heading 3 2 2 13 7" xfId="14298"/>
    <cellStyle name="Heading 3 2 2 13 8" xfId="14299"/>
    <cellStyle name="Heading 3 2 2 13 9" xfId="14300"/>
    <cellStyle name="Heading 3 2 2 14" xfId="14301"/>
    <cellStyle name="Heading 3 2 2 14 2" xfId="14302"/>
    <cellStyle name="Heading 3 2 2 14 2 2" xfId="14303"/>
    <cellStyle name="Heading 3 2 2 14 3" xfId="14304"/>
    <cellStyle name="Heading 3 2 2 14 3 2" xfId="14305"/>
    <cellStyle name="Heading 3 2 2 14 4" xfId="14306"/>
    <cellStyle name="Heading 3 2 2 15" xfId="14307"/>
    <cellStyle name="Heading 3 2 2 15 2" xfId="14308"/>
    <cellStyle name="Heading 3 2 2 15 2 2" xfId="14309"/>
    <cellStyle name="Heading 3 2 2 15 2 2 2" xfId="14310"/>
    <cellStyle name="Heading 3 2 2 15 2 2 2 2" xfId="14311"/>
    <cellStyle name="Heading 3 2 2 15 2 2 2 2 2" xfId="14312"/>
    <cellStyle name="Heading 3 2 2 15 2 2 2 3" xfId="14313"/>
    <cellStyle name="Heading 3 2 2 15 2 2 2 3 2" xfId="14314"/>
    <cellStyle name="Heading 3 2 2 15 2 2 2 4" xfId="14315"/>
    <cellStyle name="Heading 3 2 2 15 2 2 3" xfId="14316"/>
    <cellStyle name="Heading 3 2 2 15 2 2 3 2" xfId="14317"/>
    <cellStyle name="Heading 3 2 2 15 2 2 3 2 2" xfId="14318"/>
    <cellStyle name="Heading 3 2 2 15 2 2 3 3" xfId="14319"/>
    <cellStyle name="Heading 3 2 2 15 2 2 3 3 2" xfId="14320"/>
    <cellStyle name="Heading 3 2 2 15 2 2 3 4" xfId="14321"/>
    <cellStyle name="Heading 3 2 2 15 2 2 4" xfId="14322"/>
    <cellStyle name="Heading 3 2 2 15 2 2 4 2" xfId="14323"/>
    <cellStyle name="Heading 3 2 2 15 2 2 4 2 2" xfId="14324"/>
    <cellStyle name="Heading 3 2 2 15 2 2 4 3" xfId="14325"/>
    <cellStyle name="Heading 3 2 2 15 2 2 4 3 2" xfId="14326"/>
    <cellStyle name="Heading 3 2 2 15 2 2 4 4" xfId="14327"/>
    <cellStyle name="Heading 3 2 2 15 2 2 5" xfId="14328"/>
    <cellStyle name="Heading 3 2 2 15 2 2 5 2" xfId="14329"/>
    <cellStyle name="Heading 3 2 2 15 2 2 6" xfId="14330"/>
    <cellStyle name="Heading 3 2 2 15 2 2 6 2" xfId="14331"/>
    <cellStyle name="Heading 3 2 2 15 2 2 7" xfId="14332"/>
    <cellStyle name="Heading 3 2 2 15 2 3" xfId="14333"/>
    <cellStyle name="Heading 3 2 2 15 2 3 2" xfId="14334"/>
    <cellStyle name="Heading 3 2 2 15 2 3 2 2" xfId="14335"/>
    <cellStyle name="Heading 3 2 2 15 2 3 3" xfId="14336"/>
    <cellStyle name="Heading 3 2 2 15 2 3 3 2" xfId="14337"/>
    <cellStyle name="Heading 3 2 2 15 2 3 4" xfId="14338"/>
    <cellStyle name="Heading 3 2 2 15 2 4" xfId="14339"/>
    <cellStyle name="Heading 3 2 2 15 2 4 2" xfId="14340"/>
    <cellStyle name="Heading 3 2 2 15 2 4 2 2" xfId="14341"/>
    <cellStyle name="Heading 3 2 2 15 2 4 3" xfId="14342"/>
    <cellStyle name="Heading 3 2 2 15 2 4 3 2" xfId="14343"/>
    <cellStyle name="Heading 3 2 2 15 2 4 4" xfId="14344"/>
    <cellStyle name="Heading 3 2 2 15 2 5" xfId="14345"/>
    <cellStyle name="Heading 3 2 2 15 2 5 2" xfId="14346"/>
    <cellStyle name="Heading 3 2 2 15 2 6" xfId="14347"/>
    <cellStyle name="Heading 3 2 2 15 2 6 2" xfId="14348"/>
    <cellStyle name="Heading 3 2 2 15 2 7" xfId="14349"/>
    <cellStyle name="Heading 3 2 2 15 3" xfId="14350"/>
    <cellStyle name="Heading 3 2 2 15 3 2" xfId="14351"/>
    <cellStyle name="Heading 3 2 2 15 3 2 2" xfId="14352"/>
    <cellStyle name="Heading 3 2 2 15 3 3" xfId="14353"/>
    <cellStyle name="Heading 3 2 2 15 3 3 2" xfId="14354"/>
    <cellStyle name="Heading 3 2 2 15 3 4" xfId="14355"/>
    <cellStyle name="Heading 3 2 2 15 4" xfId="14356"/>
    <cellStyle name="Heading 3 2 2 15 4 2" xfId="14357"/>
    <cellStyle name="Heading 3 2 2 15 4 2 2" xfId="14358"/>
    <cellStyle name="Heading 3 2 2 15 4 3" xfId="14359"/>
    <cellStyle name="Heading 3 2 2 15 4 3 2" xfId="14360"/>
    <cellStyle name="Heading 3 2 2 15 4 4" xfId="14361"/>
    <cellStyle name="Heading 3 2 2 15 5" xfId="14362"/>
    <cellStyle name="Heading 3 2 2 15 5 2" xfId="14363"/>
    <cellStyle name="Heading 3 2 2 15 5 2 2" xfId="14364"/>
    <cellStyle name="Heading 3 2 2 15 5 3" xfId="14365"/>
    <cellStyle name="Heading 3 2 2 15 5 3 2" xfId="14366"/>
    <cellStyle name="Heading 3 2 2 15 5 4" xfId="14367"/>
    <cellStyle name="Heading 3 2 2 15 6" xfId="14368"/>
    <cellStyle name="Heading 3 2 2 15 6 2" xfId="14369"/>
    <cellStyle name="Heading 3 2 2 15 6 2 2" xfId="14370"/>
    <cellStyle name="Heading 3 2 2 15 6 3" xfId="14371"/>
    <cellStyle name="Heading 3 2 2 15 6 3 2" xfId="14372"/>
    <cellStyle name="Heading 3 2 2 15 6 4" xfId="14373"/>
    <cellStyle name="Heading 3 2 2 15 7" xfId="14374"/>
    <cellStyle name="Heading 3 2 2 15 7 2" xfId="14375"/>
    <cellStyle name="Heading 3 2 2 15 8" xfId="14376"/>
    <cellStyle name="Heading 3 2 2 15 8 2" xfId="14377"/>
    <cellStyle name="Heading 3 2 2 15 9" xfId="14378"/>
    <cellStyle name="Heading 3 2 2 16" xfId="14379"/>
    <cellStyle name="Heading 3 2 2 16 2" xfId="14380"/>
    <cellStyle name="Heading 3 2 2 16 2 2" xfId="14381"/>
    <cellStyle name="Heading 3 2 2 16 2 2 2" xfId="14382"/>
    <cellStyle name="Heading 3 2 2 16 2 2 2 2" xfId="14383"/>
    <cellStyle name="Heading 3 2 2 16 2 2 3" xfId="14384"/>
    <cellStyle name="Heading 3 2 2 16 2 2 3 2" xfId="14385"/>
    <cellStyle name="Heading 3 2 2 16 2 2 4" xfId="14386"/>
    <cellStyle name="Heading 3 2 2 16 2 3" xfId="14387"/>
    <cellStyle name="Heading 3 2 2 16 2 3 2" xfId="14388"/>
    <cellStyle name="Heading 3 2 2 16 2 3 2 2" xfId="14389"/>
    <cellStyle name="Heading 3 2 2 16 2 3 3" xfId="14390"/>
    <cellStyle name="Heading 3 2 2 16 2 3 3 2" xfId="14391"/>
    <cellStyle name="Heading 3 2 2 16 2 3 4" xfId="14392"/>
    <cellStyle name="Heading 3 2 2 16 2 4" xfId="14393"/>
    <cellStyle name="Heading 3 2 2 16 2 4 2" xfId="14394"/>
    <cellStyle name="Heading 3 2 2 16 2 4 2 2" xfId="14395"/>
    <cellStyle name="Heading 3 2 2 16 2 4 3" xfId="14396"/>
    <cellStyle name="Heading 3 2 2 16 2 4 3 2" xfId="14397"/>
    <cellStyle name="Heading 3 2 2 16 2 4 4" xfId="14398"/>
    <cellStyle name="Heading 3 2 2 16 2 5" xfId="14399"/>
    <cellStyle name="Heading 3 2 2 16 2 5 2" xfId="14400"/>
    <cellStyle name="Heading 3 2 2 16 2 6" xfId="14401"/>
    <cellStyle name="Heading 3 2 2 16 2 6 2" xfId="14402"/>
    <cellStyle name="Heading 3 2 2 16 2 7" xfId="14403"/>
    <cellStyle name="Heading 3 2 2 16 3" xfId="14404"/>
    <cellStyle name="Heading 3 2 2 16 3 2" xfId="14405"/>
    <cellStyle name="Heading 3 2 2 16 3 2 2" xfId="14406"/>
    <cellStyle name="Heading 3 2 2 16 3 3" xfId="14407"/>
    <cellStyle name="Heading 3 2 2 16 3 3 2" xfId="14408"/>
    <cellStyle name="Heading 3 2 2 16 3 4" xfId="14409"/>
    <cellStyle name="Heading 3 2 2 16 4" xfId="14410"/>
    <cellStyle name="Heading 3 2 2 16 4 2" xfId="14411"/>
    <cellStyle name="Heading 3 2 2 16 4 2 2" xfId="14412"/>
    <cellStyle name="Heading 3 2 2 16 4 3" xfId="14413"/>
    <cellStyle name="Heading 3 2 2 16 4 3 2" xfId="14414"/>
    <cellStyle name="Heading 3 2 2 16 4 4" xfId="14415"/>
    <cellStyle name="Heading 3 2 2 16 5" xfId="14416"/>
    <cellStyle name="Heading 3 2 2 16 5 2" xfId="14417"/>
    <cellStyle name="Heading 3 2 2 16 6" xfId="14418"/>
    <cellStyle name="Heading 3 2 2 16 6 2" xfId="14419"/>
    <cellStyle name="Heading 3 2 2 16 7" xfId="14420"/>
    <cellStyle name="Heading 3 2 2 17" xfId="14421"/>
    <cellStyle name="Heading 3 2 2 17 2" xfId="14422"/>
    <cellStyle name="Heading 3 2 2 17 2 2" xfId="14423"/>
    <cellStyle name="Heading 3 2 2 17 3" xfId="14424"/>
    <cellStyle name="Heading 3 2 2 17 3 2" xfId="14425"/>
    <cellStyle name="Heading 3 2 2 17 4" xfId="14426"/>
    <cellStyle name="Heading 3 2 2 18" xfId="14427"/>
    <cellStyle name="Heading 3 2 2 18 2" xfId="14428"/>
    <cellStyle name="Heading 3 2 2 18 2 2" xfId="14429"/>
    <cellStyle name="Heading 3 2 2 18 3" xfId="14430"/>
    <cellStyle name="Heading 3 2 2 18 3 2" xfId="14431"/>
    <cellStyle name="Heading 3 2 2 18 4" xfId="14432"/>
    <cellStyle name="Heading 3 2 2 19" xfId="14433"/>
    <cellStyle name="Heading 3 2 2 19 2" xfId="14434"/>
    <cellStyle name="Heading 3 2 2 19 2 2" xfId="14435"/>
    <cellStyle name="Heading 3 2 2 19 3" xfId="14436"/>
    <cellStyle name="Heading 3 2 2 19 3 2" xfId="14437"/>
    <cellStyle name="Heading 3 2 2 19 4" xfId="14438"/>
    <cellStyle name="Heading 3 2 2 2" xfId="14439"/>
    <cellStyle name="Heading 3 2 2 2 10" xfId="14440"/>
    <cellStyle name="Heading 3 2 2 2 10 10" xfId="14441"/>
    <cellStyle name="Heading 3 2 2 2 10 11" xfId="14442"/>
    <cellStyle name="Heading 3 2 2 2 10 2" xfId="14443"/>
    <cellStyle name="Heading 3 2 2 2 10 3" xfId="14444"/>
    <cellStyle name="Heading 3 2 2 2 10 4" xfId="14445"/>
    <cellStyle name="Heading 3 2 2 2 10 5" xfId="14446"/>
    <cellStyle name="Heading 3 2 2 2 10 6" xfId="14447"/>
    <cellStyle name="Heading 3 2 2 2 10 7" xfId="14448"/>
    <cellStyle name="Heading 3 2 2 2 10 8" xfId="14449"/>
    <cellStyle name="Heading 3 2 2 2 10 9" xfId="14450"/>
    <cellStyle name="Heading 3 2 2 2 11" xfId="14451"/>
    <cellStyle name="Heading 3 2 2 2 11 2" xfId="14452"/>
    <cellStyle name="Heading 3 2 2 2 11 3" xfId="14453"/>
    <cellStyle name="Heading 3 2 2 2 11 4" xfId="14454"/>
    <cellStyle name="Heading 3 2 2 2 11 5" xfId="14455"/>
    <cellStyle name="Heading 3 2 2 2 11 6" xfId="14456"/>
    <cellStyle name="Heading 3 2 2 2 11 7" xfId="14457"/>
    <cellStyle name="Heading 3 2 2 2 11 8" xfId="14458"/>
    <cellStyle name="Heading 3 2 2 2 11 9" xfId="14459"/>
    <cellStyle name="Heading 3 2 2 2 12" xfId="14460"/>
    <cellStyle name="Heading 3 2 2 2 12 10" xfId="14461"/>
    <cellStyle name="Heading 3 2 2 2 12 11" xfId="14462"/>
    <cellStyle name="Heading 3 2 2 2 12 12" xfId="14463"/>
    <cellStyle name="Heading 3 2 2 2 12 2" xfId="14464"/>
    <cellStyle name="Heading 3 2 2 2 12 3" xfId="14465"/>
    <cellStyle name="Heading 3 2 2 2 12 4" xfId="14466"/>
    <cellStyle name="Heading 3 2 2 2 12 5" xfId="14467"/>
    <cellStyle name="Heading 3 2 2 2 12 6" xfId="14468"/>
    <cellStyle name="Heading 3 2 2 2 12 7" xfId="14469"/>
    <cellStyle name="Heading 3 2 2 2 12 8" xfId="14470"/>
    <cellStyle name="Heading 3 2 2 2 12 9" xfId="14471"/>
    <cellStyle name="Heading 3 2 2 2 13" xfId="14472"/>
    <cellStyle name="Heading 3 2 2 2 14" xfId="14473"/>
    <cellStyle name="Heading 3 2 2 2 15" xfId="14474"/>
    <cellStyle name="Heading 3 2 2 2 16" xfId="14475"/>
    <cellStyle name="Heading 3 2 2 2 17" xfId="14476"/>
    <cellStyle name="Heading 3 2 2 2 18" xfId="14477"/>
    <cellStyle name="Heading 3 2 2 2 19" xfId="14478"/>
    <cellStyle name="Heading 3 2 2 2 2" xfId="14479"/>
    <cellStyle name="Heading 3 2 2 2 2 10" xfId="14480"/>
    <cellStyle name="Heading 3 2 2 2 2 10 2" xfId="14481"/>
    <cellStyle name="Heading 3 2 2 2 2 10 3" xfId="14482"/>
    <cellStyle name="Heading 3 2 2 2 2 10 4" xfId="14483"/>
    <cellStyle name="Heading 3 2 2 2 2 10 5" xfId="14484"/>
    <cellStyle name="Heading 3 2 2 2 2 10 6" xfId="14485"/>
    <cellStyle name="Heading 3 2 2 2 2 10 7" xfId="14486"/>
    <cellStyle name="Heading 3 2 2 2 2 10 8" xfId="14487"/>
    <cellStyle name="Heading 3 2 2 2 2 10 9" xfId="14488"/>
    <cellStyle name="Heading 3 2 2 2 2 11" xfId="14489"/>
    <cellStyle name="Heading 3 2 2 2 2 11 10" xfId="14490"/>
    <cellStyle name="Heading 3 2 2 2 2 11 11" xfId="14491"/>
    <cellStyle name="Heading 3 2 2 2 2 11 12" xfId="14492"/>
    <cellStyle name="Heading 3 2 2 2 2 11 2" xfId="14493"/>
    <cellStyle name="Heading 3 2 2 2 2 11 3" xfId="14494"/>
    <cellStyle name="Heading 3 2 2 2 2 11 4" xfId="14495"/>
    <cellStyle name="Heading 3 2 2 2 2 11 5" xfId="14496"/>
    <cellStyle name="Heading 3 2 2 2 2 11 6" xfId="14497"/>
    <cellStyle name="Heading 3 2 2 2 2 11 7" xfId="14498"/>
    <cellStyle name="Heading 3 2 2 2 2 11 8" xfId="14499"/>
    <cellStyle name="Heading 3 2 2 2 2 11 9" xfId="14500"/>
    <cellStyle name="Heading 3 2 2 2 2 12" xfId="14501"/>
    <cellStyle name="Heading 3 2 2 2 2 13" xfId="14502"/>
    <cellStyle name="Heading 3 2 2 2 2 14" xfId="14503"/>
    <cellStyle name="Heading 3 2 2 2 2 15" xfId="14504"/>
    <cellStyle name="Heading 3 2 2 2 2 16" xfId="14505"/>
    <cellStyle name="Heading 3 2 2 2 2 17" xfId="14506"/>
    <cellStyle name="Heading 3 2 2 2 2 18" xfId="14507"/>
    <cellStyle name="Heading 3 2 2 2 2 19" xfId="14508"/>
    <cellStyle name="Heading 3 2 2 2 2 2" xfId="14509"/>
    <cellStyle name="Heading 3 2 2 2 2 2 10" xfId="14510"/>
    <cellStyle name="Heading 3 2 2 2 2 2 11" xfId="14511"/>
    <cellStyle name="Heading 3 2 2 2 2 2 12" xfId="14512"/>
    <cellStyle name="Heading 3 2 2 2 2 2 13" xfId="14513"/>
    <cellStyle name="Heading 3 2 2 2 2 2 14" xfId="14514"/>
    <cellStyle name="Heading 3 2 2 2 2 2 15" xfId="14515"/>
    <cellStyle name="Heading 3 2 2 2 2 2 16" xfId="14516"/>
    <cellStyle name="Heading 3 2 2 2 2 2 17" xfId="14517"/>
    <cellStyle name="Heading 3 2 2 2 2 2 18" xfId="14518"/>
    <cellStyle name="Heading 3 2 2 2 2 2 19" xfId="14519"/>
    <cellStyle name="Heading 3 2 2 2 2 2 2" xfId="14520"/>
    <cellStyle name="Heading 3 2 2 2 2 2 2 10" xfId="14521"/>
    <cellStyle name="Heading 3 2 2 2 2 2 2 11" xfId="14522"/>
    <cellStyle name="Heading 3 2 2 2 2 2 2 12" xfId="14523"/>
    <cellStyle name="Heading 3 2 2 2 2 2 2 13" xfId="14524"/>
    <cellStyle name="Heading 3 2 2 2 2 2 2 14" xfId="14525"/>
    <cellStyle name="Heading 3 2 2 2 2 2 2 15" xfId="14526"/>
    <cellStyle name="Heading 3 2 2 2 2 2 2 16" xfId="14527"/>
    <cellStyle name="Heading 3 2 2 2 2 2 2 17" xfId="14528"/>
    <cellStyle name="Heading 3 2 2 2 2 2 2 18" xfId="14529"/>
    <cellStyle name="Heading 3 2 2 2 2 2 2 19" xfId="14530"/>
    <cellStyle name="Heading 3 2 2 2 2 2 2 2" xfId="14531"/>
    <cellStyle name="Heading 3 2 2 2 2 2 2 2 2" xfId="14532"/>
    <cellStyle name="Heading 3 2 2 2 2 2 2 2 2 2" xfId="14533"/>
    <cellStyle name="Heading 3 2 2 2 2 2 2 2 3" xfId="14534"/>
    <cellStyle name="Heading 3 2 2 2 2 2 2 2 3 2" xfId="14535"/>
    <cellStyle name="Heading 3 2 2 2 2 2 2 2 4" xfId="14536"/>
    <cellStyle name="Heading 3 2 2 2 2 2 2 20" xfId="14537"/>
    <cellStyle name="Heading 3 2 2 2 2 2 2 21" xfId="14538"/>
    <cellStyle name="Heading 3 2 2 2 2 2 2 22" xfId="14539"/>
    <cellStyle name="Heading 3 2 2 2 2 2 2 23" xfId="14540"/>
    <cellStyle name="Heading 3 2 2 2 2 2 2 24" xfId="14541"/>
    <cellStyle name="Heading 3 2 2 2 2 2 2 25" xfId="14542"/>
    <cellStyle name="Heading 3 2 2 2 2 2 2 26" xfId="14543"/>
    <cellStyle name="Heading 3 2 2 2 2 2 2 27" xfId="14544"/>
    <cellStyle name="Heading 3 2 2 2 2 2 2 28" xfId="14545"/>
    <cellStyle name="Heading 3 2 2 2 2 2 2 29" xfId="14546"/>
    <cellStyle name="Heading 3 2 2 2 2 2 2 3" xfId="14547"/>
    <cellStyle name="Heading 3 2 2 2 2 2 2 3 2" xfId="14548"/>
    <cellStyle name="Heading 3 2 2 2 2 2 2 3 2 2" xfId="14549"/>
    <cellStyle name="Heading 3 2 2 2 2 2 2 3 3" xfId="14550"/>
    <cellStyle name="Heading 3 2 2 2 2 2 2 3 3 2" xfId="14551"/>
    <cellStyle name="Heading 3 2 2 2 2 2 2 3 4" xfId="14552"/>
    <cellStyle name="Heading 3 2 2 2 2 2 2 30" xfId="14553"/>
    <cellStyle name="Heading 3 2 2 2 2 2 2 31" xfId="14554"/>
    <cellStyle name="Heading 3 2 2 2 2 2 2 32" xfId="14555"/>
    <cellStyle name="Heading 3 2 2 2 2 2 2 33" xfId="14556"/>
    <cellStyle name="Heading 3 2 2 2 2 2 2 34" xfId="14557"/>
    <cellStyle name="Heading 3 2 2 2 2 2 2 4" xfId="14558"/>
    <cellStyle name="Heading 3 2 2 2 2 2 2 4 2" xfId="14559"/>
    <cellStyle name="Heading 3 2 2 2 2 2 2 4 2 2" xfId="14560"/>
    <cellStyle name="Heading 3 2 2 2 2 2 2 4 3" xfId="14561"/>
    <cellStyle name="Heading 3 2 2 2 2 2 2 4 3 2" xfId="14562"/>
    <cellStyle name="Heading 3 2 2 2 2 2 2 4 4" xfId="14563"/>
    <cellStyle name="Heading 3 2 2 2 2 2 2 5" xfId="14564"/>
    <cellStyle name="Heading 3 2 2 2 2 2 2 5 2" xfId="14565"/>
    <cellStyle name="Heading 3 2 2 2 2 2 2 6" xfId="14566"/>
    <cellStyle name="Heading 3 2 2 2 2 2 2 6 2" xfId="14567"/>
    <cellStyle name="Heading 3 2 2 2 2 2 2 7" xfId="14568"/>
    <cellStyle name="Heading 3 2 2 2 2 2 2 7 2" xfId="14569"/>
    <cellStyle name="Heading 3 2 2 2 2 2 2 8" xfId="14570"/>
    <cellStyle name="Heading 3 2 2 2 2 2 2 9" xfId="14571"/>
    <cellStyle name="Heading 3 2 2 2 2 2 20" xfId="14572"/>
    <cellStyle name="Heading 3 2 2 2 2 2 21" xfId="14573"/>
    <cellStyle name="Heading 3 2 2 2 2 2 22" xfId="14574"/>
    <cellStyle name="Heading 3 2 2 2 2 2 3" xfId="14575"/>
    <cellStyle name="Heading 3 2 2 2 2 2 3 10" xfId="14576"/>
    <cellStyle name="Heading 3 2 2 2 2 2 3 11" xfId="14577"/>
    <cellStyle name="Heading 3 2 2 2 2 2 3 12" xfId="14578"/>
    <cellStyle name="Heading 3 2 2 2 2 2 3 13" xfId="14579"/>
    <cellStyle name="Heading 3 2 2 2 2 2 3 14" xfId="14580"/>
    <cellStyle name="Heading 3 2 2 2 2 2 3 15" xfId="14581"/>
    <cellStyle name="Heading 3 2 2 2 2 2 3 16" xfId="14582"/>
    <cellStyle name="Heading 3 2 2 2 2 2 3 17" xfId="14583"/>
    <cellStyle name="Heading 3 2 2 2 2 2 3 18" xfId="14584"/>
    <cellStyle name="Heading 3 2 2 2 2 2 3 19" xfId="14585"/>
    <cellStyle name="Heading 3 2 2 2 2 2 3 2" xfId="14586"/>
    <cellStyle name="Heading 3 2 2 2 2 2 3 2 2" xfId="14587"/>
    <cellStyle name="Heading 3 2 2 2 2 2 3 20" xfId="14588"/>
    <cellStyle name="Heading 3 2 2 2 2 2 3 21" xfId="14589"/>
    <cellStyle name="Heading 3 2 2 2 2 2 3 3" xfId="14590"/>
    <cellStyle name="Heading 3 2 2 2 2 2 3 3 2" xfId="14591"/>
    <cellStyle name="Heading 3 2 2 2 2 2 3 4" xfId="14592"/>
    <cellStyle name="Heading 3 2 2 2 2 2 3 5" xfId="14593"/>
    <cellStyle name="Heading 3 2 2 2 2 2 3 6" xfId="14594"/>
    <cellStyle name="Heading 3 2 2 2 2 2 3 7" xfId="14595"/>
    <cellStyle name="Heading 3 2 2 2 2 2 3 8" xfId="14596"/>
    <cellStyle name="Heading 3 2 2 2 2 2 3 9" xfId="14597"/>
    <cellStyle name="Heading 3 2 2 2 2 2 4" xfId="14598"/>
    <cellStyle name="Heading 3 2 2 2 2 2 4 10" xfId="14599"/>
    <cellStyle name="Heading 3 2 2 2 2 2 4 11" xfId="14600"/>
    <cellStyle name="Heading 3 2 2 2 2 2 4 12" xfId="14601"/>
    <cellStyle name="Heading 3 2 2 2 2 2 4 13" xfId="14602"/>
    <cellStyle name="Heading 3 2 2 2 2 2 4 14" xfId="14603"/>
    <cellStyle name="Heading 3 2 2 2 2 2 4 15" xfId="14604"/>
    <cellStyle name="Heading 3 2 2 2 2 2 4 16" xfId="14605"/>
    <cellStyle name="Heading 3 2 2 2 2 2 4 17" xfId="14606"/>
    <cellStyle name="Heading 3 2 2 2 2 2 4 18" xfId="14607"/>
    <cellStyle name="Heading 3 2 2 2 2 2 4 19" xfId="14608"/>
    <cellStyle name="Heading 3 2 2 2 2 2 4 2" xfId="14609"/>
    <cellStyle name="Heading 3 2 2 2 2 2 4 2 2" xfId="14610"/>
    <cellStyle name="Heading 3 2 2 2 2 2 4 20" xfId="14611"/>
    <cellStyle name="Heading 3 2 2 2 2 2 4 21" xfId="14612"/>
    <cellStyle name="Heading 3 2 2 2 2 2 4 3" xfId="14613"/>
    <cellStyle name="Heading 3 2 2 2 2 2 4 3 2" xfId="14614"/>
    <cellStyle name="Heading 3 2 2 2 2 2 4 4" xfId="14615"/>
    <cellStyle name="Heading 3 2 2 2 2 2 4 5" xfId="14616"/>
    <cellStyle name="Heading 3 2 2 2 2 2 4 6" xfId="14617"/>
    <cellStyle name="Heading 3 2 2 2 2 2 4 7" xfId="14618"/>
    <cellStyle name="Heading 3 2 2 2 2 2 4 8" xfId="14619"/>
    <cellStyle name="Heading 3 2 2 2 2 2 4 9" xfId="14620"/>
    <cellStyle name="Heading 3 2 2 2 2 2 5" xfId="14621"/>
    <cellStyle name="Heading 3 2 2 2 2 2 5 10" xfId="14622"/>
    <cellStyle name="Heading 3 2 2 2 2 2 5 11" xfId="14623"/>
    <cellStyle name="Heading 3 2 2 2 2 2 5 12" xfId="14624"/>
    <cellStyle name="Heading 3 2 2 2 2 2 5 13" xfId="14625"/>
    <cellStyle name="Heading 3 2 2 2 2 2 5 2" xfId="14626"/>
    <cellStyle name="Heading 3 2 2 2 2 2 5 3" xfId="14627"/>
    <cellStyle name="Heading 3 2 2 2 2 2 5 4" xfId="14628"/>
    <cellStyle name="Heading 3 2 2 2 2 2 5 5" xfId="14629"/>
    <cellStyle name="Heading 3 2 2 2 2 2 5 6" xfId="14630"/>
    <cellStyle name="Heading 3 2 2 2 2 2 5 7" xfId="14631"/>
    <cellStyle name="Heading 3 2 2 2 2 2 5 8" xfId="14632"/>
    <cellStyle name="Heading 3 2 2 2 2 2 5 9" xfId="14633"/>
    <cellStyle name="Heading 3 2 2 2 2 2 6" xfId="14634"/>
    <cellStyle name="Heading 3 2 2 2 2 2 6 10" xfId="14635"/>
    <cellStyle name="Heading 3 2 2 2 2 2 6 11" xfId="14636"/>
    <cellStyle name="Heading 3 2 2 2 2 2 6 2" xfId="14637"/>
    <cellStyle name="Heading 3 2 2 2 2 2 6 3" xfId="14638"/>
    <cellStyle name="Heading 3 2 2 2 2 2 6 4" xfId="14639"/>
    <cellStyle name="Heading 3 2 2 2 2 2 6 5" xfId="14640"/>
    <cellStyle name="Heading 3 2 2 2 2 2 6 6" xfId="14641"/>
    <cellStyle name="Heading 3 2 2 2 2 2 6 7" xfId="14642"/>
    <cellStyle name="Heading 3 2 2 2 2 2 6 8" xfId="14643"/>
    <cellStyle name="Heading 3 2 2 2 2 2 6 9" xfId="14644"/>
    <cellStyle name="Heading 3 2 2 2 2 2 7" xfId="14645"/>
    <cellStyle name="Heading 3 2 2 2 2 2 7 10" xfId="14646"/>
    <cellStyle name="Heading 3 2 2 2 2 2 7 2" xfId="14647"/>
    <cellStyle name="Heading 3 2 2 2 2 2 7 3" xfId="14648"/>
    <cellStyle name="Heading 3 2 2 2 2 2 7 4" xfId="14649"/>
    <cellStyle name="Heading 3 2 2 2 2 2 7 5" xfId="14650"/>
    <cellStyle name="Heading 3 2 2 2 2 2 7 6" xfId="14651"/>
    <cellStyle name="Heading 3 2 2 2 2 2 7 7" xfId="14652"/>
    <cellStyle name="Heading 3 2 2 2 2 2 7 8" xfId="14653"/>
    <cellStyle name="Heading 3 2 2 2 2 2 7 9" xfId="14654"/>
    <cellStyle name="Heading 3 2 2 2 2 2 8" xfId="14655"/>
    <cellStyle name="Heading 3 2 2 2 2 2 8 10" xfId="14656"/>
    <cellStyle name="Heading 3 2 2 2 2 2 8 11" xfId="14657"/>
    <cellStyle name="Heading 3 2 2 2 2 2 8 12" xfId="14658"/>
    <cellStyle name="Heading 3 2 2 2 2 2 8 2" xfId="14659"/>
    <cellStyle name="Heading 3 2 2 2 2 2 8 3" xfId="14660"/>
    <cellStyle name="Heading 3 2 2 2 2 2 8 4" xfId="14661"/>
    <cellStyle name="Heading 3 2 2 2 2 2 8 5" xfId="14662"/>
    <cellStyle name="Heading 3 2 2 2 2 2 8 6" xfId="14663"/>
    <cellStyle name="Heading 3 2 2 2 2 2 8 7" xfId="14664"/>
    <cellStyle name="Heading 3 2 2 2 2 2 8 8" xfId="14665"/>
    <cellStyle name="Heading 3 2 2 2 2 2 8 9" xfId="14666"/>
    <cellStyle name="Heading 3 2 2 2 2 2 9" xfId="14667"/>
    <cellStyle name="Heading 3 2 2 2 2 20" xfId="14668"/>
    <cellStyle name="Heading 3 2 2 2 2 21" xfId="14669"/>
    <cellStyle name="Heading 3 2 2 2 2 22" xfId="14670"/>
    <cellStyle name="Heading 3 2 2 2 2 23" xfId="14671"/>
    <cellStyle name="Heading 3 2 2 2 2 24" xfId="14672"/>
    <cellStyle name="Heading 3 2 2 2 2 3" xfId="14673"/>
    <cellStyle name="Heading 3 2 2 2 2 3 10" xfId="14674"/>
    <cellStyle name="Heading 3 2 2 2 2 3 11" xfId="14675"/>
    <cellStyle name="Heading 3 2 2 2 2 3 12" xfId="14676"/>
    <cellStyle name="Heading 3 2 2 2 2 3 13" xfId="14677"/>
    <cellStyle name="Heading 3 2 2 2 2 3 14" xfId="14678"/>
    <cellStyle name="Heading 3 2 2 2 2 3 15" xfId="14679"/>
    <cellStyle name="Heading 3 2 2 2 2 3 16" xfId="14680"/>
    <cellStyle name="Heading 3 2 2 2 2 3 17" xfId="14681"/>
    <cellStyle name="Heading 3 2 2 2 2 3 18" xfId="14682"/>
    <cellStyle name="Heading 3 2 2 2 2 3 19" xfId="14683"/>
    <cellStyle name="Heading 3 2 2 2 2 3 2" xfId="14684"/>
    <cellStyle name="Heading 3 2 2 2 2 3 2 10" xfId="14685"/>
    <cellStyle name="Heading 3 2 2 2 2 3 2 11" xfId="14686"/>
    <cellStyle name="Heading 3 2 2 2 2 3 2 12" xfId="14687"/>
    <cellStyle name="Heading 3 2 2 2 2 3 2 13" xfId="14688"/>
    <cellStyle name="Heading 3 2 2 2 2 3 2 14" xfId="14689"/>
    <cellStyle name="Heading 3 2 2 2 2 3 2 15" xfId="14690"/>
    <cellStyle name="Heading 3 2 2 2 2 3 2 16" xfId="14691"/>
    <cellStyle name="Heading 3 2 2 2 2 3 2 17" xfId="14692"/>
    <cellStyle name="Heading 3 2 2 2 2 3 2 18" xfId="14693"/>
    <cellStyle name="Heading 3 2 2 2 2 3 2 19" xfId="14694"/>
    <cellStyle name="Heading 3 2 2 2 2 3 2 2" xfId="14695"/>
    <cellStyle name="Heading 3 2 2 2 2 3 2 20" xfId="14696"/>
    <cellStyle name="Heading 3 2 2 2 2 3 2 21" xfId="14697"/>
    <cellStyle name="Heading 3 2 2 2 2 3 2 22" xfId="14698"/>
    <cellStyle name="Heading 3 2 2 2 2 3 2 23" xfId="14699"/>
    <cellStyle name="Heading 3 2 2 2 2 3 2 24" xfId="14700"/>
    <cellStyle name="Heading 3 2 2 2 2 3 2 25" xfId="14701"/>
    <cellStyle name="Heading 3 2 2 2 2 3 2 26" xfId="14702"/>
    <cellStyle name="Heading 3 2 2 2 2 3 2 27" xfId="14703"/>
    <cellStyle name="Heading 3 2 2 2 2 3 2 28" xfId="14704"/>
    <cellStyle name="Heading 3 2 2 2 2 3 2 3" xfId="14705"/>
    <cellStyle name="Heading 3 2 2 2 2 3 2 4" xfId="14706"/>
    <cellStyle name="Heading 3 2 2 2 2 3 2 5" xfId="14707"/>
    <cellStyle name="Heading 3 2 2 2 2 3 2 6" xfId="14708"/>
    <cellStyle name="Heading 3 2 2 2 2 3 2 7" xfId="14709"/>
    <cellStyle name="Heading 3 2 2 2 2 3 2 8" xfId="14710"/>
    <cellStyle name="Heading 3 2 2 2 2 3 2 9" xfId="14711"/>
    <cellStyle name="Heading 3 2 2 2 2 3 20" xfId="14712"/>
    <cellStyle name="Heading 3 2 2 2 2 3 3" xfId="14713"/>
    <cellStyle name="Heading 3 2 2 2 2 3 3 10" xfId="14714"/>
    <cellStyle name="Heading 3 2 2 2 2 3 3 11" xfId="14715"/>
    <cellStyle name="Heading 3 2 2 2 2 3 3 12" xfId="14716"/>
    <cellStyle name="Heading 3 2 2 2 2 3 3 13" xfId="14717"/>
    <cellStyle name="Heading 3 2 2 2 2 3 3 14" xfId="14718"/>
    <cellStyle name="Heading 3 2 2 2 2 3 3 15" xfId="14719"/>
    <cellStyle name="Heading 3 2 2 2 2 3 3 16" xfId="14720"/>
    <cellStyle name="Heading 3 2 2 2 2 3 3 17" xfId="14721"/>
    <cellStyle name="Heading 3 2 2 2 2 3 3 18" xfId="14722"/>
    <cellStyle name="Heading 3 2 2 2 2 3 3 19" xfId="14723"/>
    <cellStyle name="Heading 3 2 2 2 2 3 3 2" xfId="14724"/>
    <cellStyle name="Heading 3 2 2 2 2 3 3 3" xfId="14725"/>
    <cellStyle name="Heading 3 2 2 2 2 3 3 4" xfId="14726"/>
    <cellStyle name="Heading 3 2 2 2 2 3 3 5" xfId="14727"/>
    <cellStyle name="Heading 3 2 2 2 2 3 3 6" xfId="14728"/>
    <cellStyle name="Heading 3 2 2 2 2 3 3 7" xfId="14729"/>
    <cellStyle name="Heading 3 2 2 2 2 3 3 8" xfId="14730"/>
    <cellStyle name="Heading 3 2 2 2 2 3 3 9" xfId="14731"/>
    <cellStyle name="Heading 3 2 2 2 2 3 4" xfId="14732"/>
    <cellStyle name="Heading 3 2 2 2 2 3 4 10" xfId="14733"/>
    <cellStyle name="Heading 3 2 2 2 2 3 4 11" xfId="14734"/>
    <cellStyle name="Heading 3 2 2 2 2 3 4 12" xfId="14735"/>
    <cellStyle name="Heading 3 2 2 2 2 3 4 13" xfId="14736"/>
    <cellStyle name="Heading 3 2 2 2 2 3 4 14" xfId="14737"/>
    <cellStyle name="Heading 3 2 2 2 2 3 4 15" xfId="14738"/>
    <cellStyle name="Heading 3 2 2 2 2 3 4 16" xfId="14739"/>
    <cellStyle name="Heading 3 2 2 2 2 3 4 17" xfId="14740"/>
    <cellStyle name="Heading 3 2 2 2 2 3 4 18" xfId="14741"/>
    <cellStyle name="Heading 3 2 2 2 2 3 4 19" xfId="14742"/>
    <cellStyle name="Heading 3 2 2 2 2 3 4 2" xfId="14743"/>
    <cellStyle name="Heading 3 2 2 2 2 3 4 3" xfId="14744"/>
    <cellStyle name="Heading 3 2 2 2 2 3 4 4" xfId="14745"/>
    <cellStyle name="Heading 3 2 2 2 2 3 4 5" xfId="14746"/>
    <cellStyle name="Heading 3 2 2 2 2 3 4 6" xfId="14747"/>
    <cellStyle name="Heading 3 2 2 2 2 3 4 7" xfId="14748"/>
    <cellStyle name="Heading 3 2 2 2 2 3 4 8" xfId="14749"/>
    <cellStyle name="Heading 3 2 2 2 2 3 4 9" xfId="14750"/>
    <cellStyle name="Heading 3 2 2 2 2 3 5" xfId="14751"/>
    <cellStyle name="Heading 3 2 2 2 2 3 5 10" xfId="14752"/>
    <cellStyle name="Heading 3 2 2 2 2 3 5 11" xfId="14753"/>
    <cellStyle name="Heading 3 2 2 2 2 3 5 12" xfId="14754"/>
    <cellStyle name="Heading 3 2 2 2 2 3 5 13" xfId="14755"/>
    <cellStyle name="Heading 3 2 2 2 2 3 5 2" xfId="14756"/>
    <cellStyle name="Heading 3 2 2 2 2 3 5 3" xfId="14757"/>
    <cellStyle name="Heading 3 2 2 2 2 3 5 4" xfId="14758"/>
    <cellStyle name="Heading 3 2 2 2 2 3 5 5" xfId="14759"/>
    <cellStyle name="Heading 3 2 2 2 2 3 5 6" xfId="14760"/>
    <cellStyle name="Heading 3 2 2 2 2 3 5 7" xfId="14761"/>
    <cellStyle name="Heading 3 2 2 2 2 3 5 8" xfId="14762"/>
    <cellStyle name="Heading 3 2 2 2 2 3 5 9" xfId="14763"/>
    <cellStyle name="Heading 3 2 2 2 2 3 6" xfId="14764"/>
    <cellStyle name="Heading 3 2 2 2 2 3 6 10" xfId="14765"/>
    <cellStyle name="Heading 3 2 2 2 2 3 6 2" xfId="14766"/>
    <cellStyle name="Heading 3 2 2 2 2 3 6 3" xfId="14767"/>
    <cellStyle name="Heading 3 2 2 2 2 3 6 4" xfId="14768"/>
    <cellStyle name="Heading 3 2 2 2 2 3 6 5" xfId="14769"/>
    <cellStyle name="Heading 3 2 2 2 2 3 6 6" xfId="14770"/>
    <cellStyle name="Heading 3 2 2 2 2 3 6 7" xfId="14771"/>
    <cellStyle name="Heading 3 2 2 2 2 3 6 8" xfId="14772"/>
    <cellStyle name="Heading 3 2 2 2 2 3 6 9" xfId="14773"/>
    <cellStyle name="Heading 3 2 2 2 2 3 7" xfId="14774"/>
    <cellStyle name="Heading 3 2 2 2 2 3 7 2" xfId="14775"/>
    <cellStyle name="Heading 3 2 2 2 2 3 7 3" xfId="14776"/>
    <cellStyle name="Heading 3 2 2 2 2 3 7 4" xfId="14777"/>
    <cellStyle name="Heading 3 2 2 2 2 3 7 5" xfId="14778"/>
    <cellStyle name="Heading 3 2 2 2 2 3 7 6" xfId="14779"/>
    <cellStyle name="Heading 3 2 2 2 2 3 7 7" xfId="14780"/>
    <cellStyle name="Heading 3 2 2 2 2 3 7 8" xfId="14781"/>
    <cellStyle name="Heading 3 2 2 2 2 3 7 9" xfId="14782"/>
    <cellStyle name="Heading 3 2 2 2 2 3 8" xfId="14783"/>
    <cellStyle name="Heading 3 2 2 2 2 3 8 10" xfId="14784"/>
    <cellStyle name="Heading 3 2 2 2 2 3 8 11" xfId="14785"/>
    <cellStyle name="Heading 3 2 2 2 2 3 8 2" xfId="14786"/>
    <cellStyle name="Heading 3 2 2 2 2 3 8 3" xfId="14787"/>
    <cellStyle name="Heading 3 2 2 2 2 3 8 4" xfId="14788"/>
    <cellStyle name="Heading 3 2 2 2 2 3 8 5" xfId="14789"/>
    <cellStyle name="Heading 3 2 2 2 2 3 8 6" xfId="14790"/>
    <cellStyle name="Heading 3 2 2 2 2 3 8 7" xfId="14791"/>
    <cellStyle name="Heading 3 2 2 2 2 3 8 8" xfId="14792"/>
    <cellStyle name="Heading 3 2 2 2 2 3 8 9" xfId="14793"/>
    <cellStyle name="Heading 3 2 2 2 2 3 9" xfId="14794"/>
    <cellStyle name="Heading 3 2 2 2 2 4" xfId="14795"/>
    <cellStyle name="Heading 3 2 2 2 2 4 10" xfId="14796"/>
    <cellStyle name="Heading 3 2 2 2 2 4 11" xfId="14797"/>
    <cellStyle name="Heading 3 2 2 2 2 4 12" xfId="14798"/>
    <cellStyle name="Heading 3 2 2 2 2 4 13" xfId="14799"/>
    <cellStyle name="Heading 3 2 2 2 2 4 14" xfId="14800"/>
    <cellStyle name="Heading 3 2 2 2 2 4 15" xfId="14801"/>
    <cellStyle name="Heading 3 2 2 2 2 4 16" xfId="14802"/>
    <cellStyle name="Heading 3 2 2 2 2 4 17" xfId="14803"/>
    <cellStyle name="Heading 3 2 2 2 2 4 18" xfId="14804"/>
    <cellStyle name="Heading 3 2 2 2 2 4 19" xfId="14805"/>
    <cellStyle name="Heading 3 2 2 2 2 4 2" xfId="14806"/>
    <cellStyle name="Heading 3 2 2 2 2 4 2 10" xfId="14807"/>
    <cellStyle name="Heading 3 2 2 2 2 4 2 11" xfId="14808"/>
    <cellStyle name="Heading 3 2 2 2 2 4 2 12" xfId="14809"/>
    <cellStyle name="Heading 3 2 2 2 2 4 2 13" xfId="14810"/>
    <cellStyle name="Heading 3 2 2 2 2 4 2 14" xfId="14811"/>
    <cellStyle name="Heading 3 2 2 2 2 4 2 15" xfId="14812"/>
    <cellStyle name="Heading 3 2 2 2 2 4 2 16" xfId="14813"/>
    <cellStyle name="Heading 3 2 2 2 2 4 2 17" xfId="14814"/>
    <cellStyle name="Heading 3 2 2 2 2 4 2 18" xfId="14815"/>
    <cellStyle name="Heading 3 2 2 2 2 4 2 19" xfId="14816"/>
    <cellStyle name="Heading 3 2 2 2 2 4 2 2" xfId="14817"/>
    <cellStyle name="Heading 3 2 2 2 2 4 2 20" xfId="14818"/>
    <cellStyle name="Heading 3 2 2 2 2 4 2 21" xfId="14819"/>
    <cellStyle name="Heading 3 2 2 2 2 4 2 22" xfId="14820"/>
    <cellStyle name="Heading 3 2 2 2 2 4 2 23" xfId="14821"/>
    <cellStyle name="Heading 3 2 2 2 2 4 2 24" xfId="14822"/>
    <cellStyle name="Heading 3 2 2 2 2 4 2 25" xfId="14823"/>
    <cellStyle name="Heading 3 2 2 2 2 4 2 26" xfId="14824"/>
    <cellStyle name="Heading 3 2 2 2 2 4 2 27" xfId="14825"/>
    <cellStyle name="Heading 3 2 2 2 2 4 2 28" xfId="14826"/>
    <cellStyle name="Heading 3 2 2 2 2 4 2 3" xfId="14827"/>
    <cellStyle name="Heading 3 2 2 2 2 4 2 4" xfId="14828"/>
    <cellStyle name="Heading 3 2 2 2 2 4 2 5" xfId="14829"/>
    <cellStyle name="Heading 3 2 2 2 2 4 2 6" xfId="14830"/>
    <cellStyle name="Heading 3 2 2 2 2 4 2 7" xfId="14831"/>
    <cellStyle name="Heading 3 2 2 2 2 4 2 8" xfId="14832"/>
    <cellStyle name="Heading 3 2 2 2 2 4 2 9" xfId="14833"/>
    <cellStyle name="Heading 3 2 2 2 2 4 20" xfId="14834"/>
    <cellStyle name="Heading 3 2 2 2 2 4 3" xfId="14835"/>
    <cellStyle name="Heading 3 2 2 2 2 4 3 10" xfId="14836"/>
    <cellStyle name="Heading 3 2 2 2 2 4 3 11" xfId="14837"/>
    <cellStyle name="Heading 3 2 2 2 2 4 3 12" xfId="14838"/>
    <cellStyle name="Heading 3 2 2 2 2 4 3 13" xfId="14839"/>
    <cellStyle name="Heading 3 2 2 2 2 4 3 14" xfId="14840"/>
    <cellStyle name="Heading 3 2 2 2 2 4 3 15" xfId="14841"/>
    <cellStyle name="Heading 3 2 2 2 2 4 3 16" xfId="14842"/>
    <cellStyle name="Heading 3 2 2 2 2 4 3 17" xfId="14843"/>
    <cellStyle name="Heading 3 2 2 2 2 4 3 18" xfId="14844"/>
    <cellStyle name="Heading 3 2 2 2 2 4 3 19" xfId="14845"/>
    <cellStyle name="Heading 3 2 2 2 2 4 3 2" xfId="14846"/>
    <cellStyle name="Heading 3 2 2 2 2 4 3 3" xfId="14847"/>
    <cellStyle name="Heading 3 2 2 2 2 4 3 4" xfId="14848"/>
    <cellStyle name="Heading 3 2 2 2 2 4 3 5" xfId="14849"/>
    <cellStyle name="Heading 3 2 2 2 2 4 3 6" xfId="14850"/>
    <cellStyle name="Heading 3 2 2 2 2 4 3 7" xfId="14851"/>
    <cellStyle name="Heading 3 2 2 2 2 4 3 8" xfId="14852"/>
    <cellStyle name="Heading 3 2 2 2 2 4 3 9" xfId="14853"/>
    <cellStyle name="Heading 3 2 2 2 2 4 4" xfId="14854"/>
    <cellStyle name="Heading 3 2 2 2 2 4 4 10" xfId="14855"/>
    <cellStyle name="Heading 3 2 2 2 2 4 4 11" xfId="14856"/>
    <cellStyle name="Heading 3 2 2 2 2 4 4 12" xfId="14857"/>
    <cellStyle name="Heading 3 2 2 2 2 4 4 13" xfId="14858"/>
    <cellStyle name="Heading 3 2 2 2 2 4 4 14" xfId="14859"/>
    <cellStyle name="Heading 3 2 2 2 2 4 4 15" xfId="14860"/>
    <cellStyle name="Heading 3 2 2 2 2 4 4 16" xfId="14861"/>
    <cellStyle name="Heading 3 2 2 2 2 4 4 17" xfId="14862"/>
    <cellStyle name="Heading 3 2 2 2 2 4 4 18" xfId="14863"/>
    <cellStyle name="Heading 3 2 2 2 2 4 4 19" xfId="14864"/>
    <cellStyle name="Heading 3 2 2 2 2 4 4 2" xfId="14865"/>
    <cellStyle name="Heading 3 2 2 2 2 4 4 3" xfId="14866"/>
    <cellStyle name="Heading 3 2 2 2 2 4 4 4" xfId="14867"/>
    <cellStyle name="Heading 3 2 2 2 2 4 4 5" xfId="14868"/>
    <cellStyle name="Heading 3 2 2 2 2 4 4 6" xfId="14869"/>
    <cellStyle name="Heading 3 2 2 2 2 4 4 7" xfId="14870"/>
    <cellStyle name="Heading 3 2 2 2 2 4 4 8" xfId="14871"/>
    <cellStyle name="Heading 3 2 2 2 2 4 4 9" xfId="14872"/>
    <cellStyle name="Heading 3 2 2 2 2 4 5" xfId="14873"/>
    <cellStyle name="Heading 3 2 2 2 2 4 5 10" xfId="14874"/>
    <cellStyle name="Heading 3 2 2 2 2 4 5 11" xfId="14875"/>
    <cellStyle name="Heading 3 2 2 2 2 4 5 12" xfId="14876"/>
    <cellStyle name="Heading 3 2 2 2 2 4 5 13" xfId="14877"/>
    <cellStyle name="Heading 3 2 2 2 2 4 5 2" xfId="14878"/>
    <cellStyle name="Heading 3 2 2 2 2 4 5 3" xfId="14879"/>
    <cellStyle name="Heading 3 2 2 2 2 4 5 4" xfId="14880"/>
    <cellStyle name="Heading 3 2 2 2 2 4 5 5" xfId="14881"/>
    <cellStyle name="Heading 3 2 2 2 2 4 5 6" xfId="14882"/>
    <cellStyle name="Heading 3 2 2 2 2 4 5 7" xfId="14883"/>
    <cellStyle name="Heading 3 2 2 2 2 4 5 8" xfId="14884"/>
    <cellStyle name="Heading 3 2 2 2 2 4 5 9" xfId="14885"/>
    <cellStyle name="Heading 3 2 2 2 2 4 6" xfId="14886"/>
    <cellStyle name="Heading 3 2 2 2 2 4 6 10" xfId="14887"/>
    <cellStyle name="Heading 3 2 2 2 2 4 6 2" xfId="14888"/>
    <cellStyle name="Heading 3 2 2 2 2 4 6 3" xfId="14889"/>
    <cellStyle name="Heading 3 2 2 2 2 4 6 4" xfId="14890"/>
    <cellStyle name="Heading 3 2 2 2 2 4 6 5" xfId="14891"/>
    <cellStyle name="Heading 3 2 2 2 2 4 6 6" xfId="14892"/>
    <cellStyle name="Heading 3 2 2 2 2 4 6 7" xfId="14893"/>
    <cellStyle name="Heading 3 2 2 2 2 4 6 8" xfId="14894"/>
    <cellStyle name="Heading 3 2 2 2 2 4 6 9" xfId="14895"/>
    <cellStyle name="Heading 3 2 2 2 2 4 7" xfId="14896"/>
    <cellStyle name="Heading 3 2 2 2 2 4 7 2" xfId="14897"/>
    <cellStyle name="Heading 3 2 2 2 2 4 7 3" xfId="14898"/>
    <cellStyle name="Heading 3 2 2 2 2 4 7 4" xfId="14899"/>
    <cellStyle name="Heading 3 2 2 2 2 4 7 5" xfId="14900"/>
    <cellStyle name="Heading 3 2 2 2 2 4 7 6" xfId="14901"/>
    <cellStyle name="Heading 3 2 2 2 2 4 7 7" xfId="14902"/>
    <cellStyle name="Heading 3 2 2 2 2 4 7 8" xfId="14903"/>
    <cellStyle name="Heading 3 2 2 2 2 4 7 9" xfId="14904"/>
    <cellStyle name="Heading 3 2 2 2 2 4 8" xfId="14905"/>
    <cellStyle name="Heading 3 2 2 2 2 4 8 10" xfId="14906"/>
    <cellStyle name="Heading 3 2 2 2 2 4 8 11" xfId="14907"/>
    <cellStyle name="Heading 3 2 2 2 2 4 8 2" xfId="14908"/>
    <cellStyle name="Heading 3 2 2 2 2 4 8 3" xfId="14909"/>
    <cellStyle name="Heading 3 2 2 2 2 4 8 4" xfId="14910"/>
    <cellStyle name="Heading 3 2 2 2 2 4 8 5" xfId="14911"/>
    <cellStyle name="Heading 3 2 2 2 2 4 8 6" xfId="14912"/>
    <cellStyle name="Heading 3 2 2 2 2 4 8 7" xfId="14913"/>
    <cellStyle name="Heading 3 2 2 2 2 4 8 8" xfId="14914"/>
    <cellStyle name="Heading 3 2 2 2 2 4 8 9" xfId="14915"/>
    <cellStyle name="Heading 3 2 2 2 2 4 9" xfId="14916"/>
    <cellStyle name="Heading 3 2 2 2 2 5" xfId="14917"/>
    <cellStyle name="Heading 3 2 2 2 2 5 10" xfId="14918"/>
    <cellStyle name="Heading 3 2 2 2 2 5 11" xfId="14919"/>
    <cellStyle name="Heading 3 2 2 2 2 5 12" xfId="14920"/>
    <cellStyle name="Heading 3 2 2 2 2 5 13" xfId="14921"/>
    <cellStyle name="Heading 3 2 2 2 2 5 14" xfId="14922"/>
    <cellStyle name="Heading 3 2 2 2 2 5 15" xfId="14923"/>
    <cellStyle name="Heading 3 2 2 2 2 5 16" xfId="14924"/>
    <cellStyle name="Heading 3 2 2 2 2 5 17" xfId="14925"/>
    <cellStyle name="Heading 3 2 2 2 2 5 18" xfId="14926"/>
    <cellStyle name="Heading 3 2 2 2 2 5 19" xfId="14927"/>
    <cellStyle name="Heading 3 2 2 2 2 5 2" xfId="14928"/>
    <cellStyle name="Heading 3 2 2 2 2 5 2 2" xfId="14929"/>
    <cellStyle name="Heading 3 2 2 2 2 5 20" xfId="14930"/>
    <cellStyle name="Heading 3 2 2 2 2 5 21" xfId="14931"/>
    <cellStyle name="Heading 3 2 2 2 2 5 22" xfId="14932"/>
    <cellStyle name="Heading 3 2 2 2 2 5 23" xfId="14933"/>
    <cellStyle name="Heading 3 2 2 2 2 5 24" xfId="14934"/>
    <cellStyle name="Heading 3 2 2 2 2 5 25" xfId="14935"/>
    <cellStyle name="Heading 3 2 2 2 2 5 26" xfId="14936"/>
    <cellStyle name="Heading 3 2 2 2 2 5 27" xfId="14937"/>
    <cellStyle name="Heading 3 2 2 2 2 5 28" xfId="14938"/>
    <cellStyle name="Heading 3 2 2 2 2 5 29" xfId="14939"/>
    <cellStyle name="Heading 3 2 2 2 2 5 3" xfId="14940"/>
    <cellStyle name="Heading 3 2 2 2 2 5 3 2" xfId="14941"/>
    <cellStyle name="Heading 3 2 2 2 2 5 30" xfId="14942"/>
    <cellStyle name="Heading 3 2 2 2 2 5 31" xfId="14943"/>
    <cellStyle name="Heading 3 2 2 2 2 5 4" xfId="14944"/>
    <cellStyle name="Heading 3 2 2 2 2 5 4 2" xfId="14945"/>
    <cellStyle name="Heading 3 2 2 2 2 5 5" xfId="14946"/>
    <cellStyle name="Heading 3 2 2 2 2 5 6" xfId="14947"/>
    <cellStyle name="Heading 3 2 2 2 2 5 7" xfId="14948"/>
    <cellStyle name="Heading 3 2 2 2 2 5 8" xfId="14949"/>
    <cellStyle name="Heading 3 2 2 2 2 5 9" xfId="14950"/>
    <cellStyle name="Heading 3 2 2 2 2 6" xfId="14951"/>
    <cellStyle name="Heading 3 2 2 2 2 6 10" xfId="14952"/>
    <cellStyle name="Heading 3 2 2 2 2 6 11" xfId="14953"/>
    <cellStyle name="Heading 3 2 2 2 2 6 12" xfId="14954"/>
    <cellStyle name="Heading 3 2 2 2 2 6 13" xfId="14955"/>
    <cellStyle name="Heading 3 2 2 2 2 6 14" xfId="14956"/>
    <cellStyle name="Heading 3 2 2 2 2 6 15" xfId="14957"/>
    <cellStyle name="Heading 3 2 2 2 2 6 16" xfId="14958"/>
    <cellStyle name="Heading 3 2 2 2 2 6 17" xfId="14959"/>
    <cellStyle name="Heading 3 2 2 2 2 6 18" xfId="14960"/>
    <cellStyle name="Heading 3 2 2 2 2 6 19" xfId="14961"/>
    <cellStyle name="Heading 3 2 2 2 2 6 2" xfId="14962"/>
    <cellStyle name="Heading 3 2 2 2 2 6 2 2" xfId="14963"/>
    <cellStyle name="Heading 3 2 2 2 2 6 20" xfId="14964"/>
    <cellStyle name="Heading 3 2 2 2 2 6 21" xfId="14965"/>
    <cellStyle name="Heading 3 2 2 2 2 6 3" xfId="14966"/>
    <cellStyle name="Heading 3 2 2 2 2 6 3 2" xfId="14967"/>
    <cellStyle name="Heading 3 2 2 2 2 6 4" xfId="14968"/>
    <cellStyle name="Heading 3 2 2 2 2 6 5" xfId="14969"/>
    <cellStyle name="Heading 3 2 2 2 2 6 6" xfId="14970"/>
    <cellStyle name="Heading 3 2 2 2 2 6 7" xfId="14971"/>
    <cellStyle name="Heading 3 2 2 2 2 6 8" xfId="14972"/>
    <cellStyle name="Heading 3 2 2 2 2 6 9" xfId="14973"/>
    <cellStyle name="Heading 3 2 2 2 2 7" xfId="14974"/>
    <cellStyle name="Heading 3 2 2 2 2 7 10" xfId="14975"/>
    <cellStyle name="Heading 3 2 2 2 2 7 11" xfId="14976"/>
    <cellStyle name="Heading 3 2 2 2 2 7 12" xfId="14977"/>
    <cellStyle name="Heading 3 2 2 2 2 7 13" xfId="14978"/>
    <cellStyle name="Heading 3 2 2 2 2 7 14" xfId="14979"/>
    <cellStyle name="Heading 3 2 2 2 2 7 15" xfId="14980"/>
    <cellStyle name="Heading 3 2 2 2 2 7 16" xfId="14981"/>
    <cellStyle name="Heading 3 2 2 2 2 7 17" xfId="14982"/>
    <cellStyle name="Heading 3 2 2 2 2 7 18" xfId="14983"/>
    <cellStyle name="Heading 3 2 2 2 2 7 19" xfId="14984"/>
    <cellStyle name="Heading 3 2 2 2 2 7 2" xfId="14985"/>
    <cellStyle name="Heading 3 2 2 2 2 7 3" xfId="14986"/>
    <cellStyle name="Heading 3 2 2 2 2 7 4" xfId="14987"/>
    <cellStyle name="Heading 3 2 2 2 2 7 5" xfId="14988"/>
    <cellStyle name="Heading 3 2 2 2 2 7 6" xfId="14989"/>
    <cellStyle name="Heading 3 2 2 2 2 7 7" xfId="14990"/>
    <cellStyle name="Heading 3 2 2 2 2 7 8" xfId="14991"/>
    <cellStyle name="Heading 3 2 2 2 2 7 9" xfId="14992"/>
    <cellStyle name="Heading 3 2 2 2 2 8" xfId="14993"/>
    <cellStyle name="Heading 3 2 2 2 2 8 10" xfId="14994"/>
    <cellStyle name="Heading 3 2 2 2 2 8 11" xfId="14995"/>
    <cellStyle name="Heading 3 2 2 2 2 8 12" xfId="14996"/>
    <cellStyle name="Heading 3 2 2 2 2 8 13" xfId="14997"/>
    <cellStyle name="Heading 3 2 2 2 2 8 2" xfId="14998"/>
    <cellStyle name="Heading 3 2 2 2 2 8 3" xfId="14999"/>
    <cellStyle name="Heading 3 2 2 2 2 8 4" xfId="15000"/>
    <cellStyle name="Heading 3 2 2 2 2 8 5" xfId="15001"/>
    <cellStyle name="Heading 3 2 2 2 2 8 6" xfId="15002"/>
    <cellStyle name="Heading 3 2 2 2 2 8 7" xfId="15003"/>
    <cellStyle name="Heading 3 2 2 2 2 8 8" xfId="15004"/>
    <cellStyle name="Heading 3 2 2 2 2 8 9" xfId="15005"/>
    <cellStyle name="Heading 3 2 2 2 2 9" xfId="15006"/>
    <cellStyle name="Heading 3 2 2 2 2 9 10" xfId="15007"/>
    <cellStyle name="Heading 3 2 2 2 2 9 11" xfId="15008"/>
    <cellStyle name="Heading 3 2 2 2 2 9 2" xfId="15009"/>
    <cellStyle name="Heading 3 2 2 2 2 9 3" xfId="15010"/>
    <cellStyle name="Heading 3 2 2 2 2 9 4" xfId="15011"/>
    <cellStyle name="Heading 3 2 2 2 2 9 5" xfId="15012"/>
    <cellStyle name="Heading 3 2 2 2 2 9 6" xfId="15013"/>
    <cellStyle name="Heading 3 2 2 2 2 9 7" xfId="15014"/>
    <cellStyle name="Heading 3 2 2 2 2 9 8" xfId="15015"/>
    <cellStyle name="Heading 3 2 2 2 2 9 9" xfId="15016"/>
    <cellStyle name="Heading 3 2 2 2 20" xfId="15017"/>
    <cellStyle name="Heading 3 2 2 2 21" xfId="15018"/>
    <cellStyle name="Heading 3 2 2 2 22" xfId="15019"/>
    <cellStyle name="Heading 3 2 2 2 23" xfId="15020"/>
    <cellStyle name="Heading 3 2 2 2 24" xfId="15021"/>
    <cellStyle name="Heading 3 2 2 2 25" xfId="15022"/>
    <cellStyle name="Heading 3 2 2 2 3" xfId="15023"/>
    <cellStyle name="Heading 3 2 2 2 3 10" xfId="15024"/>
    <cellStyle name="Heading 3 2 2 2 3 11" xfId="15025"/>
    <cellStyle name="Heading 3 2 2 2 3 12" xfId="15026"/>
    <cellStyle name="Heading 3 2 2 2 3 13" xfId="15027"/>
    <cellStyle name="Heading 3 2 2 2 3 14" xfId="15028"/>
    <cellStyle name="Heading 3 2 2 2 3 15" xfId="15029"/>
    <cellStyle name="Heading 3 2 2 2 3 16" xfId="15030"/>
    <cellStyle name="Heading 3 2 2 2 3 17" xfId="15031"/>
    <cellStyle name="Heading 3 2 2 2 3 18" xfId="15032"/>
    <cellStyle name="Heading 3 2 2 2 3 19" xfId="15033"/>
    <cellStyle name="Heading 3 2 2 2 3 2" xfId="15034"/>
    <cellStyle name="Heading 3 2 2 2 3 2 10" xfId="15035"/>
    <cellStyle name="Heading 3 2 2 2 3 2 11" xfId="15036"/>
    <cellStyle name="Heading 3 2 2 2 3 2 12" xfId="15037"/>
    <cellStyle name="Heading 3 2 2 2 3 2 13" xfId="15038"/>
    <cellStyle name="Heading 3 2 2 2 3 2 14" xfId="15039"/>
    <cellStyle name="Heading 3 2 2 2 3 2 15" xfId="15040"/>
    <cellStyle name="Heading 3 2 2 2 3 2 16" xfId="15041"/>
    <cellStyle name="Heading 3 2 2 2 3 2 17" xfId="15042"/>
    <cellStyle name="Heading 3 2 2 2 3 2 18" xfId="15043"/>
    <cellStyle name="Heading 3 2 2 2 3 2 19" xfId="15044"/>
    <cellStyle name="Heading 3 2 2 2 3 2 2" xfId="15045"/>
    <cellStyle name="Heading 3 2 2 2 3 2 20" xfId="15046"/>
    <cellStyle name="Heading 3 2 2 2 3 2 21" xfId="15047"/>
    <cellStyle name="Heading 3 2 2 2 3 2 22" xfId="15048"/>
    <cellStyle name="Heading 3 2 2 2 3 2 23" xfId="15049"/>
    <cellStyle name="Heading 3 2 2 2 3 2 24" xfId="15050"/>
    <cellStyle name="Heading 3 2 2 2 3 2 25" xfId="15051"/>
    <cellStyle name="Heading 3 2 2 2 3 2 26" xfId="15052"/>
    <cellStyle name="Heading 3 2 2 2 3 2 27" xfId="15053"/>
    <cellStyle name="Heading 3 2 2 2 3 2 28" xfId="15054"/>
    <cellStyle name="Heading 3 2 2 2 3 2 3" xfId="15055"/>
    <cellStyle name="Heading 3 2 2 2 3 2 4" xfId="15056"/>
    <cellStyle name="Heading 3 2 2 2 3 2 5" xfId="15057"/>
    <cellStyle name="Heading 3 2 2 2 3 2 6" xfId="15058"/>
    <cellStyle name="Heading 3 2 2 2 3 2 7" xfId="15059"/>
    <cellStyle name="Heading 3 2 2 2 3 2 8" xfId="15060"/>
    <cellStyle name="Heading 3 2 2 2 3 2 9" xfId="15061"/>
    <cellStyle name="Heading 3 2 2 2 3 20" xfId="15062"/>
    <cellStyle name="Heading 3 2 2 2 3 3" xfId="15063"/>
    <cellStyle name="Heading 3 2 2 2 3 3 10" xfId="15064"/>
    <cellStyle name="Heading 3 2 2 2 3 3 11" xfId="15065"/>
    <cellStyle name="Heading 3 2 2 2 3 3 12" xfId="15066"/>
    <cellStyle name="Heading 3 2 2 2 3 3 13" xfId="15067"/>
    <cellStyle name="Heading 3 2 2 2 3 3 14" xfId="15068"/>
    <cellStyle name="Heading 3 2 2 2 3 3 15" xfId="15069"/>
    <cellStyle name="Heading 3 2 2 2 3 3 16" xfId="15070"/>
    <cellStyle name="Heading 3 2 2 2 3 3 17" xfId="15071"/>
    <cellStyle name="Heading 3 2 2 2 3 3 18" xfId="15072"/>
    <cellStyle name="Heading 3 2 2 2 3 3 19" xfId="15073"/>
    <cellStyle name="Heading 3 2 2 2 3 3 2" xfId="15074"/>
    <cellStyle name="Heading 3 2 2 2 3 3 3" xfId="15075"/>
    <cellStyle name="Heading 3 2 2 2 3 3 4" xfId="15076"/>
    <cellStyle name="Heading 3 2 2 2 3 3 5" xfId="15077"/>
    <cellStyle name="Heading 3 2 2 2 3 3 6" xfId="15078"/>
    <cellStyle name="Heading 3 2 2 2 3 3 7" xfId="15079"/>
    <cellStyle name="Heading 3 2 2 2 3 3 8" xfId="15080"/>
    <cellStyle name="Heading 3 2 2 2 3 3 9" xfId="15081"/>
    <cellStyle name="Heading 3 2 2 2 3 4" xfId="15082"/>
    <cellStyle name="Heading 3 2 2 2 3 4 10" xfId="15083"/>
    <cellStyle name="Heading 3 2 2 2 3 4 11" xfId="15084"/>
    <cellStyle name="Heading 3 2 2 2 3 4 12" xfId="15085"/>
    <cellStyle name="Heading 3 2 2 2 3 4 13" xfId="15086"/>
    <cellStyle name="Heading 3 2 2 2 3 4 14" xfId="15087"/>
    <cellStyle name="Heading 3 2 2 2 3 4 15" xfId="15088"/>
    <cellStyle name="Heading 3 2 2 2 3 4 16" xfId="15089"/>
    <cellStyle name="Heading 3 2 2 2 3 4 17" xfId="15090"/>
    <cellStyle name="Heading 3 2 2 2 3 4 18" xfId="15091"/>
    <cellStyle name="Heading 3 2 2 2 3 4 19" xfId="15092"/>
    <cellStyle name="Heading 3 2 2 2 3 4 2" xfId="15093"/>
    <cellStyle name="Heading 3 2 2 2 3 4 3" xfId="15094"/>
    <cellStyle name="Heading 3 2 2 2 3 4 4" xfId="15095"/>
    <cellStyle name="Heading 3 2 2 2 3 4 5" xfId="15096"/>
    <cellStyle name="Heading 3 2 2 2 3 4 6" xfId="15097"/>
    <cellStyle name="Heading 3 2 2 2 3 4 7" xfId="15098"/>
    <cellStyle name="Heading 3 2 2 2 3 4 8" xfId="15099"/>
    <cellStyle name="Heading 3 2 2 2 3 4 9" xfId="15100"/>
    <cellStyle name="Heading 3 2 2 2 3 5" xfId="15101"/>
    <cellStyle name="Heading 3 2 2 2 3 5 10" xfId="15102"/>
    <cellStyle name="Heading 3 2 2 2 3 5 11" xfId="15103"/>
    <cellStyle name="Heading 3 2 2 2 3 5 12" xfId="15104"/>
    <cellStyle name="Heading 3 2 2 2 3 5 13" xfId="15105"/>
    <cellStyle name="Heading 3 2 2 2 3 5 2" xfId="15106"/>
    <cellStyle name="Heading 3 2 2 2 3 5 3" xfId="15107"/>
    <cellStyle name="Heading 3 2 2 2 3 5 4" xfId="15108"/>
    <cellStyle name="Heading 3 2 2 2 3 5 5" xfId="15109"/>
    <cellStyle name="Heading 3 2 2 2 3 5 6" xfId="15110"/>
    <cellStyle name="Heading 3 2 2 2 3 5 7" xfId="15111"/>
    <cellStyle name="Heading 3 2 2 2 3 5 8" xfId="15112"/>
    <cellStyle name="Heading 3 2 2 2 3 5 9" xfId="15113"/>
    <cellStyle name="Heading 3 2 2 2 3 6" xfId="15114"/>
    <cellStyle name="Heading 3 2 2 2 3 6 10" xfId="15115"/>
    <cellStyle name="Heading 3 2 2 2 3 6 2" xfId="15116"/>
    <cellStyle name="Heading 3 2 2 2 3 6 3" xfId="15117"/>
    <cellStyle name="Heading 3 2 2 2 3 6 4" xfId="15118"/>
    <cellStyle name="Heading 3 2 2 2 3 6 5" xfId="15119"/>
    <cellStyle name="Heading 3 2 2 2 3 6 6" xfId="15120"/>
    <cellStyle name="Heading 3 2 2 2 3 6 7" xfId="15121"/>
    <cellStyle name="Heading 3 2 2 2 3 6 8" xfId="15122"/>
    <cellStyle name="Heading 3 2 2 2 3 6 9" xfId="15123"/>
    <cellStyle name="Heading 3 2 2 2 3 7" xfId="15124"/>
    <cellStyle name="Heading 3 2 2 2 3 7 2" xfId="15125"/>
    <cellStyle name="Heading 3 2 2 2 3 7 3" xfId="15126"/>
    <cellStyle name="Heading 3 2 2 2 3 7 4" xfId="15127"/>
    <cellStyle name="Heading 3 2 2 2 3 7 5" xfId="15128"/>
    <cellStyle name="Heading 3 2 2 2 3 7 6" xfId="15129"/>
    <cellStyle name="Heading 3 2 2 2 3 7 7" xfId="15130"/>
    <cellStyle name="Heading 3 2 2 2 3 7 8" xfId="15131"/>
    <cellStyle name="Heading 3 2 2 2 3 7 9" xfId="15132"/>
    <cellStyle name="Heading 3 2 2 2 3 8" xfId="15133"/>
    <cellStyle name="Heading 3 2 2 2 3 8 10" xfId="15134"/>
    <cellStyle name="Heading 3 2 2 2 3 8 11" xfId="15135"/>
    <cellStyle name="Heading 3 2 2 2 3 8 2" xfId="15136"/>
    <cellStyle name="Heading 3 2 2 2 3 8 3" xfId="15137"/>
    <cellStyle name="Heading 3 2 2 2 3 8 4" xfId="15138"/>
    <cellStyle name="Heading 3 2 2 2 3 8 5" xfId="15139"/>
    <cellStyle name="Heading 3 2 2 2 3 8 6" xfId="15140"/>
    <cellStyle name="Heading 3 2 2 2 3 8 7" xfId="15141"/>
    <cellStyle name="Heading 3 2 2 2 3 8 8" xfId="15142"/>
    <cellStyle name="Heading 3 2 2 2 3 8 9" xfId="15143"/>
    <cellStyle name="Heading 3 2 2 2 3 9" xfId="15144"/>
    <cellStyle name="Heading 3 2 2 2 4" xfId="15145"/>
    <cellStyle name="Heading 3 2 2 2 4 10" xfId="15146"/>
    <cellStyle name="Heading 3 2 2 2 4 11" xfId="15147"/>
    <cellStyle name="Heading 3 2 2 2 4 12" xfId="15148"/>
    <cellStyle name="Heading 3 2 2 2 4 13" xfId="15149"/>
    <cellStyle name="Heading 3 2 2 2 4 14" xfId="15150"/>
    <cellStyle name="Heading 3 2 2 2 4 15" xfId="15151"/>
    <cellStyle name="Heading 3 2 2 2 4 16" xfId="15152"/>
    <cellStyle name="Heading 3 2 2 2 4 17" xfId="15153"/>
    <cellStyle name="Heading 3 2 2 2 4 18" xfId="15154"/>
    <cellStyle name="Heading 3 2 2 2 4 19" xfId="15155"/>
    <cellStyle name="Heading 3 2 2 2 4 2" xfId="15156"/>
    <cellStyle name="Heading 3 2 2 2 4 2 10" xfId="15157"/>
    <cellStyle name="Heading 3 2 2 2 4 2 11" xfId="15158"/>
    <cellStyle name="Heading 3 2 2 2 4 2 12" xfId="15159"/>
    <cellStyle name="Heading 3 2 2 2 4 2 13" xfId="15160"/>
    <cellStyle name="Heading 3 2 2 2 4 2 14" xfId="15161"/>
    <cellStyle name="Heading 3 2 2 2 4 2 15" xfId="15162"/>
    <cellStyle name="Heading 3 2 2 2 4 2 16" xfId="15163"/>
    <cellStyle name="Heading 3 2 2 2 4 2 17" xfId="15164"/>
    <cellStyle name="Heading 3 2 2 2 4 2 18" xfId="15165"/>
    <cellStyle name="Heading 3 2 2 2 4 2 19" xfId="15166"/>
    <cellStyle name="Heading 3 2 2 2 4 2 2" xfId="15167"/>
    <cellStyle name="Heading 3 2 2 2 4 2 2 2" xfId="15168"/>
    <cellStyle name="Heading 3 2 2 2 4 2 2 2 2" xfId="15169"/>
    <cellStyle name="Heading 3 2 2 2 4 2 2 3" xfId="15170"/>
    <cellStyle name="Heading 3 2 2 2 4 2 2 3 2" xfId="15171"/>
    <cellStyle name="Heading 3 2 2 2 4 2 2 4" xfId="15172"/>
    <cellStyle name="Heading 3 2 2 2 4 2 20" xfId="15173"/>
    <cellStyle name="Heading 3 2 2 2 4 2 21" xfId="15174"/>
    <cellStyle name="Heading 3 2 2 2 4 2 22" xfId="15175"/>
    <cellStyle name="Heading 3 2 2 2 4 2 23" xfId="15176"/>
    <cellStyle name="Heading 3 2 2 2 4 2 24" xfId="15177"/>
    <cellStyle name="Heading 3 2 2 2 4 2 25" xfId="15178"/>
    <cellStyle name="Heading 3 2 2 2 4 2 26" xfId="15179"/>
    <cellStyle name="Heading 3 2 2 2 4 2 27" xfId="15180"/>
    <cellStyle name="Heading 3 2 2 2 4 2 28" xfId="15181"/>
    <cellStyle name="Heading 3 2 2 2 4 2 29" xfId="15182"/>
    <cellStyle name="Heading 3 2 2 2 4 2 3" xfId="15183"/>
    <cellStyle name="Heading 3 2 2 2 4 2 3 2" xfId="15184"/>
    <cellStyle name="Heading 3 2 2 2 4 2 3 2 2" xfId="15185"/>
    <cellStyle name="Heading 3 2 2 2 4 2 3 3" xfId="15186"/>
    <cellStyle name="Heading 3 2 2 2 4 2 3 3 2" xfId="15187"/>
    <cellStyle name="Heading 3 2 2 2 4 2 3 4" xfId="15188"/>
    <cellStyle name="Heading 3 2 2 2 4 2 30" xfId="15189"/>
    <cellStyle name="Heading 3 2 2 2 4 2 31" xfId="15190"/>
    <cellStyle name="Heading 3 2 2 2 4 2 32" xfId="15191"/>
    <cellStyle name="Heading 3 2 2 2 4 2 33" xfId="15192"/>
    <cellStyle name="Heading 3 2 2 2 4 2 34" xfId="15193"/>
    <cellStyle name="Heading 3 2 2 2 4 2 4" xfId="15194"/>
    <cellStyle name="Heading 3 2 2 2 4 2 4 2" xfId="15195"/>
    <cellStyle name="Heading 3 2 2 2 4 2 4 2 2" xfId="15196"/>
    <cellStyle name="Heading 3 2 2 2 4 2 4 3" xfId="15197"/>
    <cellStyle name="Heading 3 2 2 2 4 2 4 3 2" xfId="15198"/>
    <cellStyle name="Heading 3 2 2 2 4 2 4 4" xfId="15199"/>
    <cellStyle name="Heading 3 2 2 2 4 2 5" xfId="15200"/>
    <cellStyle name="Heading 3 2 2 2 4 2 5 2" xfId="15201"/>
    <cellStyle name="Heading 3 2 2 2 4 2 6" xfId="15202"/>
    <cellStyle name="Heading 3 2 2 2 4 2 6 2" xfId="15203"/>
    <cellStyle name="Heading 3 2 2 2 4 2 7" xfId="15204"/>
    <cellStyle name="Heading 3 2 2 2 4 2 7 2" xfId="15205"/>
    <cellStyle name="Heading 3 2 2 2 4 2 8" xfId="15206"/>
    <cellStyle name="Heading 3 2 2 2 4 2 9" xfId="15207"/>
    <cellStyle name="Heading 3 2 2 2 4 20" xfId="15208"/>
    <cellStyle name="Heading 3 2 2 2 4 21" xfId="15209"/>
    <cellStyle name="Heading 3 2 2 2 4 22" xfId="15210"/>
    <cellStyle name="Heading 3 2 2 2 4 3" xfId="15211"/>
    <cellStyle name="Heading 3 2 2 2 4 3 10" xfId="15212"/>
    <cellStyle name="Heading 3 2 2 2 4 3 11" xfId="15213"/>
    <cellStyle name="Heading 3 2 2 2 4 3 12" xfId="15214"/>
    <cellStyle name="Heading 3 2 2 2 4 3 13" xfId="15215"/>
    <cellStyle name="Heading 3 2 2 2 4 3 14" xfId="15216"/>
    <cellStyle name="Heading 3 2 2 2 4 3 15" xfId="15217"/>
    <cellStyle name="Heading 3 2 2 2 4 3 16" xfId="15218"/>
    <cellStyle name="Heading 3 2 2 2 4 3 17" xfId="15219"/>
    <cellStyle name="Heading 3 2 2 2 4 3 18" xfId="15220"/>
    <cellStyle name="Heading 3 2 2 2 4 3 19" xfId="15221"/>
    <cellStyle name="Heading 3 2 2 2 4 3 2" xfId="15222"/>
    <cellStyle name="Heading 3 2 2 2 4 3 2 2" xfId="15223"/>
    <cellStyle name="Heading 3 2 2 2 4 3 20" xfId="15224"/>
    <cellStyle name="Heading 3 2 2 2 4 3 21" xfId="15225"/>
    <cellStyle name="Heading 3 2 2 2 4 3 3" xfId="15226"/>
    <cellStyle name="Heading 3 2 2 2 4 3 3 2" xfId="15227"/>
    <cellStyle name="Heading 3 2 2 2 4 3 4" xfId="15228"/>
    <cellStyle name="Heading 3 2 2 2 4 3 5" xfId="15229"/>
    <cellStyle name="Heading 3 2 2 2 4 3 6" xfId="15230"/>
    <cellStyle name="Heading 3 2 2 2 4 3 7" xfId="15231"/>
    <cellStyle name="Heading 3 2 2 2 4 3 8" xfId="15232"/>
    <cellStyle name="Heading 3 2 2 2 4 3 9" xfId="15233"/>
    <cellStyle name="Heading 3 2 2 2 4 4" xfId="15234"/>
    <cellStyle name="Heading 3 2 2 2 4 4 10" xfId="15235"/>
    <cellStyle name="Heading 3 2 2 2 4 4 11" xfId="15236"/>
    <cellStyle name="Heading 3 2 2 2 4 4 12" xfId="15237"/>
    <cellStyle name="Heading 3 2 2 2 4 4 13" xfId="15238"/>
    <cellStyle name="Heading 3 2 2 2 4 4 14" xfId="15239"/>
    <cellStyle name="Heading 3 2 2 2 4 4 15" xfId="15240"/>
    <cellStyle name="Heading 3 2 2 2 4 4 16" xfId="15241"/>
    <cellStyle name="Heading 3 2 2 2 4 4 17" xfId="15242"/>
    <cellStyle name="Heading 3 2 2 2 4 4 18" xfId="15243"/>
    <cellStyle name="Heading 3 2 2 2 4 4 19" xfId="15244"/>
    <cellStyle name="Heading 3 2 2 2 4 4 2" xfId="15245"/>
    <cellStyle name="Heading 3 2 2 2 4 4 2 2" xfId="15246"/>
    <cellStyle name="Heading 3 2 2 2 4 4 20" xfId="15247"/>
    <cellStyle name="Heading 3 2 2 2 4 4 21" xfId="15248"/>
    <cellStyle name="Heading 3 2 2 2 4 4 3" xfId="15249"/>
    <cellStyle name="Heading 3 2 2 2 4 4 3 2" xfId="15250"/>
    <cellStyle name="Heading 3 2 2 2 4 4 4" xfId="15251"/>
    <cellStyle name="Heading 3 2 2 2 4 4 5" xfId="15252"/>
    <cellStyle name="Heading 3 2 2 2 4 4 6" xfId="15253"/>
    <cellStyle name="Heading 3 2 2 2 4 4 7" xfId="15254"/>
    <cellStyle name="Heading 3 2 2 2 4 4 8" xfId="15255"/>
    <cellStyle name="Heading 3 2 2 2 4 4 9" xfId="15256"/>
    <cellStyle name="Heading 3 2 2 2 4 5" xfId="15257"/>
    <cellStyle name="Heading 3 2 2 2 4 5 10" xfId="15258"/>
    <cellStyle name="Heading 3 2 2 2 4 5 11" xfId="15259"/>
    <cellStyle name="Heading 3 2 2 2 4 5 12" xfId="15260"/>
    <cellStyle name="Heading 3 2 2 2 4 5 13" xfId="15261"/>
    <cellStyle name="Heading 3 2 2 2 4 5 2" xfId="15262"/>
    <cellStyle name="Heading 3 2 2 2 4 5 3" xfId="15263"/>
    <cellStyle name="Heading 3 2 2 2 4 5 4" xfId="15264"/>
    <cellStyle name="Heading 3 2 2 2 4 5 5" xfId="15265"/>
    <cellStyle name="Heading 3 2 2 2 4 5 6" xfId="15266"/>
    <cellStyle name="Heading 3 2 2 2 4 5 7" xfId="15267"/>
    <cellStyle name="Heading 3 2 2 2 4 5 8" xfId="15268"/>
    <cellStyle name="Heading 3 2 2 2 4 5 9" xfId="15269"/>
    <cellStyle name="Heading 3 2 2 2 4 6" xfId="15270"/>
    <cellStyle name="Heading 3 2 2 2 4 6 10" xfId="15271"/>
    <cellStyle name="Heading 3 2 2 2 4 6 11" xfId="15272"/>
    <cellStyle name="Heading 3 2 2 2 4 6 2" xfId="15273"/>
    <cellStyle name="Heading 3 2 2 2 4 6 3" xfId="15274"/>
    <cellStyle name="Heading 3 2 2 2 4 6 4" xfId="15275"/>
    <cellStyle name="Heading 3 2 2 2 4 6 5" xfId="15276"/>
    <cellStyle name="Heading 3 2 2 2 4 6 6" xfId="15277"/>
    <cellStyle name="Heading 3 2 2 2 4 6 7" xfId="15278"/>
    <cellStyle name="Heading 3 2 2 2 4 6 8" xfId="15279"/>
    <cellStyle name="Heading 3 2 2 2 4 6 9" xfId="15280"/>
    <cellStyle name="Heading 3 2 2 2 4 7" xfId="15281"/>
    <cellStyle name="Heading 3 2 2 2 4 7 10" xfId="15282"/>
    <cellStyle name="Heading 3 2 2 2 4 7 2" xfId="15283"/>
    <cellStyle name="Heading 3 2 2 2 4 7 3" xfId="15284"/>
    <cellStyle name="Heading 3 2 2 2 4 7 4" xfId="15285"/>
    <cellStyle name="Heading 3 2 2 2 4 7 5" xfId="15286"/>
    <cellStyle name="Heading 3 2 2 2 4 7 6" xfId="15287"/>
    <cellStyle name="Heading 3 2 2 2 4 7 7" xfId="15288"/>
    <cellStyle name="Heading 3 2 2 2 4 7 8" xfId="15289"/>
    <cellStyle name="Heading 3 2 2 2 4 7 9" xfId="15290"/>
    <cellStyle name="Heading 3 2 2 2 4 8" xfId="15291"/>
    <cellStyle name="Heading 3 2 2 2 4 8 10" xfId="15292"/>
    <cellStyle name="Heading 3 2 2 2 4 8 11" xfId="15293"/>
    <cellStyle name="Heading 3 2 2 2 4 8 12" xfId="15294"/>
    <cellStyle name="Heading 3 2 2 2 4 8 2" xfId="15295"/>
    <cellStyle name="Heading 3 2 2 2 4 8 3" xfId="15296"/>
    <cellStyle name="Heading 3 2 2 2 4 8 4" xfId="15297"/>
    <cellStyle name="Heading 3 2 2 2 4 8 5" xfId="15298"/>
    <cellStyle name="Heading 3 2 2 2 4 8 6" xfId="15299"/>
    <cellStyle name="Heading 3 2 2 2 4 8 7" xfId="15300"/>
    <cellStyle name="Heading 3 2 2 2 4 8 8" xfId="15301"/>
    <cellStyle name="Heading 3 2 2 2 4 8 9" xfId="15302"/>
    <cellStyle name="Heading 3 2 2 2 4 9" xfId="15303"/>
    <cellStyle name="Heading 3 2 2 2 5" xfId="15304"/>
    <cellStyle name="Heading 3 2 2 2 5 10" xfId="15305"/>
    <cellStyle name="Heading 3 2 2 2 5 11" xfId="15306"/>
    <cellStyle name="Heading 3 2 2 2 5 12" xfId="15307"/>
    <cellStyle name="Heading 3 2 2 2 5 13" xfId="15308"/>
    <cellStyle name="Heading 3 2 2 2 5 14" xfId="15309"/>
    <cellStyle name="Heading 3 2 2 2 5 15" xfId="15310"/>
    <cellStyle name="Heading 3 2 2 2 5 16" xfId="15311"/>
    <cellStyle name="Heading 3 2 2 2 5 17" xfId="15312"/>
    <cellStyle name="Heading 3 2 2 2 5 18" xfId="15313"/>
    <cellStyle name="Heading 3 2 2 2 5 19" xfId="15314"/>
    <cellStyle name="Heading 3 2 2 2 5 2" xfId="15315"/>
    <cellStyle name="Heading 3 2 2 2 5 2 10" xfId="15316"/>
    <cellStyle name="Heading 3 2 2 2 5 2 11" xfId="15317"/>
    <cellStyle name="Heading 3 2 2 2 5 2 12" xfId="15318"/>
    <cellStyle name="Heading 3 2 2 2 5 2 13" xfId="15319"/>
    <cellStyle name="Heading 3 2 2 2 5 2 14" xfId="15320"/>
    <cellStyle name="Heading 3 2 2 2 5 2 15" xfId="15321"/>
    <cellStyle name="Heading 3 2 2 2 5 2 16" xfId="15322"/>
    <cellStyle name="Heading 3 2 2 2 5 2 17" xfId="15323"/>
    <cellStyle name="Heading 3 2 2 2 5 2 18" xfId="15324"/>
    <cellStyle name="Heading 3 2 2 2 5 2 19" xfId="15325"/>
    <cellStyle name="Heading 3 2 2 2 5 2 2" xfId="15326"/>
    <cellStyle name="Heading 3 2 2 2 5 2 20" xfId="15327"/>
    <cellStyle name="Heading 3 2 2 2 5 2 21" xfId="15328"/>
    <cellStyle name="Heading 3 2 2 2 5 2 22" xfId="15329"/>
    <cellStyle name="Heading 3 2 2 2 5 2 23" xfId="15330"/>
    <cellStyle name="Heading 3 2 2 2 5 2 24" xfId="15331"/>
    <cellStyle name="Heading 3 2 2 2 5 2 25" xfId="15332"/>
    <cellStyle name="Heading 3 2 2 2 5 2 26" xfId="15333"/>
    <cellStyle name="Heading 3 2 2 2 5 2 27" xfId="15334"/>
    <cellStyle name="Heading 3 2 2 2 5 2 28" xfId="15335"/>
    <cellStyle name="Heading 3 2 2 2 5 2 3" xfId="15336"/>
    <cellStyle name="Heading 3 2 2 2 5 2 4" xfId="15337"/>
    <cellStyle name="Heading 3 2 2 2 5 2 5" xfId="15338"/>
    <cellStyle name="Heading 3 2 2 2 5 2 6" xfId="15339"/>
    <cellStyle name="Heading 3 2 2 2 5 2 7" xfId="15340"/>
    <cellStyle name="Heading 3 2 2 2 5 2 8" xfId="15341"/>
    <cellStyle name="Heading 3 2 2 2 5 2 9" xfId="15342"/>
    <cellStyle name="Heading 3 2 2 2 5 20" xfId="15343"/>
    <cellStyle name="Heading 3 2 2 2 5 3" xfId="15344"/>
    <cellStyle name="Heading 3 2 2 2 5 3 10" xfId="15345"/>
    <cellStyle name="Heading 3 2 2 2 5 3 11" xfId="15346"/>
    <cellStyle name="Heading 3 2 2 2 5 3 12" xfId="15347"/>
    <cellStyle name="Heading 3 2 2 2 5 3 13" xfId="15348"/>
    <cellStyle name="Heading 3 2 2 2 5 3 14" xfId="15349"/>
    <cellStyle name="Heading 3 2 2 2 5 3 15" xfId="15350"/>
    <cellStyle name="Heading 3 2 2 2 5 3 16" xfId="15351"/>
    <cellStyle name="Heading 3 2 2 2 5 3 17" xfId="15352"/>
    <cellStyle name="Heading 3 2 2 2 5 3 18" xfId="15353"/>
    <cellStyle name="Heading 3 2 2 2 5 3 19" xfId="15354"/>
    <cellStyle name="Heading 3 2 2 2 5 3 2" xfId="15355"/>
    <cellStyle name="Heading 3 2 2 2 5 3 3" xfId="15356"/>
    <cellStyle name="Heading 3 2 2 2 5 3 4" xfId="15357"/>
    <cellStyle name="Heading 3 2 2 2 5 3 5" xfId="15358"/>
    <cellStyle name="Heading 3 2 2 2 5 3 6" xfId="15359"/>
    <cellStyle name="Heading 3 2 2 2 5 3 7" xfId="15360"/>
    <cellStyle name="Heading 3 2 2 2 5 3 8" xfId="15361"/>
    <cellStyle name="Heading 3 2 2 2 5 3 9" xfId="15362"/>
    <cellStyle name="Heading 3 2 2 2 5 4" xfId="15363"/>
    <cellStyle name="Heading 3 2 2 2 5 4 10" xfId="15364"/>
    <cellStyle name="Heading 3 2 2 2 5 4 11" xfId="15365"/>
    <cellStyle name="Heading 3 2 2 2 5 4 12" xfId="15366"/>
    <cellStyle name="Heading 3 2 2 2 5 4 13" xfId="15367"/>
    <cellStyle name="Heading 3 2 2 2 5 4 14" xfId="15368"/>
    <cellStyle name="Heading 3 2 2 2 5 4 15" xfId="15369"/>
    <cellStyle name="Heading 3 2 2 2 5 4 16" xfId="15370"/>
    <cellStyle name="Heading 3 2 2 2 5 4 17" xfId="15371"/>
    <cellStyle name="Heading 3 2 2 2 5 4 18" xfId="15372"/>
    <cellStyle name="Heading 3 2 2 2 5 4 19" xfId="15373"/>
    <cellStyle name="Heading 3 2 2 2 5 4 2" xfId="15374"/>
    <cellStyle name="Heading 3 2 2 2 5 4 3" xfId="15375"/>
    <cellStyle name="Heading 3 2 2 2 5 4 4" xfId="15376"/>
    <cellStyle name="Heading 3 2 2 2 5 4 5" xfId="15377"/>
    <cellStyle name="Heading 3 2 2 2 5 4 6" xfId="15378"/>
    <cellStyle name="Heading 3 2 2 2 5 4 7" xfId="15379"/>
    <cellStyle name="Heading 3 2 2 2 5 4 8" xfId="15380"/>
    <cellStyle name="Heading 3 2 2 2 5 4 9" xfId="15381"/>
    <cellStyle name="Heading 3 2 2 2 5 5" xfId="15382"/>
    <cellStyle name="Heading 3 2 2 2 5 5 10" xfId="15383"/>
    <cellStyle name="Heading 3 2 2 2 5 5 11" xfId="15384"/>
    <cellStyle name="Heading 3 2 2 2 5 5 12" xfId="15385"/>
    <cellStyle name="Heading 3 2 2 2 5 5 13" xfId="15386"/>
    <cellStyle name="Heading 3 2 2 2 5 5 2" xfId="15387"/>
    <cellStyle name="Heading 3 2 2 2 5 5 3" xfId="15388"/>
    <cellStyle name="Heading 3 2 2 2 5 5 4" xfId="15389"/>
    <cellStyle name="Heading 3 2 2 2 5 5 5" xfId="15390"/>
    <cellStyle name="Heading 3 2 2 2 5 5 6" xfId="15391"/>
    <cellStyle name="Heading 3 2 2 2 5 5 7" xfId="15392"/>
    <cellStyle name="Heading 3 2 2 2 5 5 8" xfId="15393"/>
    <cellStyle name="Heading 3 2 2 2 5 5 9" xfId="15394"/>
    <cellStyle name="Heading 3 2 2 2 5 6" xfId="15395"/>
    <cellStyle name="Heading 3 2 2 2 5 6 10" xfId="15396"/>
    <cellStyle name="Heading 3 2 2 2 5 6 2" xfId="15397"/>
    <cellStyle name="Heading 3 2 2 2 5 6 3" xfId="15398"/>
    <cellStyle name="Heading 3 2 2 2 5 6 4" xfId="15399"/>
    <cellStyle name="Heading 3 2 2 2 5 6 5" xfId="15400"/>
    <cellStyle name="Heading 3 2 2 2 5 6 6" xfId="15401"/>
    <cellStyle name="Heading 3 2 2 2 5 6 7" xfId="15402"/>
    <cellStyle name="Heading 3 2 2 2 5 6 8" xfId="15403"/>
    <cellStyle name="Heading 3 2 2 2 5 6 9" xfId="15404"/>
    <cellStyle name="Heading 3 2 2 2 5 7" xfId="15405"/>
    <cellStyle name="Heading 3 2 2 2 5 7 2" xfId="15406"/>
    <cellStyle name="Heading 3 2 2 2 5 7 3" xfId="15407"/>
    <cellStyle name="Heading 3 2 2 2 5 7 4" xfId="15408"/>
    <cellStyle name="Heading 3 2 2 2 5 7 5" xfId="15409"/>
    <cellStyle name="Heading 3 2 2 2 5 7 6" xfId="15410"/>
    <cellStyle name="Heading 3 2 2 2 5 7 7" xfId="15411"/>
    <cellStyle name="Heading 3 2 2 2 5 7 8" xfId="15412"/>
    <cellStyle name="Heading 3 2 2 2 5 7 9" xfId="15413"/>
    <cellStyle name="Heading 3 2 2 2 5 8" xfId="15414"/>
    <cellStyle name="Heading 3 2 2 2 5 8 10" xfId="15415"/>
    <cellStyle name="Heading 3 2 2 2 5 8 11" xfId="15416"/>
    <cellStyle name="Heading 3 2 2 2 5 8 2" xfId="15417"/>
    <cellStyle name="Heading 3 2 2 2 5 8 3" xfId="15418"/>
    <cellStyle name="Heading 3 2 2 2 5 8 4" xfId="15419"/>
    <cellStyle name="Heading 3 2 2 2 5 8 5" xfId="15420"/>
    <cellStyle name="Heading 3 2 2 2 5 8 6" xfId="15421"/>
    <cellStyle name="Heading 3 2 2 2 5 8 7" xfId="15422"/>
    <cellStyle name="Heading 3 2 2 2 5 8 8" xfId="15423"/>
    <cellStyle name="Heading 3 2 2 2 5 8 9" xfId="15424"/>
    <cellStyle name="Heading 3 2 2 2 5 9" xfId="15425"/>
    <cellStyle name="Heading 3 2 2 2 6" xfId="15426"/>
    <cellStyle name="Heading 3 2 2 2 6 10" xfId="15427"/>
    <cellStyle name="Heading 3 2 2 2 6 11" xfId="15428"/>
    <cellStyle name="Heading 3 2 2 2 6 12" xfId="15429"/>
    <cellStyle name="Heading 3 2 2 2 6 13" xfId="15430"/>
    <cellStyle name="Heading 3 2 2 2 6 14" xfId="15431"/>
    <cellStyle name="Heading 3 2 2 2 6 15" xfId="15432"/>
    <cellStyle name="Heading 3 2 2 2 6 16" xfId="15433"/>
    <cellStyle name="Heading 3 2 2 2 6 17" xfId="15434"/>
    <cellStyle name="Heading 3 2 2 2 6 18" xfId="15435"/>
    <cellStyle name="Heading 3 2 2 2 6 19" xfId="15436"/>
    <cellStyle name="Heading 3 2 2 2 6 2" xfId="15437"/>
    <cellStyle name="Heading 3 2 2 2 6 2 2" xfId="15438"/>
    <cellStyle name="Heading 3 2 2 2 6 20" xfId="15439"/>
    <cellStyle name="Heading 3 2 2 2 6 21" xfId="15440"/>
    <cellStyle name="Heading 3 2 2 2 6 22" xfId="15441"/>
    <cellStyle name="Heading 3 2 2 2 6 23" xfId="15442"/>
    <cellStyle name="Heading 3 2 2 2 6 24" xfId="15443"/>
    <cellStyle name="Heading 3 2 2 2 6 25" xfId="15444"/>
    <cellStyle name="Heading 3 2 2 2 6 26" xfId="15445"/>
    <cellStyle name="Heading 3 2 2 2 6 27" xfId="15446"/>
    <cellStyle name="Heading 3 2 2 2 6 28" xfId="15447"/>
    <cellStyle name="Heading 3 2 2 2 6 29" xfId="15448"/>
    <cellStyle name="Heading 3 2 2 2 6 3" xfId="15449"/>
    <cellStyle name="Heading 3 2 2 2 6 3 2" xfId="15450"/>
    <cellStyle name="Heading 3 2 2 2 6 30" xfId="15451"/>
    <cellStyle name="Heading 3 2 2 2 6 31" xfId="15452"/>
    <cellStyle name="Heading 3 2 2 2 6 4" xfId="15453"/>
    <cellStyle name="Heading 3 2 2 2 6 4 2" xfId="15454"/>
    <cellStyle name="Heading 3 2 2 2 6 5" xfId="15455"/>
    <cellStyle name="Heading 3 2 2 2 6 6" xfId="15456"/>
    <cellStyle name="Heading 3 2 2 2 6 7" xfId="15457"/>
    <cellStyle name="Heading 3 2 2 2 6 8" xfId="15458"/>
    <cellStyle name="Heading 3 2 2 2 6 9" xfId="15459"/>
    <cellStyle name="Heading 3 2 2 2 7" xfId="15460"/>
    <cellStyle name="Heading 3 2 2 2 7 10" xfId="15461"/>
    <cellStyle name="Heading 3 2 2 2 7 11" xfId="15462"/>
    <cellStyle name="Heading 3 2 2 2 7 12" xfId="15463"/>
    <cellStyle name="Heading 3 2 2 2 7 13" xfId="15464"/>
    <cellStyle name="Heading 3 2 2 2 7 14" xfId="15465"/>
    <cellStyle name="Heading 3 2 2 2 7 15" xfId="15466"/>
    <cellStyle name="Heading 3 2 2 2 7 16" xfId="15467"/>
    <cellStyle name="Heading 3 2 2 2 7 17" xfId="15468"/>
    <cellStyle name="Heading 3 2 2 2 7 18" xfId="15469"/>
    <cellStyle name="Heading 3 2 2 2 7 19" xfId="15470"/>
    <cellStyle name="Heading 3 2 2 2 7 2" xfId="15471"/>
    <cellStyle name="Heading 3 2 2 2 7 2 2" xfId="15472"/>
    <cellStyle name="Heading 3 2 2 2 7 20" xfId="15473"/>
    <cellStyle name="Heading 3 2 2 2 7 21" xfId="15474"/>
    <cellStyle name="Heading 3 2 2 2 7 3" xfId="15475"/>
    <cellStyle name="Heading 3 2 2 2 7 3 2" xfId="15476"/>
    <cellStyle name="Heading 3 2 2 2 7 4" xfId="15477"/>
    <cellStyle name="Heading 3 2 2 2 7 5" xfId="15478"/>
    <cellStyle name="Heading 3 2 2 2 7 6" xfId="15479"/>
    <cellStyle name="Heading 3 2 2 2 7 7" xfId="15480"/>
    <cellStyle name="Heading 3 2 2 2 7 8" xfId="15481"/>
    <cellStyle name="Heading 3 2 2 2 7 9" xfId="15482"/>
    <cellStyle name="Heading 3 2 2 2 8" xfId="15483"/>
    <cellStyle name="Heading 3 2 2 2 8 10" xfId="15484"/>
    <cellStyle name="Heading 3 2 2 2 8 11" xfId="15485"/>
    <cellStyle name="Heading 3 2 2 2 8 12" xfId="15486"/>
    <cellStyle name="Heading 3 2 2 2 8 13" xfId="15487"/>
    <cellStyle name="Heading 3 2 2 2 8 14" xfId="15488"/>
    <cellStyle name="Heading 3 2 2 2 8 15" xfId="15489"/>
    <cellStyle name="Heading 3 2 2 2 8 16" xfId="15490"/>
    <cellStyle name="Heading 3 2 2 2 8 17" xfId="15491"/>
    <cellStyle name="Heading 3 2 2 2 8 18" xfId="15492"/>
    <cellStyle name="Heading 3 2 2 2 8 19" xfId="15493"/>
    <cellStyle name="Heading 3 2 2 2 8 2" xfId="15494"/>
    <cellStyle name="Heading 3 2 2 2 8 3" xfId="15495"/>
    <cellStyle name="Heading 3 2 2 2 8 4" xfId="15496"/>
    <cellStyle name="Heading 3 2 2 2 8 5" xfId="15497"/>
    <cellStyle name="Heading 3 2 2 2 8 6" xfId="15498"/>
    <cellStyle name="Heading 3 2 2 2 8 7" xfId="15499"/>
    <cellStyle name="Heading 3 2 2 2 8 8" xfId="15500"/>
    <cellStyle name="Heading 3 2 2 2 8 9" xfId="15501"/>
    <cellStyle name="Heading 3 2 2 2 9" xfId="15502"/>
    <cellStyle name="Heading 3 2 2 2 9 10" xfId="15503"/>
    <cellStyle name="Heading 3 2 2 2 9 11" xfId="15504"/>
    <cellStyle name="Heading 3 2 2 2 9 12" xfId="15505"/>
    <cellStyle name="Heading 3 2 2 2 9 13" xfId="15506"/>
    <cellStyle name="Heading 3 2 2 2 9 2" xfId="15507"/>
    <cellStyle name="Heading 3 2 2 2 9 3" xfId="15508"/>
    <cellStyle name="Heading 3 2 2 2 9 4" xfId="15509"/>
    <cellStyle name="Heading 3 2 2 2 9 5" xfId="15510"/>
    <cellStyle name="Heading 3 2 2 2 9 6" xfId="15511"/>
    <cellStyle name="Heading 3 2 2 2 9 7" xfId="15512"/>
    <cellStyle name="Heading 3 2 2 2 9 8" xfId="15513"/>
    <cellStyle name="Heading 3 2 2 2 9 9" xfId="15514"/>
    <cellStyle name="Heading 3 2 2 20" xfId="15515"/>
    <cellStyle name="Heading 3 2 2 21" xfId="15516"/>
    <cellStyle name="Heading 3 2 2 22" xfId="15517"/>
    <cellStyle name="Heading 3 2 2 23" xfId="15518"/>
    <cellStyle name="Heading 3 2 2 24" xfId="15519"/>
    <cellStyle name="Heading 3 2 2 25" xfId="15520"/>
    <cellStyle name="Heading 3 2 2 26" xfId="15521"/>
    <cellStyle name="Heading 3 2 2 27" xfId="15522"/>
    <cellStyle name="Heading 3 2 2 28" xfId="15523"/>
    <cellStyle name="Heading 3 2 2 29" xfId="15524"/>
    <cellStyle name="Heading 3 2 2 3" xfId="15525"/>
    <cellStyle name="Heading 3 2 2 3 10" xfId="15526"/>
    <cellStyle name="Heading 3 2 2 3 10 10" xfId="15527"/>
    <cellStyle name="Heading 3 2 2 3 10 2" xfId="15528"/>
    <cellStyle name="Heading 3 2 2 3 10 3" xfId="15529"/>
    <cellStyle name="Heading 3 2 2 3 10 4" xfId="15530"/>
    <cellStyle name="Heading 3 2 2 3 10 5" xfId="15531"/>
    <cellStyle name="Heading 3 2 2 3 10 6" xfId="15532"/>
    <cellStyle name="Heading 3 2 2 3 10 7" xfId="15533"/>
    <cellStyle name="Heading 3 2 2 3 10 8" xfId="15534"/>
    <cellStyle name="Heading 3 2 2 3 10 9" xfId="15535"/>
    <cellStyle name="Heading 3 2 2 3 11" xfId="15536"/>
    <cellStyle name="Heading 3 2 2 3 11 2" xfId="15537"/>
    <cellStyle name="Heading 3 2 2 3 11 3" xfId="15538"/>
    <cellStyle name="Heading 3 2 2 3 11 4" xfId="15539"/>
    <cellStyle name="Heading 3 2 2 3 11 5" xfId="15540"/>
    <cellStyle name="Heading 3 2 2 3 11 6" xfId="15541"/>
    <cellStyle name="Heading 3 2 2 3 11 7" xfId="15542"/>
    <cellStyle name="Heading 3 2 2 3 11 8" xfId="15543"/>
    <cellStyle name="Heading 3 2 2 3 11 9" xfId="15544"/>
    <cellStyle name="Heading 3 2 2 3 12" xfId="15545"/>
    <cellStyle name="Heading 3 2 2 3 12 10" xfId="15546"/>
    <cellStyle name="Heading 3 2 2 3 12 11" xfId="15547"/>
    <cellStyle name="Heading 3 2 2 3 12 2" xfId="15548"/>
    <cellStyle name="Heading 3 2 2 3 12 3" xfId="15549"/>
    <cellStyle name="Heading 3 2 2 3 12 4" xfId="15550"/>
    <cellStyle name="Heading 3 2 2 3 12 5" xfId="15551"/>
    <cellStyle name="Heading 3 2 2 3 12 6" xfId="15552"/>
    <cellStyle name="Heading 3 2 2 3 12 7" xfId="15553"/>
    <cellStyle name="Heading 3 2 2 3 12 8" xfId="15554"/>
    <cellStyle name="Heading 3 2 2 3 12 9" xfId="15555"/>
    <cellStyle name="Heading 3 2 2 3 13" xfId="15556"/>
    <cellStyle name="Heading 3 2 2 3 14" xfId="15557"/>
    <cellStyle name="Heading 3 2 2 3 15" xfId="15558"/>
    <cellStyle name="Heading 3 2 2 3 16" xfId="15559"/>
    <cellStyle name="Heading 3 2 2 3 17" xfId="15560"/>
    <cellStyle name="Heading 3 2 2 3 18" xfId="15561"/>
    <cellStyle name="Heading 3 2 2 3 19" xfId="15562"/>
    <cellStyle name="Heading 3 2 2 3 2" xfId="15563"/>
    <cellStyle name="Heading 3 2 2 3 2 10" xfId="15564"/>
    <cellStyle name="Heading 3 2 2 3 2 10 2" xfId="15565"/>
    <cellStyle name="Heading 3 2 2 3 2 10 3" xfId="15566"/>
    <cellStyle name="Heading 3 2 2 3 2 10 4" xfId="15567"/>
    <cellStyle name="Heading 3 2 2 3 2 10 5" xfId="15568"/>
    <cellStyle name="Heading 3 2 2 3 2 10 6" xfId="15569"/>
    <cellStyle name="Heading 3 2 2 3 2 10 7" xfId="15570"/>
    <cellStyle name="Heading 3 2 2 3 2 10 8" xfId="15571"/>
    <cellStyle name="Heading 3 2 2 3 2 10 9" xfId="15572"/>
    <cellStyle name="Heading 3 2 2 3 2 11" xfId="15573"/>
    <cellStyle name="Heading 3 2 2 3 2 11 10" xfId="15574"/>
    <cellStyle name="Heading 3 2 2 3 2 11 11" xfId="15575"/>
    <cellStyle name="Heading 3 2 2 3 2 11 12" xfId="15576"/>
    <cellStyle name="Heading 3 2 2 3 2 11 2" xfId="15577"/>
    <cellStyle name="Heading 3 2 2 3 2 11 3" xfId="15578"/>
    <cellStyle name="Heading 3 2 2 3 2 11 4" xfId="15579"/>
    <cellStyle name="Heading 3 2 2 3 2 11 5" xfId="15580"/>
    <cellStyle name="Heading 3 2 2 3 2 11 6" xfId="15581"/>
    <cellStyle name="Heading 3 2 2 3 2 11 7" xfId="15582"/>
    <cellStyle name="Heading 3 2 2 3 2 11 8" xfId="15583"/>
    <cellStyle name="Heading 3 2 2 3 2 11 9" xfId="15584"/>
    <cellStyle name="Heading 3 2 2 3 2 12" xfId="15585"/>
    <cellStyle name="Heading 3 2 2 3 2 13" xfId="15586"/>
    <cellStyle name="Heading 3 2 2 3 2 14" xfId="15587"/>
    <cellStyle name="Heading 3 2 2 3 2 15" xfId="15588"/>
    <cellStyle name="Heading 3 2 2 3 2 16" xfId="15589"/>
    <cellStyle name="Heading 3 2 2 3 2 17" xfId="15590"/>
    <cellStyle name="Heading 3 2 2 3 2 18" xfId="15591"/>
    <cellStyle name="Heading 3 2 2 3 2 19" xfId="15592"/>
    <cellStyle name="Heading 3 2 2 3 2 2" xfId="15593"/>
    <cellStyle name="Heading 3 2 2 3 2 2 10" xfId="15594"/>
    <cellStyle name="Heading 3 2 2 3 2 2 11" xfId="15595"/>
    <cellStyle name="Heading 3 2 2 3 2 2 12" xfId="15596"/>
    <cellStyle name="Heading 3 2 2 3 2 2 13" xfId="15597"/>
    <cellStyle name="Heading 3 2 2 3 2 2 14" xfId="15598"/>
    <cellStyle name="Heading 3 2 2 3 2 2 15" xfId="15599"/>
    <cellStyle name="Heading 3 2 2 3 2 2 16" xfId="15600"/>
    <cellStyle name="Heading 3 2 2 3 2 2 17" xfId="15601"/>
    <cellStyle name="Heading 3 2 2 3 2 2 2" xfId="15602"/>
    <cellStyle name="Heading 3 2 2 3 2 2 2 10" xfId="15603"/>
    <cellStyle name="Heading 3 2 2 3 2 2 2 11" xfId="15604"/>
    <cellStyle name="Heading 3 2 2 3 2 2 2 12" xfId="15605"/>
    <cellStyle name="Heading 3 2 2 3 2 2 2 13" xfId="15606"/>
    <cellStyle name="Heading 3 2 2 3 2 2 2 14" xfId="15607"/>
    <cellStyle name="Heading 3 2 2 3 2 2 2 15" xfId="15608"/>
    <cellStyle name="Heading 3 2 2 3 2 2 2 16" xfId="15609"/>
    <cellStyle name="Heading 3 2 2 3 2 2 2 17" xfId="15610"/>
    <cellStyle name="Heading 3 2 2 3 2 2 2 18" xfId="15611"/>
    <cellStyle name="Heading 3 2 2 3 2 2 2 19" xfId="15612"/>
    <cellStyle name="Heading 3 2 2 3 2 2 2 2" xfId="15613"/>
    <cellStyle name="Heading 3 2 2 3 2 2 2 20" xfId="15614"/>
    <cellStyle name="Heading 3 2 2 3 2 2 2 21" xfId="15615"/>
    <cellStyle name="Heading 3 2 2 3 2 2 2 22" xfId="15616"/>
    <cellStyle name="Heading 3 2 2 3 2 2 2 23" xfId="15617"/>
    <cellStyle name="Heading 3 2 2 3 2 2 2 24" xfId="15618"/>
    <cellStyle name="Heading 3 2 2 3 2 2 2 25" xfId="15619"/>
    <cellStyle name="Heading 3 2 2 3 2 2 2 26" xfId="15620"/>
    <cellStyle name="Heading 3 2 2 3 2 2 2 27" xfId="15621"/>
    <cellStyle name="Heading 3 2 2 3 2 2 2 28" xfId="15622"/>
    <cellStyle name="Heading 3 2 2 3 2 2 2 3" xfId="15623"/>
    <cellStyle name="Heading 3 2 2 3 2 2 2 4" xfId="15624"/>
    <cellStyle name="Heading 3 2 2 3 2 2 2 5" xfId="15625"/>
    <cellStyle name="Heading 3 2 2 3 2 2 2 6" xfId="15626"/>
    <cellStyle name="Heading 3 2 2 3 2 2 2 7" xfId="15627"/>
    <cellStyle name="Heading 3 2 2 3 2 2 2 8" xfId="15628"/>
    <cellStyle name="Heading 3 2 2 3 2 2 2 9" xfId="15629"/>
    <cellStyle name="Heading 3 2 2 3 2 2 3" xfId="15630"/>
    <cellStyle name="Heading 3 2 2 3 2 2 3 10" xfId="15631"/>
    <cellStyle name="Heading 3 2 2 3 2 2 3 11" xfId="15632"/>
    <cellStyle name="Heading 3 2 2 3 2 2 3 12" xfId="15633"/>
    <cellStyle name="Heading 3 2 2 3 2 2 3 13" xfId="15634"/>
    <cellStyle name="Heading 3 2 2 3 2 2 3 14" xfId="15635"/>
    <cellStyle name="Heading 3 2 2 3 2 2 3 15" xfId="15636"/>
    <cellStyle name="Heading 3 2 2 3 2 2 3 16" xfId="15637"/>
    <cellStyle name="Heading 3 2 2 3 2 2 3 17" xfId="15638"/>
    <cellStyle name="Heading 3 2 2 3 2 2 3 18" xfId="15639"/>
    <cellStyle name="Heading 3 2 2 3 2 2 3 2" xfId="15640"/>
    <cellStyle name="Heading 3 2 2 3 2 2 3 3" xfId="15641"/>
    <cellStyle name="Heading 3 2 2 3 2 2 3 4" xfId="15642"/>
    <cellStyle name="Heading 3 2 2 3 2 2 3 5" xfId="15643"/>
    <cellStyle name="Heading 3 2 2 3 2 2 3 6" xfId="15644"/>
    <cellStyle name="Heading 3 2 2 3 2 2 3 7" xfId="15645"/>
    <cellStyle name="Heading 3 2 2 3 2 2 3 8" xfId="15646"/>
    <cellStyle name="Heading 3 2 2 3 2 2 3 9" xfId="15647"/>
    <cellStyle name="Heading 3 2 2 3 2 2 4" xfId="15648"/>
    <cellStyle name="Heading 3 2 2 3 2 2 4 10" xfId="15649"/>
    <cellStyle name="Heading 3 2 2 3 2 2 4 11" xfId="15650"/>
    <cellStyle name="Heading 3 2 2 3 2 2 4 12" xfId="15651"/>
    <cellStyle name="Heading 3 2 2 3 2 2 4 13" xfId="15652"/>
    <cellStyle name="Heading 3 2 2 3 2 2 4 14" xfId="15653"/>
    <cellStyle name="Heading 3 2 2 3 2 2 4 15" xfId="15654"/>
    <cellStyle name="Heading 3 2 2 3 2 2 4 16" xfId="15655"/>
    <cellStyle name="Heading 3 2 2 3 2 2 4 17" xfId="15656"/>
    <cellStyle name="Heading 3 2 2 3 2 2 4 18" xfId="15657"/>
    <cellStyle name="Heading 3 2 2 3 2 2 4 2" xfId="15658"/>
    <cellStyle name="Heading 3 2 2 3 2 2 4 3" xfId="15659"/>
    <cellStyle name="Heading 3 2 2 3 2 2 4 4" xfId="15660"/>
    <cellStyle name="Heading 3 2 2 3 2 2 4 5" xfId="15661"/>
    <cellStyle name="Heading 3 2 2 3 2 2 4 6" xfId="15662"/>
    <cellStyle name="Heading 3 2 2 3 2 2 4 7" xfId="15663"/>
    <cellStyle name="Heading 3 2 2 3 2 2 4 8" xfId="15664"/>
    <cellStyle name="Heading 3 2 2 3 2 2 4 9" xfId="15665"/>
    <cellStyle name="Heading 3 2 2 3 2 2 5" xfId="15666"/>
    <cellStyle name="Heading 3 2 2 3 2 2 5 10" xfId="15667"/>
    <cellStyle name="Heading 3 2 2 3 2 2 5 11" xfId="15668"/>
    <cellStyle name="Heading 3 2 2 3 2 2 5 12" xfId="15669"/>
    <cellStyle name="Heading 3 2 2 3 2 2 5 2" xfId="15670"/>
    <cellStyle name="Heading 3 2 2 3 2 2 5 3" xfId="15671"/>
    <cellStyle name="Heading 3 2 2 3 2 2 5 4" xfId="15672"/>
    <cellStyle name="Heading 3 2 2 3 2 2 5 5" xfId="15673"/>
    <cellStyle name="Heading 3 2 2 3 2 2 5 6" xfId="15674"/>
    <cellStyle name="Heading 3 2 2 3 2 2 5 7" xfId="15675"/>
    <cellStyle name="Heading 3 2 2 3 2 2 5 8" xfId="15676"/>
    <cellStyle name="Heading 3 2 2 3 2 2 5 9" xfId="15677"/>
    <cellStyle name="Heading 3 2 2 3 2 2 6" xfId="15678"/>
    <cellStyle name="Heading 3 2 2 3 2 2 6 10" xfId="15679"/>
    <cellStyle name="Heading 3 2 2 3 2 2 6 2" xfId="15680"/>
    <cellStyle name="Heading 3 2 2 3 2 2 6 3" xfId="15681"/>
    <cellStyle name="Heading 3 2 2 3 2 2 6 4" xfId="15682"/>
    <cellStyle name="Heading 3 2 2 3 2 2 6 5" xfId="15683"/>
    <cellStyle name="Heading 3 2 2 3 2 2 6 6" xfId="15684"/>
    <cellStyle name="Heading 3 2 2 3 2 2 6 7" xfId="15685"/>
    <cellStyle name="Heading 3 2 2 3 2 2 6 8" xfId="15686"/>
    <cellStyle name="Heading 3 2 2 3 2 2 6 9" xfId="15687"/>
    <cellStyle name="Heading 3 2 2 3 2 2 7" xfId="15688"/>
    <cellStyle name="Heading 3 2 2 3 2 2 7 2" xfId="15689"/>
    <cellStyle name="Heading 3 2 2 3 2 2 7 3" xfId="15690"/>
    <cellStyle name="Heading 3 2 2 3 2 2 7 4" xfId="15691"/>
    <cellStyle name="Heading 3 2 2 3 2 2 7 5" xfId="15692"/>
    <cellStyle name="Heading 3 2 2 3 2 2 7 6" xfId="15693"/>
    <cellStyle name="Heading 3 2 2 3 2 2 7 7" xfId="15694"/>
    <cellStyle name="Heading 3 2 2 3 2 2 7 8" xfId="15695"/>
    <cellStyle name="Heading 3 2 2 3 2 2 7 9" xfId="15696"/>
    <cellStyle name="Heading 3 2 2 3 2 2 8" xfId="15697"/>
    <cellStyle name="Heading 3 2 2 3 2 2 8 10" xfId="15698"/>
    <cellStyle name="Heading 3 2 2 3 2 2 8 11" xfId="15699"/>
    <cellStyle name="Heading 3 2 2 3 2 2 8 12" xfId="15700"/>
    <cellStyle name="Heading 3 2 2 3 2 2 8 2" xfId="15701"/>
    <cellStyle name="Heading 3 2 2 3 2 2 8 3" xfId="15702"/>
    <cellStyle name="Heading 3 2 2 3 2 2 8 4" xfId="15703"/>
    <cellStyle name="Heading 3 2 2 3 2 2 8 5" xfId="15704"/>
    <cellStyle name="Heading 3 2 2 3 2 2 8 6" xfId="15705"/>
    <cellStyle name="Heading 3 2 2 3 2 2 8 7" xfId="15706"/>
    <cellStyle name="Heading 3 2 2 3 2 2 8 8" xfId="15707"/>
    <cellStyle name="Heading 3 2 2 3 2 2 8 9" xfId="15708"/>
    <cellStyle name="Heading 3 2 2 3 2 2 9" xfId="15709"/>
    <cellStyle name="Heading 3 2 2 3 2 20" xfId="15710"/>
    <cellStyle name="Heading 3 2 2 3 2 3" xfId="15711"/>
    <cellStyle name="Heading 3 2 2 3 2 3 10" xfId="15712"/>
    <cellStyle name="Heading 3 2 2 3 2 3 11" xfId="15713"/>
    <cellStyle name="Heading 3 2 2 3 2 3 12" xfId="15714"/>
    <cellStyle name="Heading 3 2 2 3 2 3 13" xfId="15715"/>
    <cellStyle name="Heading 3 2 2 3 2 3 14" xfId="15716"/>
    <cellStyle name="Heading 3 2 2 3 2 3 15" xfId="15717"/>
    <cellStyle name="Heading 3 2 2 3 2 3 16" xfId="15718"/>
    <cellStyle name="Heading 3 2 2 3 2 3 17" xfId="15719"/>
    <cellStyle name="Heading 3 2 2 3 2 3 2" xfId="15720"/>
    <cellStyle name="Heading 3 2 2 3 2 3 2 10" xfId="15721"/>
    <cellStyle name="Heading 3 2 2 3 2 3 2 11" xfId="15722"/>
    <cellStyle name="Heading 3 2 2 3 2 3 2 12" xfId="15723"/>
    <cellStyle name="Heading 3 2 2 3 2 3 2 13" xfId="15724"/>
    <cellStyle name="Heading 3 2 2 3 2 3 2 14" xfId="15725"/>
    <cellStyle name="Heading 3 2 2 3 2 3 2 15" xfId="15726"/>
    <cellStyle name="Heading 3 2 2 3 2 3 2 16" xfId="15727"/>
    <cellStyle name="Heading 3 2 2 3 2 3 2 17" xfId="15728"/>
    <cellStyle name="Heading 3 2 2 3 2 3 2 18" xfId="15729"/>
    <cellStyle name="Heading 3 2 2 3 2 3 2 19" xfId="15730"/>
    <cellStyle name="Heading 3 2 2 3 2 3 2 2" xfId="15731"/>
    <cellStyle name="Heading 3 2 2 3 2 3 2 20" xfId="15732"/>
    <cellStyle name="Heading 3 2 2 3 2 3 2 21" xfId="15733"/>
    <cellStyle name="Heading 3 2 2 3 2 3 2 22" xfId="15734"/>
    <cellStyle name="Heading 3 2 2 3 2 3 2 23" xfId="15735"/>
    <cellStyle name="Heading 3 2 2 3 2 3 2 24" xfId="15736"/>
    <cellStyle name="Heading 3 2 2 3 2 3 2 25" xfId="15737"/>
    <cellStyle name="Heading 3 2 2 3 2 3 2 26" xfId="15738"/>
    <cellStyle name="Heading 3 2 2 3 2 3 2 27" xfId="15739"/>
    <cellStyle name="Heading 3 2 2 3 2 3 2 28" xfId="15740"/>
    <cellStyle name="Heading 3 2 2 3 2 3 2 3" xfId="15741"/>
    <cellStyle name="Heading 3 2 2 3 2 3 2 4" xfId="15742"/>
    <cellStyle name="Heading 3 2 2 3 2 3 2 5" xfId="15743"/>
    <cellStyle name="Heading 3 2 2 3 2 3 2 6" xfId="15744"/>
    <cellStyle name="Heading 3 2 2 3 2 3 2 7" xfId="15745"/>
    <cellStyle name="Heading 3 2 2 3 2 3 2 8" xfId="15746"/>
    <cellStyle name="Heading 3 2 2 3 2 3 2 9" xfId="15747"/>
    <cellStyle name="Heading 3 2 2 3 2 3 3" xfId="15748"/>
    <cellStyle name="Heading 3 2 2 3 2 3 3 10" xfId="15749"/>
    <cellStyle name="Heading 3 2 2 3 2 3 3 11" xfId="15750"/>
    <cellStyle name="Heading 3 2 2 3 2 3 3 12" xfId="15751"/>
    <cellStyle name="Heading 3 2 2 3 2 3 3 13" xfId="15752"/>
    <cellStyle name="Heading 3 2 2 3 2 3 3 14" xfId="15753"/>
    <cellStyle name="Heading 3 2 2 3 2 3 3 15" xfId="15754"/>
    <cellStyle name="Heading 3 2 2 3 2 3 3 16" xfId="15755"/>
    <cellStyle name="Heading 3 2 2 3 2 3 3 17" xfId="15756"/>
    <cellStyle name="Heading 3 2 2 3 2 3 3 18" xfId="15757"/>
    <cellStyle name="Heading 3 2 2 3 2 3 3 2" xfId="15758"/>
    <cellStyle name="Heading 3 2 2 3 2 3 3 3" xfId="15759"/>
    <cellStyle name="Heading 3 2 2 3 2 3 3 4" xfId="15760"/>
    <cellStyle name="Heading 3 2 2 3 2 3 3 5" xfId="15761"/>
    <cellStyle name="Heading 3 2 2 3 2 3 3 6" xfId="15762"/>
    <cellStyle name="Heading 3 2 2 3 2 3 3 7" xfId="15763"/>
    <cellStyle name="Heading 3 2 2 3 2 3 3 8" xfId="15764"/>
    <cellStyle name="Heading 3 2 2 3 2 3 3 9" xfId="15765"/>
    <cellStyle name="Heading 3 2 2 3 2 3 4" xfId="15766"/>
    <cellStyle name="Heading 3 2 2 3 2 3 4 10" xfId="15767"/>
    <cellStyle name="Heading 3 2 2 3 2 3 4 11" xfId="15768"/>
    <cellStyle name="Heading 3 2 2 3 2 3 4 12" xfId="15769"/>
    <cellStyle name="Heading 3 2 2 3 2 3 4 13" xfId="15770"/>
    <cellStyle name="Heading 3 2 2 3 2 3 4 14" xfId="15771"/>
    <cellStyle name="Heading 3 2 2 3 2 3 4 15" xfId="15772"/>
    <cellStyle name="Heading 3 2 2 3 2 3 4 16" xfId="15773"/>
    <cellStyle name="Heading 3 2 2 3 2 3 4 17" xfId="15774"/>
    <cellStyle name="Heading 3 2 2 3 2 3 4 18" xfId="15775"/>
    <cellStyle name="Heading 3 2 2 3 2 3 4 2" xfId="15776"/>
    <cellStyle name="Heading 3 2 2 3 2 3 4 3" xfId="15777"/>
    <cellStyle name="Heading 3 2 2 3 2 3 4 4" xfId="15778"/>
    <cellStyle name="Heading 3 2 2 3 2 3 4 5" xfId="15779"/>
    <cellStyle name="Heading 3 2 2 3 2 3 4 6" xfId="15780"/>
    <cellStyle name="Heading 3 2 2 3 2 3 4 7" xfId="15781"/>
    <cellStyle name="Heading 3 2 2 3 2 3 4 8" xfId="15782"/>
    <cellStyle name="Heading 3 2 2 3 2 3 4 9" xfId="15783"/>
    <cellStyle name="Heading 3 2 2 3 2 3 5" xfId="15784"/>
    <cellStyle name="Heading 3 2 2 3 2 3 5 10" xfId="15785"/>
    <cellStyle name="Heading 3 2 2 3 2 3 5 11" xfId="15786"/>
    <cellStyle name="Heading 3 2 2 3 2 3 5 12" xfId="15787"/>
    <cellStyle name="Heading 3 2 2 3 2 3 5 2" xfId="15788"/>
    <cellStyle name="Heading 3 2 2 3 2 3 5 3" xfId="15789"/>
    <cellStyle name="Heading 3 2 2 3 2 3 5 4" xfId="15790"/>
    <cellStyle name="Heading 3 2 2 3 2 3 5 5" xfId="15791"/>
    <cellStyle name="Heading 3 2 2 3 2 3 5 6" xfId="15792"/>
    <cellStyle name="Heading 3 2 2 3 2 3 5 7" xfId="15793"/>
    <cellStyle name="Heading 3 2 2 3 2 3 5 8" xfId="15794"/>
    <cellStyle name="Heading 3 2 2 3 2 3 5 9" xfId="15795"/>
    <cellStyle name="Heading 3 2 2 3 2 3 6" xfId="15796"/>
    <cellStyle name="Heading 3 2 2 3 2 3 6 10" xfId="15797"/>
    <cellStyle name="Heading 3 2 2 3 2 3 6 2" xfId="15798"/>
    <cellStyle name="Heading 3 2 2 3 2 3 6 3" xfId="15799"/>
    <cellStyle name="Heading 3 2 2 3 2 3 6 4" xfId="15800"/>
    <cellStyle name="Heading 3 2 2 3 2 3 6 5" xfId="15801"/>
    <cellStyle name="Heading 3 2 2 3 2 3 6 6" xfId="15802"/>
    <cellStyle name="Heading 3 2 2 3 2 3 6 7" xfId="15803"/>
    <cellStyle name="Heading 3 2 2 3 2 3 6 8" xfId="15804"/>
    <cellStyle name="Heading 3 2 2 3 2 3 6 9" xfId="15805"/>
    <cellStyle name="Heading 3 2 2 3 2 3 7" xfId="15806"/>
    <cellStyle name="Heading 3 2 2 3 2 3 7 2" xfId="15807"/>
    <cellStyle name="Heading 3 2 2 3 2 3 7 3" xfId="15808"/>
    <cellStyle name="Heading 3 2 2 3 2 3 7 4" xfId="15809"/>
    <cellStyle name="Heading 3 2 2 3 2 3 7 5" xfId="15810"/>
    <cellStyle name="Heading 3 2 2 3 2 3 7 6" xfId="15811"/>
    <cellStyle name="Heading 3 2 2 3 2 3 7 7" xfId="15812"/>
    <cellStyle name="Heading 3 2 2 3 2 3 7 8" xfId="15813"/>
    <cellStyle name="Heading 3 2 2 3 2 3 7 9" xfId="15814"/>
    <cellStyle name="Heading 3 2 2 3 2 3 8" xfId="15815"/>
    <cellStyle name="Heading 3 2 2 3 2 3 8 10" xfId="15816"/>
    <cellStyle name="Heading 3 2 2 3 2 3 8 11" xfId="15817"/>
    <cellStyle name="Heading 3 2 2 3 2 3 8 12" xfId="15818"/>
    <cellStyle name="Heading 3 2 2 3 2 3 8 2" xfId="15819"/>
    <cellStyle name="Heading 3 2 2 3 2 3 8 3" xfId="15820"/>
    <cellStyle name="Heading 3 2 2 3 2 3 8 4" xfId="15821"/>
    <cellStyle name="Heading 3 2 2 3 2 3 8 5" xfId="15822"/>
    <cellStyle name="Heading 3 2 2 3 2 3 8 6" xfId="15823"/>
    <cellStyle name="Heading 3 2 2 3 2 3 8 7" xfId="15824"/>
    <cellStyle name="Heading 3 2 2 3 2 3 8 8" xfId="15825"/>
    <cellStyle name="Heading 3 2 2 3 2 3 8 9" xfId="15826"/>
    <cellStyle name="Heading 3 2 2 3 2 3 9" xfId="15827"/>
    <cellStyle name="Heading 3 2 2 3 2 4" xfId="15828"/>
    <cellStyle name="Heading 3 2 2 3 2 4 10" xfId="15829"/>
    <cellStyle name="Heading 3 2 2 3 2 4 11" xfId="15830"/>
    <cellStyle name="Heading 3 2 2 3 2 4 12" xfId="15831"/>
    <cellStyle name="Heading 3 2 2 3 2 4 13" xfId="15832"/>
    <cellStyle name="Heading 3 2 2 3 2 4 14" xfId="15833"/>
    <cellStyle name="Heading 3 2 2 3 2 4 15" xfId="15834"/>
    <cellStyle name="Heading 3 2 2 3 2 4 16" xfId="15835"/>
    <cellStyle name="Heading 3 2 2 3 2 4 17" xfId="15836"/>
    <cellStyle name="Heading 3 2 2 3 2 4 2" xfId="15837"/>
    <cellStyle name="Heading 3 2 2 3 2 4 2 10" xfId="15838"/>
    <cellStyle name="Heading 3 2 2 3 2 4 2 11" xfId="15839"/>
    <cellStyle name="Heading 3 2 2 3 2 4 2 12" xfId="15840"/>
    <cellStyle name="Heading 3 2 2 3 2 4 2 13" xfId="15841"/>
    <cellStyle name="Heading 3 2 2 3 2 4 2 14" xfId="15842"/>
    <cellStyle name="Heading 3 2 2 3 2 4 2 15" xfId="15843"/>
    <cellStyle name="Heading 3 2 2 3 2 4 2 16" xfId="15844"/>
    <cellStyle name="Heading 3 2 2 3 2 4 2 17" xfId="15845"/>
    <cellStyle name="Heading 3 2 2 3 2 4 2 18" xfId="15846"/>
    <cellStyle name="Heading 3 2 2 3 2 4 2 19" xfId="15847"/>
    <cellStyle name="Heading 3 2 2 3 2 4 2 2" xfId="15848"/>
    <cellStyle name="Heading 3 2 2 3 2 4 2 20" xfId="15849"/>
    <cellStyle name="Heading 3 2 2 3 2 4 2 21" xfId="15850"/>
    <cellStyle name="Heading 3 2 2 3 2 4 2 22" xfId="15851"/>
    <cellStyle name="Heading 3 2 2 3 2 4 2 23" xfId="15852"/>
    <cellStyle name="Heading 3 2 2 3 2 4 2 24" xfId="15853"/>
    <cellStyle name="Heading 3 2 2 3 2 4 2 25" xfId="15854"/>
    <cellStyle name="Heading 3 2 2 3 2 4 2 26" xfId="15855"/>
    <cellStyle name="Heading 3 2 2 3 2 4 2 27" xfId="15856"/>
    <cellStyle name="Heading 3 2 2 3 2 4 2 28" xfId="15857"/>
    <cellStyle name="Heading 3 2 2 3 2 4 2 3" xfId="15858"/>
    <cellStyle name="Heading 3 2 2 3 2 4 2 4" xfId="15859"/>
    <cellStyle name="Heading 3 2 2 3 2 4 2 5" xfId="15860"/>
    <cellStyle name="Heading 3 2 2 3 2 4 2 6" xfId="15861"/>
    <cellStyle name="Heading 3 2 2 3 2 4 2 7" xfId="15862"/>
    <cellStyle name="Heading 3 2 2 3 2 4 2 8" xfId="15863"/>
    <cellStyle name="Heading 3 2 2 3 2 4 2 9" xfId="15864"/>
    <cellStyle name="Heading 3 2 2 3 2 4 3" xfId="15865"/>
    <cellStyle name="Heading 3 2 2 3 2 4 3 10" xfId="15866"/>
    <cellStyle name="Heading 3 2 2 3 2 4 3 11" xfId="15867"/>
    <cellStyle name="Heading 3 2 2 3 2 4 3 12" xfId="15868"/>
    <cellStyle name="Heading 3 2 2 3 2 4 3 13" xfId="15869"/>
    <cellStyle name="Heading 3 2 2 3 2 4 3 14" xfId="15870"/>
    <cellStyle name="Heading 3 2 2 3 2 4 3 15" xfId="15871"/>
    <cellStyle name="Heading 3 2 2 3 2 4 3 16" xfId="15872"/>
    <cellStyle name="Heading 3 2 2 3 2 4 3 17" xfId="15873"/>
    <cellStyle name="Heading 3 2 2 3 2 4 3 18" xfId="15874"/>
    <cellStyle name="Heading 3 2 2 3 2 4 3 2" xfId="15875"/>
    <cellStyle name="Heading 3 2 2 3 2 4 3 3" xfId="15876"/>
    <cellStyle name="Heading 3 2 2 3 2 4 3 4" xfId="15877"/>
    <cellStyle name="Heading 3 2 2 3 2 4 3 5" xfId="15878"/>
    <cellStyle name="Heading 3 2 2 3 2 4 3 6" xfId="15879"/>
    <cellStyle name="Heading 3 2 2 3 2 4 3 7" xfId="15880"/>
    <cellStyle name="Heading 3 2 2 3 2 4 3 8" xfId="15881"/>
    <cellStyle name="Heading 3 2 2 3 2 4 3 9" xfId="15882"/>
    <cellStyle name="Heading 3 2 2 3 2 4 4" xfId="15883"/>
    <cellStyle name="Heading 3 2 2 3 2 4 4 10" xfId="15884"/>
    <cellStyle name="Heading 3 2 2 3 2 4 4 11" xfId="15885"/>
    <cellStyle name="Heading 3 2 2 3 2 4 4 12" xfId="15886"/>
    <cellStyle name="Heading 3 2 2 3 2 4 4 13" xfId="15887"/>
    <cellStyle name="Heading 3 2 2 3 2 4 4 14" xfId="15888"/>
    <cellStyle name="Heading 3 2 2 3 2 4 4 15" xfId="15889"/>
    <cellStyle name="Heading 3 2 2 3 2 4 4 16" xfId="15890"/>
    <cellStyle name="Heading 3 2 2 3 2 4 4 17" xfId="15891"/>
    <cellStyle name="Heading 3 2 2 3 2 4 4 18" xfId="15892"/>
    <cellStyle name="Heading 3 2 2 3 2 4 4 2" xfId="15893"/>
    <cellStyle name="Heading 3 2 2 3 2 4 4 3" xfId="15894"/>
    <cellStyle name="Heading 3 2 2 3 2 4 4 4" xfId="15895"/>
    <cellStyle name="Heading 3 2 2 3 2 4 4 5" xfId="15896"/>
    <cellStyle name="Heading 3 2 2 3 2 4 4 6" xfId="15897"/>
    <cellStyle name="Heading 3 2 2 3 2 4 4 7" xfId="15898"/>
    <cellStyle name="Heading 3 2 2 3 2 4 4 8" xfId="15899"/>
    <cellStyle name="Heading 3 2 2 3 2 4 4 9" xfId="15900"/>
    <cellStyle name="Heading 3 2 2 3 2 4 5" xfId="15901"/>
    <cellStyle name="Heading 3 2 2 3 2 4 5 10" xfId="15902"/>
    <cellStyle name="Heading 3 2 2 3 2 4 5 11" xfId="15903"/>
    <cellStyle name="Heading 3 2 2 3 2 4 5 12" xfId="15904"/>
    <cellStyle name="Heading 3 2 2 3 2 4 5 2" xfId="15905"/>
    <cellStyle name="Heading 3 2 2 3 2 4 5 3" xfId="15906"/>
    <cellStyle name="Heading 3 2 2 3 2 4 5 4" xfId="15907"/>
    <cellStyle name="Heading 3 2 2 3 2 4 5 5" xfId="15908"/>
    <cellStyle name="Heading 3 2 2 3 2 4 5 6" xfId="15909"/>
    <cellStyle name="Heading 3 2 2 3 2 4 5 7" xfId="15910"/>
    <cellStyle name="Heading 3 2 2 3 2 4 5 8" xfId="15911"/>
    <cellStyle name="Heading 3 2 2 3 2 4 5 9" xfId="15912"/>
    <cellStyle name="Heading 3 2 2 3 2 4 6" xfId="15913"/>
    <cellStyle name="Heading 3 2 2 3 2 4 6 10" xfId="15914"/>
    <cellStyle name="Heading 3 2 2 3 2 4 6 2" xfId="15915"/>
    <cellStyle name="Heading 3 2 2 3 2 4 6 3" xfId="15916"/>
    <cellStyle name="Heading 3 2 2 3 2 4 6 4" xfId="15917"/>
    <cellStyle name="Heading 3 2 2 3 2 4 6 5" xfId="15918"/>
    <cellStyle name="Heading 3 2 2 3 2 4 6 6" xfId="15919"/>
    <cellStyle name="Heading 3 2 2 3 2 4 6 7" xfId="15920"/>
    <cellStyle name="Heading 3 2 2 3 2 4 6 8" xfId="15921"/>
    <cellStyle name="Heading 3 2 2 3 2 4 6 9" xfId="15922"/>
    <cellStyle name="Heading 3 2 2 3 2 4 7" xfId="15923"/>
    <cellStyle name="Heading 3 2 2 3 2 4 7 2" xfId="15924"/>
    <cellStyle name="Heading 3 2 2 3 2 4 7 3" xfId="15925"/>
    <cellStyle name="Heading 3 2 2 3 2 4 7 4" xfId="15926"/>
    <cellStyle name="Heading 3 2 2 3 2 4 7 5" xfId="15927"/>
    <cellStyle name="Heading 3 2 2 3 2 4 7 6" xfId="15928"/>
    <cellStyle name="Heading 3 2 2 3 2 4 7 7" xfId="15929"/>
    <cellStyle name="Heading 3 2 2 3 2 4 7 8" xfId="15930"/>
    <cellStyle name="Heading 3 2 2 3 2 4 7 9" xfId="15931"/>
    <cellStyle name="Heading 3 2 2 3 2 4 8" xfId="15932"/>
    <cellStyle name="Heading 3 2 2 3 2 4 8 10" xfId="15933"/>
    <cellStyle name="Heading 3 2 2 3 2 4 8 11" xfId="15934"/>
    <cellStyle name="Heading 3 2 2 3 2 4 8 12" xfId="15935"/>
    <cellStyle name="Heading 3 2 2 3 2 4 8 2" xfId="15936"/>
    <cellStyle name="Heading 3 2 2 3 2 4 8 3" xfId="15937"/>
    <cellStyle name="Heading 3 2 2 3 2 4 8 4" xfId="15938"/>
    <cellStyle name="Heading 3 2 2 3 2 4 8 5" xfId="15939"/>
    <cellStyle name="Heading 3 2 2 3 2 4 8 6" xfId="15940"/>
    <cellStyle name="Heading 3 2 2 3 2 4 8 7" xfId="15941"/>
    <cellStyle name="Heading 3 2 2 3 2 4 8 8" xfId="15942"/>
    <cellStyle name="Heading 3 2 2 3 2 4 8 9" xfId="15943"/>
    <cellStyle name="Heading 3 2 2 3 2 4 9" xfId="15944"/>
    <cellStyle name="Heading 3 2 2 3 2 5" xfId="15945"/>
    <cellStyle name="Heading 3 2 2 3 2 5 10" xfId="15946"/>
    <cellStyle name="Heading 3 2 2 3 2 5 11" xfId="15947"/>
    <cellStyle name="Heading 3 2 2 3 2 5 12" xfId="15948"/>
    <cellStyle name="Heading 3 2 2 3 2 5 13" xfId="15949"/>
    <cellStyle name="Heading 3 2 2 3 2 5 14" xfId="15950"/>
    <cellStyle name="Heading 3 2 2 3 2 5 15" xfId="15951"/>
    <cellStyle name="Heading 3 2 2 3 2 5 16" xfId="15952"/>
    <cellStyle name="Heading 3 2 2 3 2 5 17" xfId="15953"/>
    <cellStyle name="Heading 3 2 2 3 2 5 18" xfId="15954"/>
    <cellStyle name="Heading 3 2 2 3 2 5 19" xfId="15955"/>
    <cellStyle name="Heading 3 2 2 3 2 5 2" xfId="15956"/>
    <cellStyle name="Heading 3 2 2 3 2 5 20" xfId="15957"/>
    <cellStyle name="Heading 3 2 2 3 2 5 21" xfId="15958"/>
    <cellStyle name="Heading 3 2 2 3 2 5 22" xfId="15959"/>
    <cellStyle name="Heading 3 2 2 3 2 5 23" xfId="15960"/>
    <cellStyle name="Heading 3 2 2 3 2 5 24" xfId="15961"/>
    <cellStyle name="Heading 3 2 2 3 2 5 25" xfId="15962"/>
    <cellStyle name="Heading 3 2 2 3 2 5 26" xfId="15963"/>
    <cellStyle name="Heading 3 2 2 3 2 5 27" xfId="15964"/>
    <cellStyle name="Heading 3 2 2 3 2 5 28" xfId="15965"/>
    <cellStyle name="Heading 3 2 2 3 2 5 3" xfId="15966"/>
    <cellStyle name="Heading 3 2 2 3 2 5 4" xfId="15967"/>
    <cellStyle name="Heading 3 2 2 3 2 5 5" xfId="15968"/>
    <cellStyle name="Heading 3 2 2 3 2 5 6" xfId="15969"/>
    <cellStyle name="Heading 3 2 2 3 2 5 7" xfId="15970"/>
    <cellStyle name="Heading 3 2 2 3 2 5 8" xfId="15971"/>
    <cellStyle name="Heading 3 2 2 3 2 5 9" xfId="15972"/>
    <cellStyle name="Heading 3 2 2 3 2 6" xfId="15973"/>
    <cellStyle name="Heading 3 2 2 3 2 6 10" xfId="15974"/>
    <cellStyle name="Heading 3 2 2 3 2 6 11" xfId="15975"/>
    <cellStyle name="Heading 3 2 2 3 2 6 12" xfId="15976"/>
    <cellStyle name="Heading 3 2 2 3 2 6 13" xfId="15977"/>
    <cellStyle name="Heading 3 2 2 3 2 6 14" xfId="15978"/>
    <cellStyle name="Heading 3 2 2 3 2 6 15" xfId="15979"/>
    <cellStyle name="Heading 3 2 2 3 2 6 16" xfId="15980"/>
    <cellStyle name="Heading 3 2 2 3 2 6 17" xfId="15981"/>
    <cellStyle name="Heading 3 2 2 3 2 6 18" xfId="15982"/>
    <cellStyle name="Heading 3 2 2 3 2 6 2" xfId="15983"/>
    <cellStyle name="Heading 3 2 2 3 2 6 3" xfId="15984"/>
    <cellStyle name="Heading 3 2 2 3 2 6 4" xfId="15985"/>
    <cellStyle name="Heading 3 2 2 3 2 6 5" xfId="15986"/>
    <cellStyle name="Heading 3 2 2 3 2 6 6" xfId="15987"/>
    <cellStyle name="Heading 3 2 2 3 2 6 7" xfId="15988"/>
    <cellStyle name="Heading 3 2 2 3 2 6 8" xfId="15989"/>
    <cellStyle name="Heading 3 2 2 3 2 6 9" xfId="15990"/>
    <cellStyle name="Heading 3 2 2 3 2 7" xfId="15991"/>
    <cellStyle name="Heading 3 2 2 3 2 7 10" xfId="15992"/>
    <cellStyle name="Heading 3 2 2 3 2 7 11" xfId="15993"/>
    <cellStyle name="Heading 3 2 2 3 2 7 12" xfId="15994"/>
    <cellStyle name="Heading 3 2 2 3 2 7 13" xfId="15995"/>
    <cellStyle name="Heading 3 2 2 3 2 7 14" xfId="15996"/>
    <cellStyle name="Heading 3 2 2 3 2 7 15" xfId="15997"/>
    <cellStyle name="Heading 3 2 2 3 2 7 16" xfId="15998"/>
    <cellStyle name="Heading 3 2 2 3 2 7 17" xfId="15999"/>
    <cellStyle name="Heading 3 2 2 3 2 7 18" xfId="16000"/>
    <cellStyle name="Heading 3 2 2 3 2 7 2" xfId="16001"/>
    <cellStyle name="Heading 3 2 2 3 2 7 3" xfId="16002"/>
    <cellStyle name="Heading 3 2 2 3 2 7 4" xfId="16003"/>
    <cellStyle name="Heading 3 2 2 3 2 7 5" xfId="16004"/>
    <cellStyle name="Heading 3 2 2 3 2 7 6" xfId="16005"/>
    <cellStyle name="Heading 3 2 2 3 2 7 7" xfId="16006"/>
    <cellStyle name="Heading 3 2 2 3 2 7 8" xfId="16007"/>
    <cellStyle name="Heading 3 2 2 3 2 7 9" xfId="16008"/>
    <cellStyle name="Heading 3 2 2 3 2 8" xfId="16009"/>
    <cellStyle name="Heading 3 2 2 3 2 8 10" xfId="16010"/>
    <cellStyle name="Heading 3 2 2 3 2 8 11" xfId="16011"/>
    <cellStyle name="Heading 3 2 2 3 2 8 12" xfId="16012"/>
    <cellStyle name="Heading 3 2 2 3 2 8 2" xfId="16013"/>
    <cellStyle name="Heading 3 2 2 3 2 8 3" xfId="16014"/>
    <cellStyle name="Heading 3 2 2 3 2 8 4" xfId="16015"/>
    <cellStyle name="Heading 3 2 2 3 2 8 5" xfId="16016"/>
    <cellStyle name="Heading 3 2 2 3 2 8 6" xfId="16017"/>
    <cellStyle name="Heading 3 2 2 3 2 8 7" xfId="16018"/>
    <cellStyle name="Heading 3 2 2 3 2 8 8" xfId="16019"/>
    <cellStyle name="Heading 3 2 2 3 2 8 9" xfId="16020"/>
    <cellStyle name="Heading 3 2 2 3 2 9" xfId="16021"/>
    <cellStyle name="Heading 3 2 2 3 2 9 10" xfId="16022"/>
    <cellStyle name="Heading 3 2 2 3 2 9 2" xfId="16023"/>
    <cellStyle name="Heading 3 2 2 3 2 9 3" xfId="16024"/>
    <cellStyle name="Heading 3 2 2 3 2 9 4" xfId="16025"/>
    <cellStyle name="Heading 3 2 2 3 2 9 5" xfId="16026"/>
    <cellStyle name="Heading 3 2 2 3 2 9 6" xfId="16027"/>
    <cellStyle name="Heading 3 2 2 3 2 9 7" xfId="16028"/>
    <cellStyle name="Heading 3 2 2 3 2 9 8" xfId="16029"/>
    <cellStyle name="Heading 3 2 2 3 2 9 9" xfId="16030"/>
    <cellStyle name="Heading 3 2 2 3 20" xfId="16031"/>
    <cellStyle name="Heading 3 2 2 3 21" xfId="16032"/>
    <cellStyle name="Heading 3 2 2 3 22" xfId="16033"/>
    <cellStyle name="Heading 3 2 2 3 23" xfId="16034"/>
    <cellStyle name="Heading 3 2 2 3 24" xfId="16035"/>
    <cellStyle name="Heading 3 2 2 3 3" xfId="16036"/>
    <cellStyle name="Heading 3 2 2 3 3 10" xfId="16037"/>
    <cellStyle name="Heading 3 2 2 3 3 11" xfId="16038"/>
    <cellStyle name="Heading 3 2 2 3 3 12" xfId="16039"/>
    <cellStyle name="Heading 3 2 2 3 3 13" xfId="16040"/>
    <cellStyle name="Heading 3 2 2 3 3 14" xfId="16041"/>
    <cellStyle name="Heading 3 2 2 3 3 15" xfId="16042"/>
    <cellStyle name="Heading 3 2 2 3 3 16" xfId="16043"/>
    <cellStyle name="Heading 3 2 2 3 3 17" xfId="16044"/>
    <cellStyle name="Heading 3 2 2 3 3 2" xfId="16045"/>
    <cellStyle name="Heading 3 2 2 3 3 2 10" xfId="16046"/>
    <cellStyle name="Heading 3 2 2 3 3 2 11" xfId="16047"/>
    <cellStyle name="Heading 3 2 2 3 3 2 12" xfId="16048"/>
    <cellStyle name="Heading 3 2 2 3 3 2 13" xfId="16049"/>
    <cellStyle name="Heading 3 2 2 3 3 2 14" xfId="16050"/>
    <cellStyle name="Heading 3 2 2 3 3 2 15" xfId="16051"/>
    <cellStyle name="Heading 3 2 2 3 3 2 16" xfId="16052"/>
    <cellStyle name="Heading 3 2 2 3 3 2 17" xfId="16053"/>
    <cellStyle name="Heading 3 2 2 3 3 2 18" xfId="16054"/>
    <cellStyle name="Heading 3 2 2 3 3 2 19" xfId="16055"/>
    <cellStyle name="Heading 3 2 2 3 3 2 2" xfId="16056"/>
    <cellStyle name="Heading 3 2 2 3 3 2 20" xfId="16057"/>
    <cellStyle name="Heading 3 2 2 3 3 2 21" xfId="16058"/>
    <cellStyle name="Heading 3 2 2 3 3 2 22" xfId="16059"/>
    <cellStyle name="Heading 3 2 2 3 3 2 23" xfId="16060"/>
    <cellStyle name="Heading 3 2 2 3 3 2 24" xfId="16061"/>
    <cellStyle name="Heading 3 2 2 3 3 2 25" xfId="16062"/>
    <cellStyle name="Heading 3 2 2 3 3 2 26" xfId="16063"/>
    <cellStyle name="Heading 3 2 2 3 3 2 27" xfId="16064"/>
    <cellStyle name="Heading 3 2 2 3 3 2 28" xfId="16065"/>
    <cellStyle name="Heading 3 2 2 3 3 2 3" xfId="16066"/>
    <cellStyle name="Heading 3 2 2 3 3 2 4" xfId="16067"/>
    <cellStyle name="Heading 3 2 2 3 3 2 5" xfId="16068"/>
    <cellStyle name="Heading 3 2 2 3 3 2 6" xfId="16069"/>
    <cellStyle name="Heading 3 2 2 3 3 2 7" xfId="16070"/>
    <cellStyle name="Heading 3 2 2 3 3 2 8" xfId="16071"/>
    <cellStyle name="Heading 3 2 2 3 3 2 9" xfId="16072"/>
    <cellStyle name="Heading 3 2 2 3 3 3" xfId="16073"/>
    <cellStyle name="Heading 3 2 2 3 3 3 10" xfId="16074"/>
    <cellStyle name="Heading 3 2 2 3 3 3 11" xfId="16075"/>
    <cellStyle name="Heading 3 2 2 3 3 3 12" xfId="16076"/>
    <cellStyle name="Heading 3 2 2 3 3 3 13" xfId="16077"/>
    <cellStyle name="Heading 3 2 2 3 3 3 14" xfId="16078"/>
    <cellStyle name="Heading 3 2 2 3 3 3 15" xfId="16079"/>
    <cellStyle name="Heading 3 2 2 3 3 3 16" xfId="16080"/>
    <cellStyle name="Heading 3 2 2 3 3 3 17" xfId="16081"/>
    <cellStyle name="Heading 3 2 2 3 3 3 18" xfId="16082"/>
    <cellStyle name="Heading 3 2 2 3 3 3 2" xfId="16083"/>
    <cellStyle name="Heading 3 2 2 3 3 3 3" xfId="16084"/>
    <cellStyle name="Heading 3 2 2 3 3 3 4" xfId="16085"/>
    <cellStyle name="Heading 3 2 2 3 3 3 5" xfId="16086"/>
    <cellStyle name="Heading 3 2 2 3 3 3 6" xfId="16087"/>
    <cellStyle name="Heading 3 2 2 3 3 3 7" xfId="16088"/>
    <cellStyle name="Heading 3 2 2 3 3 3 8" xfId="16089"/>
    <cellStyle name="Heading 3 2 2 3 3 3 9" xfId="16090"/>
    <cellStyle name="Heading 3 2 2 3 3 4" xfId="16091"/>
    <cellStyle name="Heading 3 2 2 3 3 4 10" xfId="16092"/>
    <cellStyle name="Heading 3 2 2 3 3 4 11" xfId="16093"/>
    <cellStyle name="Heading 3 2 2 3 3 4 12" xfId="16094"/>
    <cellStyle name="Heading 3 2 2 3 3 4 13" xfId="16095"/>
    <cellStyle name="Heading 3 2 2 3 3 4 14" xfId="16096"/>
    <cellStyle name="Heading 3 2 2 3 3 4 15" xfId="16097"/>
    <cellStyle name="Heading 3 2 2 3 3 4 16" xfId="16098"/>
    <cellStyle name="Heading 3 2 2 3 3 4 17" xfId="16099"/>
    <cellStyle name="Heading 3 2 2 3 3 4 18" xfId="16100"/>
    <cellStyle name="Heading 3 2 2 3 3 4 2" xfId="16101"/>
    <cellStyle name="Heading 3 2 2 3 3 4 3" xfId="16102"/>
    <cellStyle name="Heading 3 2 2 3 3 4 4" xfId="16103"/>
    <cellStyle name="Heading 3 2 2 3 3 4 5" xfId="16104"/>
    <cellStyle name="Heading 3 2 2 3 3 4 6" xfId="16105"/>
    <cellStyle name="Heading 3 2 2 3 3 4 7" xfId="16106"/>
    <cellStyle name="Heading 3 2 2 3 3 4 8" xfId="16107"/>
    <cellStyle name="Heading 3 2 2 3 3 4 9" xfId="16108"/>
    <cellStyle name="Heading 3 2 2 3 3 5" xfId="16109"/>
    <cellStyle name="Heading 3 2 2 3 3 5 10" xfId="16110"/>
    <cellStyle name="Heading 3 2 2 3 3 5 11" xfId="16111"/>
    <cellStyle name="Heading 3 2 2 3 3 5 12" xfId="16112"/>
    <cellStyle name="Heading 3 2 2 3 3 5 2" xfId="16113"/>
    <cellStyle name="Heading 3 2 2 3 3 5 3" xfId="16114"/>
    <cellStyle name="Heading 3 2 2 3 3 5 4" xfId="16115"/>
    <cellStyle name="Heading 3 2 2 3 3 5 5" xfId="16116"/>
    <cellStyle name="Heading 3 2 2 3 3 5 6" xfId="16117"/>
    <cellStyle name="Heading 3 2 2 3 3 5 7" xfId="16118"/>
    <cellStyle name="Heading 3 2 2 3 3 5 8" xfId="16119"/>
    <cellStyle name="Heading 3 2 2 3 3 5 9" xfId="16120"/>
    <cellStyle name="Heading 3 2 2 3 3 6" xfId="16121"/>
    <cellStyle name="Heading 3 2 2 3 3 6 10" xfId="16122"/>
    <cellStyle name="Heading 3 2 2 3 3 6 2" xfId="16123"/>
    <cellStyle name="Heading 3 2 2 3 3 6 3" xfId="16124"/>
    <cellStyle name="Heading 3 2 2 3 3 6 4" xfId="16125"/>
    <cellStyle name="Heading 3 2 2 3 3 6 5" xfId="16126"/>
    <cellStyle name="Heading 3 2 2 3 3 6 6" xfId="16127"/>
    <cellStyle name="Heading 3 2 2 3 3 6 7" xfId="16128"/>
    <cellStyle name="Heading 3 2 2 3 3 6 8" xfId="16129"/>
    <cellStyle name="Heading 3 2 2 3 3 6 9" xfId="16130"/>
    <cellStyle name="Heading 3 2 2 3 3 7" xfId="16131"/>
    <cellStyle name="Heading 3 2 2 3 3 7 2" xfId="16132"/>
    <cellStyle name="Heading 3 2 2 3 3 7 3" xfId="16133"/>
    <cellStyle name="Heading 3 2 2 3 3 7 4" xfId="16134"/>
    <cellStyle name="Heading 3 2 2 3 3 7 5" xfId="16135"/>
    <cellStyle name="Heading 3 2 2 3 3 7 6" xfId="16136"/>
    <cellStyle name="Heading 3 2 2 3 3 7 7" xfId="16137"/>
    <cellStyle name="Heading 3 2 2 3 3 7 8" xfId="16138"/>
    <cellStyle name="Heading 3 2 2 3 3 7 9" xfId="16139"/>
    <cellStyle name="Heading 3 2 2 3 3 8" xfId="16140"/>
    <cellStyle name="Heading 3 2 2 3 3 8 10" xfId="16141"/>
    <cellStyle name="Heading 3 2 2 3 3 8 11" xfId="16142"/>
    <cellStyle name="Heading 3 2 2 3 3 8 12" xfId="16143"/>
    <cellStyle name="Heading 3 2 2 3 3 8 2" xfId="16144"/>
    <cellStyle name="Heading 3 2 2 3 3 8 3" xfId="16145"/>
    <cellStyle name="Heading 3 2 2 3 3 8 4" xfId="16146"/>
    <cellStyle name="Heading 3 2 2 3 3 8 5" xfId="16147"/>
    <cellStyle name="Heading 3 2 2 3 3 8 6" xfId="16148"/>
    <cellStyle name="Heading 3 2 2 3 3 8 7" xfId="16149"/>
    <cellStyle name="Heading 3 2 2 3 3 8 8" xfId="16150"/>
    <cellStyle name="Heading 3 2 2 3 3 8 9" xfId="16151"/>
    <cellStyle name="Heading 3 2 2 3 3 9" xfId="16152"/>
    <cellStyle name="Heading 3 2 2 3 4" xfId="16153"/>
    <cellStyle name="Heading 3 2 2 3 4 10" xfId="16154"/>
    <cellStyle name="Heading 3 2 2 3 4 11" xfId="16155"/>
    <cellStyle name="Heading 3 2 2 3 4 12" xfId="16156"/>
    <cellStyle name="Heading 3 2 2 3 4 13" xfId="16157"/>
    <cellStyle name="Heading 3 2 2 3 4 14" xfId="16158"/>
    <cellStyle name="Heading 3 2 2 3 4 15" xfId="16159"/>
    <cellStyle name="Heading 3 2 2 3 4 16" xfId="16160"/>
    <cellStyle name="Heading 3 2 2 3 4 17" xfId="16161"/>
    <cellStyle name="Heading 3 2 2 3 4 2" xfId="16162"/>
    <cellStyle name="Heading 3 2 2 3 4 2 10" xfId="16163"/>
    <cellStyle name="Heading 3 2 2 3 4 2 11" xfId="16164"/>
    <cellStyle name="Heading 3 2 2 3 4 2 12" xfId="16165"/>
    <cellStyle name="Heading 3 2 2 3 4 2 13" xfId="16166"/>
    <cellStyle name="Heading 3 2 2 3 4 2 14" xfId="16167"/>
    <cellStyle name="Heading 3 2 2 3 4 2 15" xfId="16168"/>
    <cellStyle name="Heading 3 2 2 3 4 2 16" xfId="16169"/>
    <cellStyle name="Heading 3 2 2 3 4 2 17" xfId="16170"/>
    <cellStyle name="Heading 3 2 2 3 4 2 18" xfId="16171"/>
    <cellStyle name="Heading 3 2 2 3 4 2 19" xfId="16172"/>
    <cellStyle name="Heading 3 2 2 3 4 2 2" xfId="16173"/>
    <cellStyle name="Heading 3 2 2 3 4 2 20" xfId="16174"/>
    <cellStyle name="Heading 3 2 2 3 4 2 21" xfId="16175"/>
    <cellStyle name="Heading 3 2 2 3 4 2 22" xfId="16176"/>
    <cellStyle name="Heading 3 2 2 3 4 2 23" xfId="16177"/>
    <cellStyle name="Heading 3 2 2 3 4 2 24" xfId="16178"/>
    <cellStyle name="Heading 3 2 2 3 4 2 25" xfId="16179"/>
    <cellStyle name="Heading 3 2 2 3 4 2 26" xfId="16180"/>
    <cellStyle name="Heading 3 2 2 3 4 2 27" xfId="16181"/>
    <cellStyle name="Heading 3 2 2 3 4 2 28" xfId="16182"/>
    <cellStyle name="Heading 3 2 2 3 4 2 3" xfId="16183"/>
    <cellStyle name="Heading 3 2 2 3 4 2 4" xfId="16184"/>
    <cellStyle name="Heading 3 2 2 3 4 2 5" xfId="16185"/>
    <cellStyle name="Heading 3 2 2 3 4 2 6" xfId="16186"/>
    <cellStyle name="Heading 3 2 2 3 4 2 7" xfId="16187"/>
    <cellStyle name="Heading 3 2 2 3 4 2 8" xfId="16188"/>
    <cellStyle name="Heading 3 2 2 3 4 2 9" xfId="16189"/>
    <cellStyle name="Heading 3 2 2 3 4 3" xfId="16190"/>
    <cellStyle name="Heading 3 2 2 3 4 3 10" xfId="16191"/>
    <cellStyle name="Heading 3 2 2 3 4 3 11" xfId="16192"/>
    <cellStyle name="Heading 3 2 2 3 4 3 12" xfId="16193"/>
    <cellStyle name="Heading 3 2 2 3 4 3 13" xfId="16194"/>
    <cellStyle name="Heading 3 2 2 3 4 3 14" xfId="16195"/>
    <cellStyle name="Heading 3 2 2 3 4 3 15" xfId="16196"/>
    <cellStyle name="Heading 3 2 2 3 4 3 16" xfId="16197"/>
    <cellStyle name="Heading 3 2 2 3 4 3 17" xfId="16198"/>
    <cellStyle name="Heading 3 2 2 3 4 3 18" xfId="16199"/>
    <cellStyle name="Heading 3 2 2 3 4 3 2" xfId="16200"/>
    <cellStyle name="Heading 3 2 2 3 4 3 3" xfId="16201"/>
    <cellStyle name="Heading 3 2 2 3 4 3 4" xfId="16202"/>
    <cellStyle name="Heading 3 2 2 3 4 3 5" xfId="16203"/>
    <cellStyle name="Heading 3 2 2 3 4 3 6" xfId="16204"/>
    <cellStyle name="Heading 3 2 2 3 4 3 7" xfId="16205"/>
    <cellStyle name="Heading 3 2 2 3 4 3 8" xfId="16206"/>
    <cellStyle name="Heading 3 2 2 3 4 3 9" xfId="16207"/>
    <cellStyle name="Heading 3 2 2 3 4 4" xfId="16208"/>
    <cellStyle name="Heading 3 2 2 3 4 4 10" xfId="16209"/>
    <cellStyle name="Heading 3 2 2 3 4 4 11" xfId="16210"/>
    <cellStyle name="Heading 3 2 2 3 4 4 12" xfId="16211"/>
    <cellStyle name="Heading 3 2 2 3 4 4 13" xfId="16212"/>
    <cellStyle name="Heading 3 2 2 3 4 4 14" xfId="16213"/>
    <cellStyle name="Heading 3 2 2 3 4 4 15" xfId="16214"/>
    <cellStyle name="Heading 3 2 2 3 4 4 16" xfId="16215"/>
    <cellStyle name="Heading 3 2 2 3 4 4 17" xfId="16216"/>
    <cellStyle name="Heading 3 2 2 3 4 4 18" xfId="16217"/>
    <cellStyle name="Heading 3 2 2 3 4 4 2" xfId="16218"/>
    <cellStyle name="Heading 3 2 2 3 4 4 3" xfId="16219"/>
    <cellStyle name="Heading 3 2 2 3 4 4 4" xfId="16220"/>
    <cellStyle name="Heading 3 2 2 3 4 4 5" xfId="16221"/>
    <cellStyle name="Heading 3 2 2 3 4 4 6" xfId="16222"/>
    <cellStyle name="Heading 3 2 2 3 4 4 7" xfId="16223"/>
    <cellStyle name="Heading 3 2 2 3 4 4 8" xfId="16224"/>
    <cellStyle name="Heading 3 2 2 3 4 4 9" xfId="16225"/>
    <cellStyle name="Heading 3 2 2 3 4 5" xfId="16226"/>
    <cellStyle name="Heading 3 2 2 3 4 5 10" xfId="16227"/>
    <cellStyle name="Heading 3 2 2 3 4 5 11" xfId="16228"/>
    <cellStyle name="Heading 3 2 2 3 4 5 12" xfId="16229"/>
    <cellStyle name="Heading 3 2 2 3 4 5 2" xfId="16230"/>
    <cellStyle name="Heading 3 2 2 3 4 5 3" xfId="16231"/>
    <cellStyle name="Heading 3 2 2 3 4 5 4" xfId="16232"/>
    <cellStyle name="Heading 3 2 2 3 4 5 5" xfId="16233"/>
    <cellStyle name="Heading 3 2 2 3 4 5 6" xfId="16234"/>
    <cellStyle name="Heading 3 2 2 3 4 5 7" xfId="16235"/>
    <cellStyle name="Heading 3 2 2 3 4 5 8" xfId="16236"/>
    <cellStyle name="Heading 3 2 2 3 4 5 9" xfId="16237"/>
    <cellStyle name="Heading 3 2 2 3 4 6" xfId="16238"/>
    <cellStyle name="Heading 3 2 2 3 4 6 10" xfId="16239"/>
    <cellStyle name="Heading 3 2 2 3 4 6 2" xfId="16240"/>
    <cellStyle name="Heading 3 2 2 3 4 6 3" xfId="16241"/>
    <cellStyle name="Heading 3 2 2 3 4 6 4" xfId="16242"/>
    <cellStyle name="Heading 3 2 2 3 4 6 5" xfId="16243"/>
    <cellStyle name="Heading 3 2 2 3 4 6 6" xfId="16244"/>
    <cellStyle name="Heading 3 2 2 3 4 6 7" xfId="16245"/>
    <cellStyle name="Heading 3 2 2 3 4 6 8" xfId="16246"/>
    <cellStyle name="Heading 3 2 2 3 4 6 9" xfId="16247"/>
    <cellStyle name="Heading 3 2 2 3 4 7" xfId="16248"/>
    <cellStyle name="Heading 3 2 2 3 4 7 2" xfId="16249"/>
    <cellStyle name="Heading 3 2 2 3 4 7 3" xfId="16250"/>
    <cellStyle name="Heading 3 2 2 3 4 7 4" xfId="16251"/>
    <cellStyle name="Heading 3 2 2 3 4 7 5" xfId="16252"/>
    <cellStyle name="Heading 3 2 2 3 4 7 6" xfId="16253"/>
    <cellStyle name="Heading 3 2 2 3 4 7 7" xfId="16254"/>
    <cellStyle name="Heading 3 2 2 3 4 7 8" xfId="16255"/>
    <cellStyle name="Heading 3 2 2 3 4 7 9" xfId="16256"/>
    <cellStyle name="Heading 3 2 2 3 4 8" xfId="16257"/>
    <cellStyle name="Heading 3 2 2 3 4 8 10" xfId="16258"/>
    <cellStyle name="Heading 3 2 2 3 4 8 11" xfId="16259"/>
    <cellStyle name="Heading 3 2 2 3 4 8 12" xfId="16260"/>
    <cellStyle name="Heading 3 2 2 3 4 8 2" xfId="16261"/>
    <cellStyle name="Heading 3 2 2 3 4 8 3" xfId="16262"/>
    <cellStyle name="Heading 3 2 2 3 4 8 4" xfId="16263"/>
    <cellStyle name="Heading 3 2 2 3 4 8 5" xfId="16264"/>
    <cellStyle name="Heading 3 2 2 3 4 8 6" xfId="16265"/>
    <cellStyle name="Heading 3 2 2 3 4 8 7" xfId="16266"/>
    <cellStyle name="Heading 3 2 2 3 4 8 8" xfId="16267"/>
    <cellStyle name="Heading 3 2 2 3 4 8 9" xfId="16268"/>
    <cellStyle name="Heading 3 2 2 3 4 9" xfId="16269"/>
    <cellStyle name="Heading 3 2 2 3 5" xfId="16270"/>
    <cellStyle name="Heading 3 2 2 3 5 10" xfId="16271"/>
    <cellStyle name="Heading 3 2 2 3 5 11" xfId="16272"/>
    <cellStyle name="Heading 3 2 2 3 5 12" xfId="16273"/>
    <cellStyle name="Heading 3 2 2 3 5 13" xfId="16274"/>
    <cellStyle name="Heading 3 2 2 3 5 14" xfId="16275"/>
    <cellStyle name="Heading 3 2 2 3 5 15" xfId="16276"/>
    <cellStyle name="Heading 3 2 2 3 5 16" xfId="16277"/>
    <cellStyle name="Heading 3 2 2 3 5 17" xfId="16278"/>
    <cellStyle name="Heading 3 2 2 3 5 2" xfId="16279"/>
    <cellStyle name="Heading 3 2 2 3 5 2 10" xfId="16280"/>
    <cellStyle name="Heading 3 2 2 3 5 2 11" xfId="16281"/>
    <cellStyle name="Heading 3 2 2 3 5 2 12" xfId="16282"/>
    <cellStyle name="Heading 3 2 2 3 5 2 13" xfId="16283"/>
    <cellStyle name="Heading 3 2 2 3 5 2 14" xfId="16284"/>
    <cellStyle name="Heading 3 2 2 3 5 2 15" xfId="16285"/>
    <cellStyle name="Heading 3 2 2 3 5 2 16" xfId="16286"/>
    <cellStyle name="Heading 3 2 2 3 5 2 17" xfId="16287"/>
    <cellStyle name="Heading 3 2 2 3 5 2 18" xfId="16288"/>
    <cellStyle name="Heading 3 2 2 3 5 2 19" xfId="16289"/>
    <cellStyle name="Heading 3 2 2 3 5 2 2" xfId="16290"/>
    <cellStyle name="Heading 3 2 2 3 5 2 20" xfId="16291"/>
    <cellStyle name="Heading 3 2 2 3 5 2 21" xfId="16292"/>
    <cellStyle name="Heading 3 2 2 3 5 2 22" xfId="16293"/>
    <cellStyle name="Heading 3 2 2 3 5 2 23" xfId="16294"/>
    <cellStyle name="Heading 3 2 2 3 5 2 24" xfId="16295"/>
    <cellStyle name="Heading 3 2 2 3 5 2 25" xfId="16296"/>
    <cellStyle name="Heading 3 2 2 3 5 2 26" xfId="16297"/>
    <cellStyle name="Heading 3 2 2 3 5 2 27" xfId="16298"/>
    <cellStyle name="Heading 3 2 2 3 5 2 28" xfId="16299"/>
    <cellStyle name="Heading 3 2 2 3 5 2 3" xfId="16300"/>
    <cellStyle name="Heading 3 2 2 3 5 2 4" xfId="16301"/>
    <cellStyle name="Heading 3 2 2 3 5 2 5" xfId="16302"/>
    <cellStyle name="Heading 3 2 2 3 5 2 6" xfId="16303"/>
    <cellStyle name="Heading 3 2 2 3 5 2 7" xfId="16304"/>
    <cellStyle name="Heading 3 2 2 3 5 2 8" xfId="16305"/>
    <cellStyle name="Heading 3 2 2 3 5 2 9" xfId="16306"/>
    <cellStyle name="Heading 3 2 2 3 5 3" xfId="16307"/>
    <cellStyle name="Heading 3 2 2 3 5 3 10" xfId="16308"/>
    <cellStyle name="Heading 3 2 2 3 5 3 11" xfId="16309"/>
    <cellStyle name="Heading 3 2 2 3 5 3 12" xfId="16310"/>
    <cellStyle name="Heading 3 2 2 3 5 3 13" xfId="16311"/>
    <cellStyle name="Heading 3 2 2 3 5 3 14" xfId="16312"/>
    <cellStyle name="Heading 3 2 2 3 5 3 15" xfId="16313"/>
    <cellStyle name="Heading 3 2 2 3 5 3 16" xfId="16314"/>
    <cellStyle name="Heading 3 2 2 3 5 3 17" xfId="16315"/>
    <cellStyle name="Heading 3 2 2 3 5 3 18" xfId="16316"/>
    <cellStyle name="Heading 3 2 2 3 5 3 2" xfId="16317"/>
    <cellStyle name="Heading 3 2 2 3 5 3 3" xfId="16318"/>
    <cellStyle name="Heading 3 2 2 3 5 3 4" xfId="16319"/>
    <cellStyle name="Heading 3 2 2 3 5 3 5" xfId="16320"/>
    <cellStyle name="Heading 3 2 2 3 5 3 6" xfId="16321"/>
    <cellStyle name="Heading 3 2 2 3 5 3 7" xfId="16322"/>
    <cellStyle name="Heading 3 2 2 3 5 3 8" xfId="16323"/>
    <cellStyle name="Heading 3 2 2 3 5 3 9" xfId="16324"/>
    <cellStyle name="Heading 3 2 2 3 5 4" xfId="16325"/>
    <cellStyle name="Heading 3 2 2 3 5 4 10" xfId="16326"/>
    <cellStyle name="Heading 3 2 2 3 5 4 11" xfId="16327"/>
    <cellStyle name="Heading 3 2 2 3 5 4 12" xfId="16328"/>
    <cellStyle name="Heading 3 2 2 3 5 4 13" xfId="16329"/>
    <cellStyle name="Heading 3 2 2 3 5 4 14" xfId="16330"/>
    <cellStyle name="Heading 3 2 2 3 5 4 15" xfId="16331"/>
    <cellStyle name="Heading 3 2 2 3 5 4 16" xfId="16332"/>
    <cellStyle name="Heading 3 2 2 3 5 4 17" xfId="16333"/>
    <cellStyle name="Heading 3 2 2 3 5 4 18" xfId="16334"/>
    <cellStyle name="Heading 3 2 2 3 5 4 2" xfId="16335"/>
    <cellStyle name="Heading 3 2 2 3 5 4 3" xfId="16336"/>
    <cellStyle name="Heading 3 2 2 3 5 4 4" xfId="16337"/>
    <cellStyle name="Heading 3 2 2 3 5 4 5" xfId="16338"/>
    <cellStyle name="Heading 3 2 2 3 5 4 6" xfId="16339"/>
    <cellStyle name="Heading 3 2 2 3 5 4 7" xfId="16340"/>
    <cellStyle name="Heading 3 2 2 3 5 4 8" xfId="16341"/>
    <cellStyle name="Heading 3 2 2 3 5 4 9" xfId="16342"/>
    <cellStyle name="Heading 3 2 2 3 5 5" xfId="16343"/>
    <cellStyle name="Heading 3 2 2 3 5 5 10" xfId="16344"/>
    <cellStyle name="Heading 3 2 2 3 5 5 11" xfId="16345"/>
    <cellStyle name="Heading 3 2 2 3 5 5 12" xfId="16346"/>
    <cellStyle name="Heading 3 2 2 3 5 5 2" xfId="16347"/>
    <cellStyle name="Heading 3 2 2 3 5 5 3" xfId="16348"/>
    <cellStyle name="Heading 3 2 2 3 5 5 4" xfId="16349"/>
    <cellStyle name="Heading 3 2 2 3 5 5 5" xfId="16350"/>
    <cellStyle name="Heading 3 2 2 3 5 5 6" xfId="16351"/>
    <cellStyle name="Heading 3 2 2 3 5 5 7" xfId="16352"/>
    <cellStyle name="Heading 3 2 2 3 5 5 8" xfId="16353"/>
    <cellStyle name="Heading 3 2 2 3 5 5 9" xfId="16354"/>
    <cellStyle name="Heading 3 2 2 3 5 6" xfId="16355"/>
    <cellStyle name="Heading 3 2 2 3 5 6 10" xfId="16356"/>
    <cellStyle name="Heading 3 2 2 3 5 6 2" xfId="16357"/>
    <cellStyle name="Heading 3 2 2 3 5 6 3" xfId="16358"/>
    <cellStyle name="Heading 3 2 2 3 5 6 4" xfId="16359"/>
    <cellStyle name="Heading 3 2 2 3 5 6 5" xfId="16360"/>
    <cellStyle name="Heading 3 2 2 3 5 6 6" xfId="16361"/>
    <cellStyle name="Heading 3 2 2 3 5 6 7" xfId="16362"/>
    <cellStyle name="Heading 3 2 2 3 5 6 8" xfId="16363"/>
    <cellStyle name="Heading 3 2 2 3 5 6 9" xfId="16364"/>
    <cellStyle name="Heading 3 2 2 3 5 7" xfId="16365"/>
    <cellStyle name="Heading 3 2 2 3 5 7 2" xfId="16366"/>
    <cellStyle name="Heading 3 2 2 3 5 7 3" xfId="16367"/>
    <cellStyle name="Heading 3 2 2 3 5 7 4" xfId="16368"/>
    <cellStyle name="Heading 3 2 2 3 5 7 5" xfId="16369"/>
    <cellStyle name="Heading 3 2 2 3 5 7 6" xfId="16370"/>
    <cellStyle name="Heading 3 2 2 3 5 7 7" xfId="16371"/>
    <cellStyle name="Heading 3 2 2 3 5 7 8" xfId="16372"/>
    <cellStyle name="Heading 3 2 2 3 5 7 9" xfId="16373"/>
    <cellStyle name="Heading 3 2 2 3 5 8" xfId="16374"/>
    <cellStyle name="Heading 3 2 2 3 5 8 10" xfId="16375"/>
    <cellStyle name="Heading 3 2 2 3 5 8 11" xfId="16376"/>
    <cellStyle name="Heading 3 2 2 3 5 8 12" xfId="16377"/>
    <cellStyle name="Heading 3 2 2 3 5 8 2" xfId="16378"/>
    <cellStyle name="Heading 3 2 2 3 5 8 3" xfId="16379"/>
    <cellStyle name="Heading 3 2 2 3 5 8 4" xfId="16380"/>
    <cellStyle name="Heading 3 2 2 3 5 8 5" xfId="16381"/>
    <cellStyle name="Heading 3 2 2 3 5 8 6" xfId="16382"/>
    <cellStyle name="Heading 3 2 2 3 5 8 7" xfId="16383"/>
    <cellStyle name="Heading 3 2 2 3 5 8 8" xfId="16384"/>
    <cellStyle name="Heading 3 2 2 3 5 8 9" xfId="16385"/>
    <cellStyle name="Heading 3 2 2 3 5 9" xfId="16386"/>
    <cellStyle name="Heading 3 2 2 3 6" xfId="16387"/>
    <cellStyle name="Heading 3 2 2 3 6 10" xfId="16388"/>
    <cellStyle name="Heading 3 2 2 3 6 11" xfId="16389"/>
    <cellStyle name="Heading 3 2 2 3 6 12" xfId="16390"/>
    <cellStyle name="Heading 3 2 2 3 6 13" xfId="16391"/>
    <cellStyle name="Heading 3 2 2 3 6 14" xfId="16392"/>
    <cellStyle name="Heading 3 2 2 3 6 15" xfId="16393"/>
    <cellStyle name="Heading 3 2 2 3 6 16" xfId="16394"/>
    <cellStyle name="Heading 3 2 2 3 6 17" xfId="16395"/>
    <cellStyle name="Heading 3 2 2 3 6 18" xfId="16396"/>
    <cellStyle name="Heading 3 2 2 3 6 19" xfId="16397"/>
    <cellStyle name="Heading 3 2 2 3 6 2" xfId="16398"/>
    <cellStyle name="Heading 3 2 2 3 6 20" xfId="16399"/>
    <cellStyle name="Heading 3 2 2 3 6 21" xfId="16400"/>
    <cellStyle name="Heading 3 2 2 3 6 22" xfId="16401"/>
    <cellStyle name="Heading 3 2 2 3 6 23" xfId="16402"/>
    <cellStyle name="Heading 3 2 2 3 6 24" xfId="16403"/>
    <cellStyle name="Heading 3 2 2 3 6 25" xfId="16404"/>
    <cellStyle name="Heading 3 2 2 3 6 26" xfId="16405"/>
    <cellStyle name="Heading 3 2 2 3 6 27" xfId="16406"/>
    <cellStyle name="Heading 3 2 2 3 6 28" xfId="16407"/>
    <cellStyle name="Heading 3 2 2 3 6 3" xfId="16408"/>
    <cellStyle name="Heading 3 2 2 3 6 4" xfId="16409"/>
    <cellStyle name="Heading 3 2 2 3 6 5" xfId="16410"/>
    <cellStyle name="Heading 3 2 2 3 6 6" xfId="16411"/>
    <cellStyle name="Heading 3 2 2 3 6 7" xfId="16412"/>
    <cellStyle name="Heading 3 2 2 3 6 8" xfId="16413"/>
    <cellStyle name="Heading 3 2 2 3 6 9" xfId="16414"/>
    <cellStyle name="Heading 3 2 2 3 7" xfId="16415"/>
    <cellStyle name="Heading 3 2 2 3 7 10" xfId="16416"/>
    <cellStyle name="Heading 3 2 2 3 7 11" xfId="16417"/>
    <cellStyle name="Heading 3 2 2 3 7 12" xfId="16418"/>
    <cellStyle name="Heading 3 2 2 3 7 13" xfId="16419"/>
    <cellStyle name="Heading 3 2 2 3 7 14" xfId="16420"/>
    <cellStyle name="Heading 3 2 2 3 7 15" xfId="16421"/>
    <cellStyle name="Heading 3 2 2 3 7 16" xfId="16422"/>
    <cellStyle name="Heading 3 2 2 3 7 17" xfId="16423"/>
    <cellStyle name="Heading 3 2 2 3 7 18" xfId="16424"/>
    <cellStyle name="Heading 3 2 2 3 7 19" xfId="16425"/>
    <cellStyle name="Heading 3 2 2 3 7 2" xfId="16426"/>
    <cellStyle name="Heading 3 2 2 3 7 3" xfId="16427"/>
    <cellStyle name="Heading 3 2 2 3 7 4" xfId="16428"/>
    <cellStyle name="Heading 3 2 2 3 7 5" xfId="16429"/>
    <cellStyle name="Heading 3 2 2 3 7 6" xfId="16430"/>
    <cellStyle name="Heading 3 2 2 3 7 7" xfId="16431"/>
    <cellStyle name="Heading 3 2 2 3 7 8" xfId="16432"/>
    <cellStyle name="Heading 3 2 2 3 7 9" xfId="16433"/>
    <cellStyle name="Heading 3 2 2 3 8" xfId="16434"/>
    <cellStyle name="Heading 3 2 2 3 8 10" xfId="16435"/>
    <cellStyle name="Heading 3 2 2 3 8 11" xfId="16436"/>
    <cellStyle name="Heading 3 2 2 3 8 12" xfId="16437"/>
    <cellStyle name="Heading 3 2 2 3 8 13" xfId="16438"/>
    <cellStyle name="Heading 3 2 2 3 8 14" xfId="16439"/>
    <cellStyle name="Heading 3 2 2 3 8 15" xfId="16440"/>
    <cellStyle name="Heading 3 2 2 3 8 16" xfId="16441"/>
    <cellStyle name="Heading 3 2 2 3 8 17" xfId="16442"/>
    <cellStyle name="Heading 3 2 2 3 8 18" xfId="16443"/>
    <cellStyle name="Heading 3 2 2 3 8 19" xfId="16444"/>
    <cellStyle name="Heading 3 2 2 3 8 2" xfId="16445"/>
    <cellStyle name="Heading 3 2 2 3 8 3" xfId="16446"/>
    <cellStyle name="Heading 3 2 2 3 8 4" xfId="16447"/>
    <cellStyle name="Heading 3 2 2 3 8 5" xfId="16448"/>
    <cellStyle name="Heading 3 2 2 3 8 6" xfId="16449"/>
    <cellStyle name="Heading 3 2 2 3 8 7" xfId="16450"/>
    <cellStyle name="Heading 3 2 2 3 8 8" xfId="16451"/>
    <cellStyle name="Heading 3 2 2 3 8 9" xfId="16452"/>
    <cellStyle name="Heading 3 2 2 3 9" xfId="16453"/>
    <cellStyle name="Heading 3 2 2 3 9 10" xfId="16454"/>
    <cellStyle name="Heading 3 2 2 3 9 11" xfId="16455"/>
    <cellStyle name="Heading 3 2 2 3 9 12" xfId="16456"/>
    <cellStyle name="Heading 3 2 2 3 9 13" xfId="16457"/>
    <cellStyle name="Heading 3 2 2 3 9 2" xfId="16458"/>
    <cellStyle name="Heading 3 2 2 3 9 3" xfId="16459"/>
    <cellStyle name="Heading 3 2 2 3 9 4" xfId="16460"/>
    <cellStyle name="Heading 3 2 2 3 9 5" xfId="16461"/>
    <cellStyle name="Heading 3 2 2 3 9 6" xfId="16462"/>
    <cellStyle name="Heading 3 2 2 3 9 7" xfId="16463"/>
    <cellStyle name="Heading 3 2 2 3 9 8" xfId="16464"/>
    <cellStyle name="Heading 3 2 2 3 9 9" xfId="16465"/>
    <cellStyle name="Heading 3 2 2 30" xfId="16466"/>
    <cellStyle name="Heading 3 2 2 31" xfId="16467"/>
    <cellStyle name="Heading 3 2 2 32" xfId="16468"/>
    <cellStyle name="Heading 3 2 2 33" xfId="16469"/>
    <cellStyle name="Heading 3 2 2 34" xfId="16470"/>
    <cellStyle name="Heading 3 2 2 35" xfId="16471"/>
    <cellStyle name="Heading 3 2 2 4" xfId="16472"/>
    <cellStyle name="Heading 3 2 2 4 10" xfId="16473"/>
    <cellStyle name="Heading 3 2 2 4 10 2" xfId="16474"/>
    <cellStyle name="Heading 3 2 2 4 10 3" xfId="16475"/>
    <cellStyle name="Heading 3 2 2 4 10 4" xfId="16476"/>
    <cellStyle name="Heading 3 2 2 4 10 5" xfId="16477"/>
    <cellStyle name="Heading 3 2 2 4 10 6" xfId="16478"/>
    <cellStyle name="Heading 3 2 2 4 10 7" xfId="16479"/>
    <cellStyle name="Heading 3 2 2 4 10 8" xfId="16480"/>
    <cellStyle name="Heading 3 2 2 4 10 9" xfId="16481"/>
    <cellStyle name="Heading 3 2 2 4 11" xfId="16482"/>
    <cellStyle name="Heading 3 2 2 4 11 10" xfId="16483"/>
    <cellStyle name="Heading 3 2 2 4 11 11" xfId="16484"/>
    <cellStyle name="Heading 3 2 2 4 11 2" xfId="16485"/>
    <cellStyle name="Heading 3 2 2 4 11 3" xfId="16486"/>
    <cellStyle name="Heading 3 2 2 4 11 4" xfId="16487"/>
    <cellStyle name="Heading 3 2 2 4 11 5" xfId="16488"/>
    <cellStyle name="Heading 3 2 2 4 11 6" xfId="16489"/>
    <cellStyle name="Heading 3 2 2 4 11 7" xfId="16490"/>
    <cellStyle name="Heading 3 2 2 4 11 8" xfId="16491"/>
    <cellStyle name="Heading 3 2 2 4 11 9" xfId="16492"/>
    <cellStyle name="Heading 3 2 2 4 12" xfId="16493"/>
    <cellStyle name="Heading 3 2 2 4 13" xfId="16494"/>
    <cellStyle name="Heading 3 2 2 4 14" xfId="16495"/>
    <cellStyle name="Heading 3 2 2 4 15" xfId="16496"/>
    <cellStyle name="Heading 3 2 2 4 16" xfId="16497"/>
    <cellStyle name="Heading 3 2 2 4 17" xfId="16498"/>
    <cellStyle name="Heading 3 2 2 4 18" xfId="16499"/>
    <cellStyle name="Heading 3 2 2 4 19" xfId="16500"/>
    <cellStyle name="Heading 3 2 2 4 2" xfId="16501"/>
    <cellStyle name="Heading 3 2 2 4 2 10" xfId="16502"/>
    <cellStyle name="Heading 3 2 2 4 2 11" xfId="16503"/>
    <cellStyle name="Heading 3 2 2 4 2 12" xfId="16504"/>
    <cellStyle name="Heading 3 2 2 4 2 13" xfId="16505"/>
    <cellStyle name="Heading 3 2 2 4 2 14" xfId="16506"/>
    <cellStyle name="Heading 3 2 2 4 2 15" xfId="16507"/>
    <cellStyle name="Heading 3 2 2 4 2 16" xfId="16508"/>
    <cellStyle name="Heading 3 2 2 4 2 17" xfId="16509"/>
    <cellStyle name="Heading 3 2 2 4 2 2" xfId="16510"/>
    <cellStyle name="Heading 3 2 2 4 2 2 10" xfId="16511"/>
    <cellStyle name="Heading 3 2 2 4 2 2 11" xfId="16512"/>
    <cellStyle name="Heading 3 2 2 4 2 2 12" xfId="16513"/>
    <cellStyle name="Heading 3 2 2 4 2 2 13" xfId="16514"/>
    <cellStyle name="Heading 3 2 2 4 2 2 14" xfId="16515"/>
    <cellStyle name="Heading 3 2 2 4 2 2 15" xfId="16516"/>
    <cellStyle name="Heading 3 2 2 4 2 2 16" xfId="16517"/>
    <cellStyle name="Heading 3 2 2 4 2 2 17" xfId="16518"/>
    <cellStyle name="Heading 3 2 2 4 2 2 18" xfId="16519"/>
    <cellStyle name="Heading 3 2 2 4 2 2 19" xfId="16520"/>
    <cellStyle name="Heading 3 2 2 4 2 2 2" xfId="16521"/>
    <cellStyle name="Heading 3 2 2 4 2 2 20" xfId="16522"/>
    <cellStyle name="Heading 3 2 2 4 2 2 21" xfId="16523"/>
    <cellStyle name="Heading 3 2 2 4 2 2 22" xfId="16524"/>
    <cellStyle name="Heading 3 2 2 4 2 2 23" xfId="16525"/>
    <cellStyle name="Heading 3 2 2 4 2 2 24" xfId="16526"/>
    <cellStyle name="Heading 3 2 2 4 2 2 25" xfId="16527"/>
    <cellStyle name="Heading 3 2 2 4 2 2 26" xfId="16528"/>
    <cellStyle name="Heading 3 2 2 4 2 2 27" xfId="16529"/>
    <cellStyle name="Heading 3 2 2 4 2 2 28" xfId="16530"/>
    <cellStyle name="Heading 3 2 2 4 2 2 3" xfId="16531"/>
    <cellStyle name="Heading 3 2 2 4 2 2 4" xfId="16532"/>
    <cellStyle name="Heading 3 2 2 4 2 2 5" xfId="16533"/>
    <cellStyle name="Heading 3 2 2 4 2 2 6" xfId="16534"/>
    <cellStyle name="Heading 3 2 2 4 2 2 7" xfId="16535"/>
    <cellStyle name="Heading 3 2 2 4 2 2 8" xfId="16536"/>
    <cellStyle name="Heading 3 2 2 4 2 2 9" xfId="16537"/>
    <cellStyle name="Heading 3 2 2 4 2 3" xfId="16538"/>
    <cellStyle name="Heading 3 2 2 4 2 3 10" xfId="16539"/>
    <cellStyle name="Heading 3 2 2 4 2 3 11" xfId="16540"/>
    <cellStyle name="Heading 3 2 2 4 2 3 12" xfId="16541"/>
    <cellStyle name="Heading 3 2 2 4 2 3 13" xfId="16542"/>
    <cellStyle name="Heading 3 2 2 4 2 3 14" xfId="16543"/>
    <cellStyle name="Heading 3 2 2 4 2 3 15" xfId="16544"/>
    <cellStyle name="Heading 3 2 2 4 2 3 16" xfId="16545"/>
    <cellStyle name="Heading 3 2 2 4 2 3 17" xfId="16546"/>
    <cellStyle name="Heading 3 2 2 4 2 3 18" xfId="16547"/>
    <cellStyle name="Heading 3 2 2 4 2 3 2" xfId="16548"/>
    <cellStyle name="Heading 3 2 2 4 2 3 3" xfId="16549"/>
    <cellStyle name="Heading 3 2 2 4 2 3 4" xfId="16550"/>
    <cellStyle name="Heading 3 2 2 4 2 3 5" xfId="16551"/>
    <cellStyle name="Heading 3 2 2 4 2 3 6" xfId="16552"/>
    <cellStyle name="Heading 3 2 2 4 2 3 7" xfId="16553"/>
    <cellStyle name="Heading 3 2 2 4 2 3 8" xfId="16554"/>
    <cellStyle name="Heading 3 2 2 4 2 3 9" xfId="16555"/>
    <cellStyle name="Heading 3 2 2 4 2 4" xfId="16556"/>
    <cellStyle name="Heading 3 2 2 4 2 4 10" xfId="16557"/>
    <cellStyle name="Heading 3 2 2 4 2 4 11" xfId="16558"/>
    <cellStyle name="Heading 3 2 2 4 2 4 12" xfId="16559"/>
    <cellStyle name="Heading 3 2 2 4 2 4 13" xfId="16560"/>
    <cellStyle name="Heading 3 2 2 4 2 4 14" xfId="16561"/>
    <cellStyle name="Heading 3 2 2 4 2 4 15" xfId="16562"/>
    <cellStyle name="Heading 3 2 2 4 2 4 16" xfId="16563"/>
    <cellStyle name="Heading 3 2 2 4 2 4 17" xfId="16564"/>
    <cellStyle name="Heading 3 2 2 4 2 4 18" xfId="16565"/>
    <cellStyle name="Heading 3 2 2 4 2 4 2" xfId="16566"/>
    <cellStyle name="Heading 3 2 2 4 2 4 3" xfId="16567"/>
    <cellStyle name="Heading 3 2 2 4 2 4 4" xfId="16568"/>
    <cellStyle name="Heading 3 2 2 4 2 4 5" xfId="16569"/>
    <cellStyle name="Heading 3 2 2 4 2 4 6" xfId="16570"/>
    <cellStyle name="Heading 3 2 2 4 2 4 7" xfId="16571"/>
    <cellStyle name="Heading 3 2 2 4 2 4 8" xfId="16572"/>
    <cellStyle name="Heading 3 2 2 4 2 4 9" xfId="16573"/>
    <cellStyle name="Heading 3 2 2 4 2 5" xfId="16574"/>
    <cellStyle name="Heading 3 2 2 4 2 5 10" xfId="16575"/>
    <cellStyle name="Heading 3 2 2 4 2 5 11" xfId="16576"/>
    <cellStyle name="Heading 3 2 2 4 2 5 12" xfId="16577"/>
    <cellStyle name="Heading 3 2 2 4 2 5 2" xfId="16578"/>
    <cellStyle name="Heading 3 2 2 4 2 5 3" xfId="16579"/>
    <cellStyle name="Heading 3 2 2 4 2 5 4" xfId="16580"/>
    <cellStyle name="Heading 3 2 2 4 2 5 5" xfId="16581"/>
    <cellStyle name="Heading 3 2 2 4 2 5 6" xfId="16582"/>
    <cellStyle name="Heading 3 2 2 4 2 5 7" xfId="16583"/>
    <cellStyle name="Heading 3 2 2 4 2 5 8" xfId="16584"/>
    <cellStyle name="Heading 3 2 2 4 2 5 9" xfId="16585"/>
    <cellStyle name="Heading 3 2 2 4 2 6" xfId="16586"/>
    <cellStyle name="Heading 3 2 2 4 2 6 10" xfId="16587"/>
    <cellStyle name="Heading 3 2 2 4 2 6 2" xfId="16588"/>
    <cellStyle name="Heading 3 2 2 4 2 6 3" xfId="16589"/>
    <cellStyle name="Heading 3 2 2 4 2 6 4" xfId="16590"/>
    <cellStyle name="Heading 3 2 2 4 2 6 5" xfId="16591"/>
    <cellStyle name="Heading 3 2 2 4 2 6 6" xfId="16592"/>
    <cellStyle name="Heading 3 2 2 4 2 6 7" xfId="16593"/>
    <cellStyle name="Heading 3 2 2 4 2 6 8" xfId="16594"/>
    <cellStyle name="Heading 3 2 2 4 2 6 9" xfId="16595"/>
    <cellStyle name="Heading 3 2 2 4 2 7" xfId="16596"/>
    <cellStyle name="Heading 3 2 2 4 2 7 2" xfId="16597"/>
    <cellStyle name="Heading 3 2 2 4 2 7 3" xfId="16598"/>
    <cellStyle name="Heading 3 2 2 4 2 7 4" xfId="16599"/>
    <cellStyle name="Heading 3 2 2 4 2 7 5" xfId="16600"/>
    <cellStyle name="Heading 3 2 2 4 2 7 6" xfId="16601"/>
    <cellStyle name="Heading 3 2 2 4 2 7 7" xfId="16602"/>
    <cellStyle name="Heading 3 2 2 4 2 7 8" xfId="16603"/>
    <cellStyle name="Heading 3 2 2 4 2 7 9" xfId="16604"/>
    <cellStyle name="Heading 3 2 2 4 2 8" xfId="16605"/>
    <cellStyle name="Heading 3 2 2 4 2 8 10" xfId="16606"/>
    <cellStyle name="Heading 3 2 2 4 2 8 11" xfId="16607"/>
    <cellStyle name="Heading 3 2 2 4 2 8 12" xfId="16608"/>
    <cellStyle name="Heading 3 2 2 4 2 8 2" xfId="16609"/>
    <cellStyle name="Heading 3 2 2 4 2 8 3" xfId="16610"/>
    <cellStyle name="Heading 3 2 2 4 2 8 4" xfId="16611"/>
    <cellStyle name="Heading 3 2 2 4 2 8 5" xfId="16612"/>
    <cellStyle name="Heading 3 2 2 4 2 8 6" xfId="16613"/>
    <cellStyle name="Heading 3 2 2 4 2 8 7" xfId="16614"/>
    <cellStyle name="Heading 3 2 2 4 2 8 8" xfId="16615"/>
    <cellStyle name="Heading 3 2 2 4 2 8 9" xfId="16616"/>
    <cellStyle name="Heading 3 2 2 4 2 9" xfId="16617"/>
    <cellStyle name="Heading 3 2 2 4 20" xfId="16618"/>
    <cellStyle name="Heading 3 2 2 4 21" xfId="16619"/>
    <cellStyle name="Heading 3 2 2 4 22" xfId="16620"/>
    <cellStyle name="Heading 3 2 2 4 23" xfId="16621"/>
    <cellStyle name="Heading 3 2 2 4 3" xfId="16622"/>
    <cellStyle name="Heading 3 2 2 4 3 10" xfId="16623"/>
    <cellStyle name="Heading 3 2 2 4 3 11" xfId="16624"/>
    <cellStyle name="Heading 3 2 2 4 3 12" xfId="16625"/>
    <cellStyle name="Heading 3 2 2 4 3 13" xfId="16626"/>
    <cellStyle name="Heading 3 2 2 4 3 14" xfId="16627"/>
    <cellStyle name="Heading 3 2 2 4 3 15" xfId="16628"/>
    <cellStyle name="Heading 3 2 2 4 3 16" xfId="16629"/>
    <cellStyle name="Heading 3 2 2 4 3 17" xfId="16630"/>
    <cellStyle name="Heading 3 2 2 4 3 2" xfId="16631"/>
    <cellStyle name="Heading 3 2 2 4 3 2 10" xfId="16632"/>
    <cellStyle name="Heading 3 2 2 4 3 2 11" xfId="16633"/>
    <cellStyle name="Heading 3 2 2 4 3 2 12" xfId="16634"/>
    <cellStyle name="Heading 3 2 2 4 3 2 13" xfId="16635"/>
    <cellStyle name="Heading 3 2 2 4 3 2 14" xfId="16636"/>
    <cellStyle name="Heading 3 2 2 4 3 2 15" xfId="16637"/>
    <cellStyle name="Heading 3 2 2 4 3 2 16" xfId="16638"/>
    <cellStyle name="Heading 3 2 2 4 3 2 17" xfId="16639"/>
    <cellStyle name="Heading 3 2 2 4 3 2 18" xfId="16640"/>
    <cellStyle name="Heading 3 2 2 4 3 2 19" xfId="16641"/>
    <cellStyle name="Heading 3 2 2 4 3 2 2" xfId="16642"/>
    <cellStyle name="Heading 3 2 2 4 3 2 20" xfId="16643"/>
    <cellStyle name="Heading 3 2 2 4 3 2 21" xfId="16644"/>
    <cellStyle name="Heading 3 2 2 4 3 2 22" xfId="16645"/>
    <cellStyle name="Heading 3 2 2 4 3 2 23" xfId="16646"/>
    <cellStyle name="Heading 3 2 2 4 3 2 24" xfId="16647"/>
    <cellStyle name="Heading 3 2 2 4 3 2 25" xfId="16648"/>
    <cellStyle name="Heading 3 2 2 4 3 2 26" xfId="16649"/>
    <cellStyle name="Heading 3 2 2 4 3 2 27" xfId="16650"/>
    <cellStyle name="Heading 3 2 2 4 3 2 28" xfId="16651"/>
    <cellStyle name="Heading 3 2 2 4 3 2 3" xfId="16652"/>
    <cellStyle name="Heading 3 2 2 4 3 2 4" xfId="16653"/>
    <cellStyle name="Heading 3 2 2 4 3 2 5" xfId="16654"/>
    <cellStyle name="Heading 3 2 2 4 3 2 6" xfId="16655"/>
    <cellStyle name="Heading 3 2 2 4 3 2 7" xfId="16656"/>
    <cellStyle name="Heading 3 2 2 4 3 2 8" xfId="16657"/>
    <cellStyle name="Heading 3 2 2 4 3 2 9" xfId="16658"/>
    <cellStyle name="Heading 3 2 2 4 3 3" xfId="16659"/>
    <cellStyle name="Heading 3 2 2 4 3 3 10" xfId="16660"/>
    <cellStyle name="Heading 3 2 2 4 3 3 11" xfId="16661"/>
    <cellStyle name="Heading 3 2 2 4 3 3 12" xfId="16662"/>
    <cellStyle name="Heading 3 2 2 4 3 3 13" xfId="16663"/>
    <cellStyle name="Heading 3 2 2 4 3 3 14" xfId="16664"/>
    <cellStyle name="Heading 3 2 2 4 3 3 15" xfId="16665"/>
    <cellStyle name="Heading 3 2 2 4 3 3 16" xfId="16666"/>
    <cellStyle name="Heading 3 2 2 4 3 3 17" xfId="16667"/>
    <cellStyle name="Heading 3 2 2 4 3 3 18" xfId="16668"/>
    <cellStyle name="Heading 3 2 2 4 3 3 2" xfId="16669"/>
    <cellStyle name="Heading 3 2 2 4 3 3 3" xfId="16670"/>
    <cellStyle name="Heading 3 2 2 4 3 3 4" xfId="16671"/>
    <cellStyle name="Heading 3 2 2 4 3 3 5" xfId="16672"/>
    <cellStyle name="Heading 3 2 2 4 3 3 6" xfId="16673"/>
    <cellStyle name="Heading 3 2 2 4 3 3 7" xfId="16674"/>
    <cellStyle name="Heading 3 2 2 4 3 3 8" xfId="16675"/>
    <cellStyle name="Heading 3 2 2 4 3 3 9" xfId="16676"/>
    <cellStyle name="Heading 3 2 2 4 3 4" xfId="16677"/>
    <cellStyle name="Heading 3 2 2 4 3 4 10" xfId="16678"/>
    <cellStyle name="Heading 3 2 2 4 3 4 11" xfId="16679"/>
    <cellStyle name="Heading 3 2 2 4 3 4 12" xfId="16680"/>
    <cellStyle name="Heading 3 2 2 4 3 4 13" xfId="16681"/>
    <cellStyle name="Heading 3 2 2 4 3 4 14" xfId="16682"/>
    <cellStyle name="Heading 3 2 2 4 3 4 15" xfId="16683"/>
    <cellStyle name="Heading 3 2 2 4 3 4 16" xfId="16684"/>
    <cellStyle name="Heading 3 2 2 4 3 4 17" xfId="16685"/>
    <cellStyle name="Heading 3 2 2 4 3 4 18" xfId="16686"/>
    <cellStyle name="Heading 3 2 2 4 3 4 2" xfId="16687"/>
    <cellStyle name="Heading 3 2 2 4 3 4 3" xfId="16688"/>
    <cellStyle name="Heading 3 2 2 4 3 4 4" xfId="16689"/>
    <cellStyle name="Heading 3 2 2 4 3 4 5" xfId="16690"/>
    <cellStyle name="Heading 3 2 2 4 3 4 6" xfId="16691"/>
    <cellStyle name="Heading 3 2 2 4 3 4 7" xfId="16692"/>
    <cellStyle name="Heading 3 2 2 4 3 4 8" xfId="16693"/>
    <cellStyle name="Heading 3 2 2 4 3 4 9" xfId="16694"/>
    <cellStyle name="Heading 3 2 2 4 3 5" xfId="16695"/>
    <cellStyle name="Heading 3 2 2 4 3 5 10" xfId="16696"/>
    <cellStyle name="Heading 3 2 2 4 3 5 11" xfId="16697"/>
    <cellStyle name="Heading 3 2 2 4 3 5 12" xfId="16698"/>
    <cellStyle name="Heading 3 2 2 4 3 5 2" xfId="16699"/>
    <cellStyle name="Heading 3 2 2 4 3 5 3" xfId="16700"/>
    <cellStyle name="Heading 3 2 2 4 3 5 4" xfId="16701"/>
    <cellStyle name="Heading 3 2 2 4 3 5 5" xfId="16702"/>
    <cellStyle name="Heading 3 2 2 4 3 5 6" xfId="16703"/>
    <cellStyle name="Heading 3 2 2 4 3 5 7" xfId="16704"/>
    <cellStyle name="Heading 3 2 2 4 3 5 8" xfId="16705"/>
    <cellStyle name="Heading 3 2 2 4 3 5 9" xfId="16706"/>
    <cellStyle name="Heading 3 2 2 4 3 6" xfId="16707"/>
    <cellStyle name="Heading 3 2 2 4 3 6 10" xfId="16708"/>
    <cellStyle name="Heading 3 2 2 4 3 6 2" xfId="16709"/>
    <cellStyle name="Heading 3 2 2 4 3 6 3" xfId="16710"/>
    <cellStyle name="Heading 3 2 2 4 3 6 4" xfId="16711"/>
    <cellStyle name="Heading 3 2 2 4 3 6 5" xfId="16712"/>
    <cellStyle name="Heading 3 2 2 4 3 6 6" xfId="16713"/>
    <cellStyle name="Heading 3 2 2 4 3 6 7" xfId="16714"/>
    <cellStyle name="Heading 3 2 2 4 3 6 8" xfId="16715"/>
    <cellStyle name="Heading 3 2 2 4 3 6 9" xfId="16716"/>
    <cellStyle name="Heading 3 2 2 4 3 7" xfId="16717"/>
    <cellStyle name="Heading 3 2 2 4 3 7 2" xfId="16718"/>
    <cellStyle name="Heading 3 2 2 4 3 7 3" xfId="16719"/>
    <cellStyle name="Heading 3 2 2 4 3 7 4" xfId="16720"/>
    <cellStyle name="Heading 3 2 2 4 3 7 5" xfId="16721"/>
    <cellStyle name="Heading 3 2 2 4 3 7 6" xfId="16722"/>
    <cellStyle name="Heading 3 2 2 4 3 7 7" xfId="16723"/>
    <cellStyle name="Heading 3 2 2 4 3 7 8" xfId="16724"/>
    <cellStyle name="Heading 3 2 2 4 3 7 9" xfId="16725"/>
    <cellStyle name="Heading 3 2 2 4 3 8" xfId="16726"/>
    <cellStyle name="Heading 3 2 2 4 3 8 10" xfId="16727"/>
    <cellStyle name="Heading 3 2 2 4 3 8 11" xfId="16728"/>
    <cellStyle name="Heading 3 2 2 4 3 8 12" xfId="16729"/>
    <cellStyle name="Heading 3 2 2 4 3 8 2" xfId="16730"/>
    <cellStyle name="Heading 3 2 2 4 3 8 3" xfId="16731"/>
    <cellStyle name="Heading 3 2 2 4 3 8 4" xfId="16732"/>
    <cellStyle name="Heading 3 2 2 4 3 8 5" xfId="16733"/>
    <cellStyle name="Heading 3 2 2 4 3 8 6" xfId="16734"/>
    <cellStyle name="Heading 3 2 2 4 3 8 7" xfId="16735"/>
    <cellStyle name="Heading 3 2 2 4 3 8 8" xfId="16736"/>
    <cellStyle name="Heading 3 2 2 4 3 8 9" xfId="16737"/>
    <cellStyle name="Heading 3 2 2 4 3 9" xfId="16738"/>
    <cellStyle name="Heading 3 2 2 4 4" xfId="16739"/>
    <cellStyle name="Heading 3 2 2 4 4 10" xfId="16740"/>
    <cellStyle name="Heading 3 2 2 4 4 11" xfId="16741"/>
    <cellStyle name="Heading 3 2 2 4 4 12" xfId="16742"/>
    <cellStyle name="Heading 3 2 2 4 4 13" xfId="16743"/>
    <cellStyle name="Heading 3 2 2 4 4 14" xfId="16744"/>
    <cellStyle name="Heading 3 2 2 4 4 15" xfId="16745"/>
    <cellStyle name="Heading 3 2 2 4 4 16" xfId="16746"/>
    <cellStyle name="Heading 3 2 2 4 4 17" xfId="16747"/>
    <cellStyle name="Heading 3 2 2 4 4 2" xfId="16748"/>
    <cellStyle name="Heading 3 2 2 4 4 2 10" xfId="16749"/>
    <cellStyle name="Heading 3 2 2 4 4 2 11" xfId="16750"/>
    <cellStyle name="Heading 3 2 2 4 4 2 12" xfId="16751"/>
    <cellStyle name="Heading 3 2 2 4 4 2 13" xfId="16752"/>
    <cellStyle name="Heading 3 2 2 4 4 2 14" xfId="16753"/>
    <cellStyle name="Heading 3 2 2 4 4 2 15" xfId="16754"/>
    <cellStyle name="Heading 3 2 2 4 4 2 16" xfId="16755"/>
    <cellStyle name="Heading 3 2 2 4 4 2 17" xfId="16756"/>
    <cellStyle name="Heading 3 2 2 4 4 2 18" xfId="16757"/>
    <cellStyle name="Heading 3 2 2 4 4 2 19" xfId="16758"/>
    <cellStyle name="Heading 3 2 2 4 4 2 2" xfId="16759"/>
    <cellStyle name="Heading 3 2 2 4 4 2 20" xfId="16760"/>
    <cellStyle name="Heading 3 2 2 4 4 2 21" xfId="16761"/>
    <cellStyle name="Heading 3 2 2 4 4 2 22" xfId="16762"/>
    <cellStyle name="Heading 3 2 2 4 4 2 23" xfId="16763"/>
    <cellStyle name="Heading 3 2 2 4 4 2 24" xfId="16764"/>
    <cellStyle name="Heading 3 2 2 4 4 2 25" xfId="16765"/>
    <cellStyle name="Heading 3 2 2 4 4 2 26" xfId="16766"/>
    <cellStyle name="Heading 3 2 2 4 4 2 27" xfId="16767"/>
    <cellStyle name="Heading 3 2 2 4 4 2 28" xfId="16768"/>
    <cellStyle name="Heading 3 2 2 4 4 2 3" xfId="16769"/>
    <cellStyle name="Heading 3 2 2 4 4 2 4" xfId="16770"/>
    <cellStyle name="Heading 3 2 2 4 4 2 5" xfId="16771"/>
    <cellStyle name="Heading 3 2 2 4 4 2 6" xfId="16772"/>
    <cellStyle name="Heading 3 2 2 4 4 2 7" xfId="16773"/>
    <cellStyle name="Heading 3 2 2 4 4 2 8" xfId="16774"/>
    <cellStyle name="Heading 3 2 2 4 4 2 9" xfId="16775"/>
    <cellStyle name="Heading 3 2 2 4 4 3" xfId="16776"/>
    <cellStyle name="Heading 3 2 2 4 4 3 10" xfId="16777"/>
    <cellStyle name="Heading 3 2 2 4 4 3 11" xfId="16778"/>
    <cellStyle name="Heading 3 2 2 4 4 3 12" xfId="16779"/>
    <cellStyle name="Heading 3 2 2 4 4 3 13" xfId="16780"/>
    <cellStyle name="Heading 3 2 2 4 4 3 14" xfId="16781"/>
    <cellStyle name="Heading 3 2 2 4 4 3 15" xfId="16782"/>
    <cellStyle name="Heading 3 2 2 4 4 3 16" xfId="16783"/>
    <cellStyle name="Heading 3 2 2 4 4 3 17" xfId="16784"/>
    <cellStyle name="Heading 3 2 2 4 4 3 18" xfId="16785"/>
    <cellStyle name="Heading 3 2 2 4 4 3 2" xfId="16786"/>
    <cellStyle name="Heading 3 2 2 4 4 3 3" xfId="16787"/>
    <cellStyle name="Heading 3 2 2 4 4 3 4" xfId="16788"/>
    <cellStyle name="Heading 3 2 2 4 4 3 5" xfId="16789"/>
    <cellStyle name="Heading 3 2 2 4 4 3 6" xfId="16790"/>
    <cellStyle name="Heading 3 2 2 4 4 3 7" xfId="16791"/>
    <cellStyle name="Heading 3 2 2 4 4 3 8" xfId="16792"/>
    <cellStyle name="Heading 3 2 2 4 4 3 9" xfId="16793"/>
    <cellStyle name="Heading 3 2 2 4 4 4" xfId="16794"/>
    <cellStyle name="Heading 3 2 2 4 4 4 10" xfId="16795"/>
    <cellStyle name="Heading 3 2 2 4 4 4 11" xfId="16796"/>
    <cellStyle name="Heading 3 2 2 4 4 4 12" xfId="16797"/>
    <cellStyle name="Heading 3 2 2 4 4 4 13" xfId="16798"/>
    <cellStyle name="Heading 3 2 2 4 4 4 14" xfId="16799"/>
    <cellStyle name="Heading 3 2 2 4 4 4 15" xfId="16800"/>
    <cellStyle name="Heading 3 2 2 4 4 4 16" xfId="16801"/>
    <cellStyle name="Heading 3 2 2 4 4 4 17" xfId="16802"/>
    <cellStyle name="Heading 3 2 2 4 4 4 18" xfId="16803"/>
    <cellStyle name="Heading 3 2 2 4 4 4 2" xfId="16804"/>
    <cellStyle name="Heading 3 2 2 4 4 4 3" xfId="16805"/>
    <cellStyle name="Heading 3 2 2 4 4 4 4" xfId="16806"/>
    <cellStyle name="Heading 3 2 2 4 4 4 5" xfId="16807"/>
    <cellStyle name="Heading 3 2 2 4 4 4 6" xfId="16808"/>
    <cellStyle name="Heading 3 2 2 4 4 4 7" xfId="16809"/>
    <cellStyle name="Heading 3 2 2 4 4 4 8" xfId="16810"/>
    <cellStyle name="Heading 3 2 2 4 4 4 9" xfId="16811"/>
    <cellStyle name="Heading 3 2 2 4 4 5" xfId="16812"/>
    <cellStyle name="Heading 3 2 2 4 4 5 10" xfId="16813"/>
    <cellStyle name="Heading 3 2 2 4 4 5 11" xfId="16814"/>
    <cellStyle name="Heading 3 2 2 4 4 5 12" xfId="16815"/>
    <cellStyle name="Heading 3 2 2 4 4 5 2" xfId="16816"/>
    <cellStyle name="Heading 3 2 2 4 4 5 3" xfId="16817"/>
    <cellStyle name="Heading 3 2 2 4 4 5 4" xfId="16818"/>
    <cellStyle name="Heading 3 2 2 4 4 5 5" xfId="16819"/>
    <cellStyle name="Heading 3 2 2 4 4 5 6" xfId="16820"/>
    <cellStyle name="Heading 3 2 2 4 4 5 7" xfId="16821"/>
    <cellStyle name="Heading 3 2 2 4 4 5 8" xfId="16822"/>
    <cellStyle name="Heading 3 2 2 4 4 5 9" xfId="16823"/>
    <cellStyle name="Heading 3 2 2 4 4 6" xfId="16824"/>
    <cellStyle name="Heading 3 2 2 4 4 6 10" xfId="16825"/>
    <cellStyle name="Heading 3 2 2 4 4 6 2" xfId="16826"/>
    <cellStyle name="Heading 3 2 2 4 4 6 3" xfId="16827"/>
    <cellStyle name="Heading 3 2 2 4 4 6 4" xfId="16828"/>
    <cellStyle name="Heading 3 2 2 4 4 6 5" xfId="16829"/>
    <cellStyle name="Heading 3 2 2 4 4 6 6" xfId="16830"/>
    <cellStyle name="Heading 3 2 2 4 4 6 7" xfId="16831"/>
    <cellStyle name="Heading 3 2 2 4 4 6 8" xfId="16832"/>
    <cellStyle name="Heading 3 2 2 4 4 6 9" xfId="16833"/>
    <cellStyle name="Heading 3 2 2 4 4 7" xfId="16834"/>
    <cellStyle name="Heading 3 2 2 4 4 7 2" xfId="16835"/>
    <cellStyle name="Heading 3 2 2 4 4 7 3" xfId="16836"/>
    <cellStyle name="Heading 3 2 2 4 4 7 4" xfId="16837"/>
    <cellStyle name="Heading 3 2 2 4 4 7 5" xfId="16838"/>
    <cellStyle name="Heading 3 2 2 4 4 7 6" xfId="16839"/>
    <cellStyle name="Heading 3 2 2 4 4 7 7" xfId="16840"/>
    <cellStyle name="Heading 3 2 2 4 4 7 8" xfId="16841"/>
    <cellStyle name="Heading 3 2 2 4 4 7 9" xfId="16842"/>
    <cellStyle name="Heading 3 2 2 4 4 8" xfId="16843"/>
    <cellStyle name="Heading 3 2 2 4 4 8 10" xfId="16844"/>
    <cellStyle name="Heading 3 2 2 4 4 8 11" xfId="16845"/>
    <cellStyle name="Heading 3 2 2 4 4 8 12" xfId="16846"/>
    <cellStyle name="Heading 3 2 2 4 4 8 2" xfId="16847"/>
    <cellStyle name="Heading 3 2 2 4 4 8 3" xfId="16848"/>
    <cellStyle name="Heading 3 2 2 4 4 8 4" xfId="16849"/>
    <cellStyle name="Heading 3 2 2 4 4 8 5" xfId="16850"/>
    <cellStyle name="Heading 3 2 2 4 4 8 6" xfId="16851"/>
    <cellStyle name="Heading 3 2 2 4 4 8 7" xfId="16852"/>
    <cellStyle name="Heading 3 2 2 4 4 8 8" xfId="16853"/>
    <cellStyle name="Heading 3 2 2 4 4 8 9" xfId="16854"/>
    <cellStyle name="Heading 3 2 2 4 4 9" xfId="16855"/>
    <cellStyle name="Heading 3 2 2 4 5" xfId="16856"/>
    <cellStyle name="Heading 3 2 2 4 5 10" xfId="16857"/>
    <cellStyle name="Heading 3 2 2 4 5 11" xfId="16858"/>
    <cellStyle name="Heading 3 2 2 4 5 12" xfId="16859"/>
    <cellStyle name="Heading 3 2 2 4 5 13" xfId="16860"/>
    <cellStyle name="Heading 3 2 2 4 5 14" xfId="16861"/>
    <cellStyle name="Heading 3 2 2 4 5 15" xfId="16862"/>
    <cellStyle name="Heading 3 2 2 4 5 16" xfId="16863"/>
    <cellStyle name="Heading 3 2 2 4 5 17" xfId="16864"/>
    <cellStyle name="Heading 3 2 2 4 5 18" xfId="16865"/>
    <cellStyle name="Heading 3 2 2 4 5 19" xfId="16866"/>
    <cellStyle name="Heading 3 2 2 4 5 2" xfId="16867"/>
    <cellStyle name="Heading 3 2 2 4 5 20" xfId="16868"/>
    <cellStyle name="Heading 3 2 2 4 5 21" xfId="16869"/>
    <cellStyle name="Heading 3 2 2 4 5 22" xfId="16870"/>
    <cellStyle name="Heading 3 2 2 4 5 23" xfId="16871"/>
    <cellStyle name="Heading 3 2 2 4 5 24" xfId="16872"/>
    <cellStyle name="Heading 3 2 2 4 5 25" xfId="16873"/>
    <cellStyle name="Heading 3 2 2 4 5 26" xfId="16874"/>
    <cellStyle name="Heading 3 2 2 4 5 27" xfId="16875"/>
    <cellStyle name="Heading 3 2 2 4 5 28" xfId="16876"/>
    <cellStyle name="Heading 3 2 2 4 5 3" xfId="16877"/>
    <cellStyle name="Heading 3 2 2 4 5 4" xfId="16878"/>
    <cellStyle name="Heading 3 2 2 4 5 5" xfId="16879"/>
    <cellStyle name="Heading 3 2 2 4 5 6" xfId="16880"/>
    <cellStyle name="Heading 3 2 2 4 5 7" xfId="16881"/>
    <cellStyle name="Heading 3 2 2 4 5 8" xfId="16882"/>
    <cellStyle name="Heading 3 2 2 4 5 9" xfId="16883"/>
    <cellStyle name="Heading 3 2 2 4 6" xfId="16884"/>
    <cellStyle name="Heading 3 2 2 4 6 10" xfId="16885"/>
    <cellStyle name="Heading 3 2 2 4 6 11" xfId="16886"/>
    <cellStyle name="Heading 3 2 2 4 6 12" xfId="16887"/>
    <cellStyle name="Heading 3 2 2 4 6 13" xfId="16888"/>
    <cellStyle name="Heading 3 2 2 4 6 14" xfId="16889"/>
    <cellStyle name="Heading 3 2 2 4 6 15" xfId="16890"/>
    <cellStyle name="Heading 3 2 2 4 6 16" xfId="16891"/>
    <cellStyle name="Heading 3 2 2 4 6 17" xfId="16892"/>
    <cellStyle name="Heading 3 2 2 4 6 18" xfId="16893"/>
    <cellStyle name="Heading 3 2 2 4 6 19" xfId="16894"/>
    <cellStyle name="Heading 3 2 2 4 6 2" xfId="16895"/>
    <cellStyle name="Heading 3 2 2 4 6 3" xfId="16896"/>
    <cellStyle name="Heading 3 2 2 4 6 4" xfId="16897"/>
    <cellStyle name="Heading 3 2 2 4 6 5" xfId="16898"/>
    <cellStyle name="Heading 3 2 2 4 6 6" xfId="16899"/>
    <cellStyle name="Heading 3 2 2 4 6 7" xfId="16900"/>
    <cellStyle name="Heading 3 2 2 4 6 8" xfId="16901"/>
    <cellStyle name="Heading 3 2 2 4 6 9" xfId="16902"/>
    <cellStyle name="Heading 3 2 2 4 7" xfId="16903"/>
    <cellStyle name="Heading 3 2 2 4 7 10" xfId="16904"/>
    <cellStyle name="Heading 3 2 2 4 7 11" xfId="16905"/>
    <cellStyle name="Heading 3 2 2 4 7 12" xfId="16906"/>
    <cellStyle name="Heading 3 2 2 4 7 13" xfId="16907"/>
    <cellStyle name="Heading 3 2 2 4 7 14" xfId="16908"/>
    <cellStyle name="Heading 3 2 2 4 7 15" xfId="16909"/>
    <cellStyle name="Heading 3 2 2 4 7 16" xfId="16910"/>
    <cellStyle name="Heading 3 2 2 4 7 17" xfId="16911"/>
    <cellStyle name="Heading 3 2 2 4 7 18" xfId="16912"/>
    <cellStyle name="Heading 3 2 2 4 7 19" xfId="16913"/>
    <cellStyle name="Heading 3 2 2 4 7 2" xfId="16914"/>
    <cellStyle name="Heading 3 2 2 4 7 3" xfId="16915"/>
    <cellStyle name="Heading 3 2 2 4 7 4" xfId="16916"/>
    <cellStyle name="Heading 3 2 2 4 7 5" xfId="16917"/>
    <cellStyle name="Heading 3 2 2 4 7 6" xfId="16918"/>
    <cellStyle name="Heading 3 2 2 4 7 7" xfId="16919"/>
    <cellStyle name="Heading 3 2 2 4 7 8" xfId="16920"/>
    <cellStyle name="Heading 3 2 2 4 7 9" xfId="16921"/>
    <cellStyle name="Heading 3 2 2 4 8" xfId="16922"/>
    <cellStyle name="Heading 3 2 2 4 8 10" xfId="16923"/>
    <cellStyle name="Heading 3 2 2 4 8 11" xfId="16924"/>
    <cellStyle name="Heading 3 2 2 4 8 12" xfId="16925"/>
    <cellStyle name="Heading 3 2 2 4 8 13" xfId="16926"/>
    <cellStyle name="Heading 3 2 2 4 8 2" xfId="16927"/>
    <cellStyle name="Heading 3 2 2 4 8 3" xfId="16928"/>
    <cellStyle name="Heading 3 2 2 4 8 4" xfId="16929"/>
    <cellStyle name="Heading 3 2 2 4 8 5" xfId="16930"/>
    <cellStyle name="Heading 3 2 2 4 8 6" xfId="16931"/>
    <cellStyle name="Heading 3 2 2 4 8 7" xfId="16932"/>
    <cellStyle name="Heading 3 2 2 4 8 8" xfId="16933"/>
    <cellStyle name="Heading 3 2 2 4 8 9" xfId="16934"/>
    <cellStyle name="Heading 3 2 2 4 9" xfId="16935"/>
    <cellStyle name="Heading 3 2 2 4 9 10" xfId="16936"/>
    <cellStyle name="Heading 3 2 2 4 9 2" xfId="16937"/>
    <cellStyle name="Heading 3 2 2 4 9 3" xfId="16938"/>
    <cellStyle name="Heading 3 2 2 4 9 4" xfId="16939"/>
    <cellStyle name="Heading 3 2 2 4 9 5" xfId="16940"/>
    <cellStyle name="Heading 3 2 2 4 9 6" xfId="16941"/>
    <cellStyle name="Heading 3 2 2 4 9 7" xfId="16942"/>
    <cellStyle name="Heading 3 2 2 4 9 8" xfId="16943"/>
    <cellStyle name="Heading 3 2 2 4 9 9" xfId="16944"/>
    <cellStyle name="Heading 3 2 2 5" xfId="16945"/>
    <cellStyle name="Heading 3 2 2 5 10" xfId="16946"/>
    <cellStyle name="Heading 3 2 2 5 10 10" xfId="16947"/>
    <cellStyle name="Heading 3 2 2 5 10 11" xfId="16948"/>
    <cellStyle name="Heading 3 2 2 5 10 2" xfId="16949"/>
    <cellStyle name="Heading 3 2 2 5 10 3" xfId="16950"/>
    <cellStyle name="Heading 3 2 2 5 10 4" xfId="16951"/>
    <cellStyle name="Heading 3 2 2 5 10 5" xfId="16952"/>
    <cellStyle name="Heading 3 2 2 5 10 6" xfId="16953"/>
    <cellStyle name="Heading 3 2 2 5 10 7" xfId="16954"/>
    <cellStyle name="Heading 3 2 2 5 10 8" xfId="16955"/>
    <cellStyle name="Heading 3 2 2 5 10 9" xfId="16956"/>
    <cellStyle name="Heading 3 2 2 5 11" xfId="16957"/>
    <cellStyle name="Heading 3 2 2 5 12" xfId="16958"/>
    <cellStyle name="Heading 3 2 2 5 13" xfId="16959"/>
    <cellStyle name="Heading 3 2 2 5 14" xfId="16960"/>
    <cellStyle name="Heading 3 2 2 5 15" xfId="16961"/>
    <cellStyle name="Heading 3 2 2 5 16" xfId="16962"/>
    <cellStyle name="Heading 3 2 2 5 17" xfId="16963"/>
    <cellStyle name="Heading 3 2 2 5 18" xfId="16964"/>
    <cellStyle name="Heading 3 2 2 5 19" xfId="16965"/>
    <cellStyle name="Heading 3 2 2 5 2" xfId="16966"/>
    <cellStyle name="Heading 3 2 2 5 2 10" xfId="16967"/>
    <cellStyle name="Heading 3 2 2 5 2 11" xfId="16968"/>
    <cellStyle name="Heading 3 2 2 5 2 12" xfId="16969"/>
    <cellStyle name="Heading 3 2 2 5 2 13" xfId="16970"/>
    <cellStyle name="Heading 3 2 2 5 2 14" xfId="16971"/>
    <cellStyle name="Heading 3 2 2 5 2 15" xfId="16972"/>
    <cellStyle name="Heading 3 2 2 5 2 16" xfId="16973"/>
    <cellStyle name="Heading 3 2 2 5 2 17" xfId="16974"/>
    <cellStyle name="Heading 3 2 2 5 2 2" xfId="16975"/>
    <cellStyle name="Heading 3 2 2 5 2 2 10" xfId="16976"/>
    <cellStyle name="Heading 3 2 2 5 2 2 11" xfId="16977"/>
    <cellStyle name="Heading 3 2 2 5 2 2 12" xfId="16978"/>
    <cellStyle name="Heading 3 2 2 5 2 2 13" xfId="16979"/>
    <cellStyle name="Heading 3 2 2 5 2 2 14" xfId="16980"/>
    <cellStyle name="Heading 3 2 2 5 2 2 15" xfId="16981"/>
    <cellStyle name="Heading 3 2 2 5 2 2 16" xfId="16982"/>
    <cellStyle name="Heading 3 2 2 5 2 2 17" xfId="16983"/>
    <cellStyle name="Heading 3 2 2 5 2 2 18" xfId="16984"/>
    <cellStyle name="Heading 3 2 2 5 2 2 19" xfId="16985"/>
    <cellStyle name="Heading 3 2 2 5 2 2 2" xfId="16986"/>
    <cellStyle name="Heading 3 2 2 5 2 2 20" xfId="16987"/>
    <cellStyle name="Heading 3 2 2 5 2 2 21" xfId="16988"/>
    <cellStyle name="Heading 3 2 2 5 2 2 22" xfId="16989"/>
    <cellStyle name="Heading 3 2 2 5 2 2 23" xfId="16990"/>
    <cellStyle name="Heading 3 2 2 5 2 2 24" xfId="16991"/>
    <cellStyle name="Heading 3 2 2 5 2 2 25" xfId="16992"/>
    <cellStyle name="Heading 3 2 2 5 2 2 26" xfId="16993"/>
    <cellStyle name="Heading 3 2 2 5 2 2 27" xfId="16994"/>
    <cellStyle name="Heading 3 2 2 5 2 2 28" xfId="16995"/>
    <cellStyle name="Heading 3 2 2 5 2 2 3" xfId="16996"/>
    <cellStyle name="Heading 3 2 2 5 2 2 4" xfId="16997"/>
    <cellStyle name="Heading 3 2 2 5 2 2 5" xfId="16998"/>
    <cellStyle name="Heading 3 2 2 5 2 2 6" xfId="16999"/>
    <cellStyle name="Heading 3 2 2 5 2 2 7" xfId="17000"/>
    <cellStyle name="Heading 3 2 2 5 2 2 8" xfId="17001"/>
    <cellStyle name="Heading 3 2 2 5 2 2 9" xfId="17002"/>
    <cellStyle name="Heading 3 2 2 5 2 3" xfId="17003"/>
    <cellStyle name="Heading 3 2 2 5 2 3 10" xfId="17004"/>
    <cellStyle name="Heading 3 2 2 5 2 3 11" xfId="17005"/>
    <cellStyle name="Heading 3 2 2 5 2 3 12" xfId="17006"/>
    <cellStyle name="Heading 3 2 2 5 2 3 13" xfId="17007"/>
    <cellStyle name="Heading 3 2 2 5 2 3 14" xfId="17008"/>
    <cellStyle name="Heading 3 2 2 5 2 3 15" xfId="17009"/>
    <cellStyle name="Heading 3 2 2 5 2 3 16" xfId="17010"/>
    <cellStyle name="Heading 3 2 2 5 2 3 17" xfId="17011"/>
    <cellStyle name="Heading 3 2 2 5 2 3 18" xfId="17012"/>
    <cellStyle name="Heading 3 2 2 5 2 3 2" xfId="17013"/>
    <cellStyle name="Heading 3 2 2 5 2 3 3" xfId="17014"/>
    <cellStyle name="Heading 3 2 2 5 2 3 4" xfId="17015"/>
    <cellStyle name="Heading 3 2 2 5 2 3 5" xfId="17016"/>
    <cellStyle name="Heading 3 2 2 5 2 3 6" xfId="17017"/>
    <cellStyle name="Heading 3 2 2 5 2 3 7" xfId="17018"/>
    <cellStyle name="Heading 3 2 2 5 2 3 8" xfId="17019"/>
    <cellStyle name="Heading 3 2 2 5 2 3 9" xfId="17020"/>
    <cellStyle name="Heading 3 2 2 5 2 4" xfId="17021"/>
    <cellStyle name="Heading 3 2 2 5 2 4 10" xfId="17022"/>
    <cellStyle name="Heading 3 2 2 5 2 4 11" xfId="17023"/>
    <cellStyle name="Heading 3 2 2 5 2 4 12" xfId="17024"/>
    <cellStyle name="Heading 3 2 2 5 2 4 13" xfId="17025"/>
    <cellStyle name="Heading 3 2 2 5 2 4 14" xfId="17026"/>
    <cellStyle name="Heading 3 2 2 5 2 4 15" xfId="17027"/>
    <cellStyle name="Heading 3 2 2 5 2 4 16" xfId="17028"/>
    <cellStyle name="Heading 3 2 2 5 2 4 17" xfId="17029"/>
    <cellStyle name="Heading 3 2 2 5 2 4 18" xfId="17030"/>
    <cellStyle name="Heading 3 2 2 5 2 4 2" xfId="17031"/>
    <cellStyle name="Heading 3 2 2 5 2 4 3" xfId="17032"/>
    <cellStyle name="Heading 3 2 2 5 2 4 4" xfId="17033"/>
    <cellStyle name="Heading 3 2 2 5 2 4 5" xfId="17034"/>
    <cellStyle name="Heading 3 2 2 5 2 4 6" xfId="17035"/>
    <cellStyle name="Heading 3 2 2 5 2 4 7" xfId="17036"/>
    <cellStyle name="Heading 3 2 2 5 2 4 8" xfId="17037"/>
    <cellStyle name="Heading 3 2 2 5 2 4 9" xfId="17038"/>
    <cellStyle name="Heading 3 2 2 5 2 5" xfId="17039"/>
    <cellStyle name="Heading 3 2 2 5 2 5 10" xfId="17040"/>
    <cellStyle name="Heading 3 2 2 5 2 5 11" xfId="17041"/>
    <cellStyle name="Heading 3 2 2 5 2 5 12" xfId="17042"/>
    <cellStyle name="Heading 3 2 2 5 2 5 2" xfId="17043"/>
    <cellStyle name="Heading 3 2 2 5 2 5 3" xfId="17044"/>
    <cellStyle name="Heading 3 2 2 5 2 5 4" xfId="17045"/>
    <cellStyle name="Heading 3 2 2 5 2 5 5" xfId="17046"/>
    <cellStyle name="Heading 3 2 2 5 2 5 6" xfId="17047"/>
    <cellStyle name="Heading 3 2 2 5 2 5 7" xfId="17048"/>
    <cellStyle name="Heading 3 2 2 5 2 5 8" xfId="17049"/>
    <cellStyle name="Heading 3 2 2 5 2 5 9" xfId="17050"/>
    <cellStyle name="Heading 3 2 2 5 2 6" xfId="17051"/>
    <cellStyle name="Heading 3 2 2 5 2 6 10" xfId="17052"/>
    <cellStyle name="Heading 3 2 2 5 2 6 2" xfId="17053"/>
    <cellStyle name="Heading 3 2 2 5 2 6 3" xfId="17054"/>
    <cellStyle name="Heading 3 2 2 5 2 6 4" xfId="17055"/>
    <cellStyle name="Heading 3 2 2 5 2 6 5" xfId="17056"/>
    <cellStyle name="Heading 3 2 2 5 2 6 6" xfId="17057"/>
    <cellStyle name="Heading 3 2 2 5 2 6 7" xfId="17058"/>
    <cellStyle name="Heading 3 2 2 5 2 6 8" xfId="17059"/>
    <cellStyle name="Heading 3 2 2 5 2 6 9" xfId="17060"/>
    <cellStyle name="Heading 3 2 2 5 2 7" xfId="17061"/>
    <cellStyle name="Heading 3 2 2 5 2 7 2" xfId="17062"/>
    <cellStyle name="Heading 3 2 2 5 2 7 3" xfId="17063"/>
    <cellStyle name="Heading 3 2 2 5 2 7 4" xfId="17064"/>
    <cellStyle name="Heading 3 2 2 5 2 7 5" xfId="17065"/>
    <cellStyle name="Heading 3 2 2 5 2 7 6" xfId="17066"/>
    <cellStyle name="Heading 3 2 2 5 2 7 7" xfId="17067"/>
    <cellStyle name="Heading 3 2 2 5 2 7 8" xfId="17068"/>
    <cellStyle name="Heading 3 2 2 5 2 7 9" xfId="17069"/>
    <cellStyle name="Heading 3 2 2 5 2 8" xfId="17070"/>
    <cellStyle name="Heading 3 2 2 5 2 8 10" xfId="17071"/>
    <cellStyle name="Heading 3 2 2 5 2 8 11" xfId="17072"/>
    <cellStyle name="Heading 3 2 2 5 2 8 12" xfId="17073"/>
    <cellStyle name="Heading 3 2 2 5 2 8 2" xfId="17074"/>
    <cellStyle name="Heading 3 2 2 5 2 8 3" xfId="17075"/>
    <cellStyle name="Heading 3 2 2 5 2 8 4" xfId="17076"/>
    <cellStyle name="Heading 3 2 2 5 2 8 5" xfId="17077"/>
    <cellStyle name="Heading 3 2 2 5 2 8 6" xfId="17078"/>
    <cellStyle name="Heading 3 2 2 5 2 8 7" xfId="17079"/>
    <cellStyle name="Heading 3 2 2 5 2 8 8" xfId="17080"/>
    <cellStyle name="Heading 3 2 2 5 2 8 9" xfId="17081"/>
    <cellStyle name="Heading 3 2 2 5 2 9" xfId="17082"/>
    <cellStyle name="Heading 3 2 2 5 20" xfId="17083"/>
    <cellStyle name="Heading 3 2 2 5 21" xfId="17084"/>
    <cellStyle name="Heading 3 2 2 5 22" xfId="17085"/>
    <cellStyle name="Heading 3 2 2 5 3" xfId="17086"/>
    <cellStyle name="Heading 3 2 2 5 3 10" xfId="17087"/>
    <cellStyle name="Heading 3 2 2 5 3 11" xfId="17088"/>
    <cellStyle name="Heading 3 2 2 5 3 12" xfId="17089"/>
    <cellStyle name="Heading 3 2 2 5 3 13" xfId="17090"/>
    <cellStyle name="Heading 3 2 2 5 3 14" xfId="17091"/>
    <cellStyle name="Heading 3 2 2 5 3 15" xfId="17092"/>
    <cellStyle name="Heading 3 2 2 5 3 16" xfId="17093"/>
    <cellStyle name="Heading 3 2 2 5 3 17" xfId="17094"/>
    <cellStyle name="Heading 3 2 2 5 3 2" xfId="17095"/>
    <cellStyle name="Heading 3 2 2 5 3 2 10" xfId="17096"/>
    <cellStyle name="Heading 3 2 2 5 3 2 11" xfId="17097"/>
    <cellStyle name="Heading 3 2 2 5 3 2 12" xfId="17098"/>
    <cellStyle name="Heading 3 2 2 5 3 2 13" xfId="17099"/>
    <cellStyle name="Heading 3 2 2 5 3 2 14" xfId="17100"/>
    <cellStyle name="Heading 3 2 2 5 3 2 15" xfId="17101"/>
    <cellStyle name="Heading 3 2 2 5 3 2 16" xfId="17102"/>
    <cellStyle name="Heading 3 2 2 5 3 2 17" xfId="17103"/>
    <cellStyle name="Heading 3 2 2 5 3 2 18" xfId="17104"/>
    <cellStyle name="Heading 3 2 2 5 3 2 19" xfId="17105"/>
    <cellStyle name="Heading 3 2 2 5 3 2 2" xfId="17106"/>
    <cellStyle name="Heading 3 2 2 5 3 2 20" xfId="17107"/>
    <cellStyle name="Heading 3 2 2 5 3 2 21" xfId="17108"/>
    <cellStyle name="Heading 3 2 2 5 3 2 22" xfId="17109"/>
    <cellStyle name="Heading 3 2 2 5 3 2 23" xfId="17110"/>
    <cellStyle name="Heading 3 2 2 5 3 2 24" xfId="17111"/>
    <cellStyle name="Heading 3 2 2 5 3 2 25" xfId="17112"/>
    <cellStyle name="Heading 3 2 2 5 3 2 26" xfId="17113"/>
    <cellStyle name="Heading 3 2 2 5 3 2 27" xfId="17114"/>
    <cellStyle name="Heading 3 2 2 5 3 2 28" xfId="17115"/>
    <cellStyle name="Heading 3 2 2 5 3 2 3" xfId="17116"/>
    <cellStyle name="Heading 3 2 2 5 3 2 4" xfId="17117"/>
    <cellStyle name="Heading 3 2 2 5 3 2 5" xfId="17118"/>
    <cellStyle name="Heading 3 2 2 5 3 2 6" xfId="17119"/>
    <cellStyle name="Heading 3 2 2 5 3 2 7" xfId="17120"/>
    <cellStyle name="Heading 3 2 2 5 3 2 8" xfId="17121"/>
    <cellStyle name="Heading 3 2 2 5 3 2 9" xfId="17122"/>
    <cellStyle name="Heading 3 2 2 5 3 3" xfId="17123"/>
    <cellStyle name="Heading 3 2 2 5 3 3 10" xfId="17124"/>
    <cellStyle name="Heading 3 2 2 5 3 3 11" xfId="17125"/>
    <cellStyle name="Heading 3 2 2 5 3 3 12" xfId="17126"/>
    <cellStyle name="Heading 3 2 2 5 3 3 13" xfId="17127"/>
    <cellStyle name="Heading 3 2 2 5 3 3 14" xfId="17128"/>
    <cellStyle name="Heading 3 2 2 5 3 3 15" xfId="17129"/>
    <cellStyle name="Heading 3 2 2 5 3 3 16" xfId="17130"/>
    <cellStyle name="Heading 3 2 2 5 3 3 17" xfId="17131"/>
    <cellStyle name="Heading 3 2 2 5 3 3 18" xfId="17132"/>
    <cellStyle name="Heading 3 2 2 5 3 3 2" xfId="17133"/>
    <cellStyle name="Heading 3 2 2 5 3 3 3" xfId="17134"/>
    <cellStyle name="Heading 3 2 2 5 3 3 4" xfId="17135"/>
    <cellStyle name="Heading 3 2 2 5 3 3 5" xfId="17136"/>
    <cellStyle name="Heading 3 2 2 5 3 3 6" xfId="17137"/>
    <cellStyle name="Heading 3 2 2 5 3 3 7" xfId="17138"/>
    <cellStyle name="Heading 3 2 2 5 3 3 8" xfId="17139"/>
    <cellStyle name="Heading 3 2 2 5 3 3 9" xfId="17140"/>
    <cellStyle name="Heading 3 2 2 5 3 4" xfId="17141"/>
    <cellStyle name="Heading 3 2 2 5 3 4 10" xfId="17142"/>
    <cellStyle name="Heading 3 2 2 5 3 4 11" xfId="17143"/>
    <cellStyle name="Heading 3 2 2 5 3 4 12" xfId="17144"/>
    <cellStyle name="Heading 3 2 2 5 3 4 13" xfId="17145"/>
    <cellStyle name="Heading 3 2 2 5 3 4 14" xfId="17146"/>
    <cellStyle name="Heading 3 2 2 5 3 4 15" xfId="17147"/>
    <cellStyle name="Heading 3 2 2 5 3 4 16" xfId="17148"/>
    <cellStyle name="Heading 3 2 2 5 3 4 17" xfId="17149"/>
    <cellStyle name="Heading 3 2 2 5 3 4 18" xfId="17150"/>
    <cellStyle name="Heading 3 2 2 5 3 4 2" xfId="17151"/>
    <cellStyle name="Heading 3 2 2 5 3 4 3" xfId="17152"/>
    <cellStyle name="Heading 3 2 2 5 3 4 4" xfId="17153"/>
    <cellStyle name="Heading 3 2 2 5 3 4 5" xfId="17154"/>
    <cellStyle name="Heading 3 2 2 5 3 4 6" xfId="17155"/>
    <cellStyle name="Heading 3 2 2 5 3 4 7" xfId="17156"/>
    <cellStyle name="Heading 3 2 2 5 3 4 8" xfId="17157"/>
    <cellStyle name="Heading 3 2 2 5 3 4 9" xfId="17158"/>
    <cellStyle name="Heading 3 2 2 5 3 5" xfId="17159"/>
    <cellStyle name="Heading 3 2 2 5 3 5 10" xfId="17160"/>
    <cellStyle name="Heading 3 2 2 5 3 5 11" xfId="17161"/>
    <cellStyle name="Heading 3 2 2 5 3 5 12" xfId="17162"/>
    <cellStyle name="Heading 3 2 2 5 3 5 2" xfId="17163"/>
    <cellStyle name="Heading 3 2 2 5 3 5 3" xfId="17164"/>
    <cellStyle name="Heading 3 2 2 5 3 5 4" xfId="17165"/>
    <cellStyle name="Heading 3 2 2 5 3 5 5" xfId="17166"/>
    <cellStyle name="Heading 3 2 2 5 3 5 6" xfId="17167"/>
    <cellStyle name="Heading 3 2 2 5 3 5 7" xfId="17168"/>
    <cellStyle name="Heading 3 2 2 5 3 5 8" xfId="17169"/>
    <cellStyle name="Heading 3 2 2 5 3 5 9" xfId="17170"/>
    <cellStyle name="Heading 3 2 2 5 3 6" xfId="17171"/>
    <cellStyle name="Heading 3 2 2 5 3 6 10" xfId="17172"/>
    <cellStyle name="Heading 3 2 2 5 3 6 2" xfId="17173"/>
    <cellStyle name="Heading 3 2 2 5 3 6 3" xfId="17174"/>
    <cellStyle name="Heading 3 2 2 5 3 6 4" xfId="17175"/>
    <cellStyle name="Heading 3 2 2 5 3 6 5" xfId="17176"/>
    <cellStyle name="Heading 3 2 2 5 3 6 6" xfId="17177"/>
    <cellStyle name="Heading 3 2 2 5 3 6 7" xfId="17178"/>
    <cellStyle name="Heading 3 2 2 5 3 6 8" xfId="17179"/>
    <cellStyle name="Heading 3 2 2 5 3 6 9" xfId="17180"/>
    <cellStyle name="Heading 3 2 2 5 3 7" xfId="17181"/>
    <cellStyle name="Heading 3 2 2 5 3 7 2" xfId="17182"/>
    <cellStyle name="Heading 3 2 2 5 3 7 3" xfId="17183"/>
    <cellStyle name="Heading 3 2 2 5 3 7 4" xfId="17184"/>
    <cellStyle name="Heading 3 2 2 5 3 7 5" xfId="17185"/>
    <cellStyle name="Heading 3 2 2 5 3 7 6" xfId="17186"/>
    <cellStyle name="Heading 3 2 2 5 3 7 7" xfId="17187"/>
    <cellStyle name="Heading 3 2 2 5 3 7 8" xfId="17188"/>
    <cellStyle name="Heading 3 2 2 5 3 7 9" xfId="17189"/>
    <cellStyle name="Heading 3 2 2 5 3 8" xfId="17190"/>
    <cellStyle name="Heading 3 2 2 5 3 8 10" xfId="17191"/>
    <cellStyle name="Heading 3 2 2 5 3 8 11" xfId="17192"/>
    <cellStyle name="Heading 3 2 2 5 3 8 12" xfId="17193"/>
    <cellStyle name="Heading 3 2 2 5 3 8 2" xfId="17194"/>
    <cellStyle name="Heading 3 2 2 5 3 8 3" xfId="17195"/>
    <cellStyle name="Heading 3 2 2 5 3 8 4" xfId="17196"/>
    <cellStyle name="Heading 3 2 2 5 3 8 5" xfId="17197"/>
    <cellStyle name="Heading 3 2 2 5 3 8 6" xfId="17198"/>
    <cellStyle name="Heading 3 2 2 5 3 8 7" xfId="17199"/>
    <cellStyle name="Heading 3 2 2 5 3 8 8" xfId="17200"/>
    <cellStyle name="Heading 3 2 2 5 3 8 9" xfId="17201"/>
    <cellStyle name="Heading 3 2 2 5 3 9" xfId="17202"/>
    <cellStyle name="Heading 3 2 2 5 4" xfId="17203"/>
    <cellStyle name="Heading 3 2 2 5 4 10" xfId="17204"/>
    <cellStyle name="Heading 3 2 2 5 4 11" xfId="17205"/>
    <cellStyle name="Heading 3 2 2 5 4 12" xfId="17206"/>
    <cellStyle name="Heading 3 2 2 5 4 13" xfId="17207"/>
    <cellStyle name="Heading 3 2 2 5 4 14" xfId="17208"/>
    <cellStyle name="Heading 3 2 2 5 4 15" xfId="17209"/>
    <cellStyle name="Heading 3 2 2 5 4 16" xfId="17210"/>
    <cellStyle name="Heading 3 2 2 5 4 17" xfId="17211"/>
    <cellStyle name="Heading 3 2 2 5 4 18" xfId="17212"/>
    <cellStyle name="Heading 3 2 2 5 4 19" xfId="17213"/>
    <cellStyle name="Heading 3 2 2 5 4 2" xfId="17214"/>
    <cellStyle name="Heading 3 2 2 5 4 20" xfId="17215"/>
    <cellStyle name="Heading 3 2 2 5 4 21" xfId="17216"/>
    <cellStyle name="Heading 3 2 2 5 4 22" xfId="17217"/>
    <cellStyle name="Heading 3 2 2 5 4 23" xfId="17218"/>
    <cellStyle name="Heading 3 2 2 5 4 24" xfId="17219"/>
    <cellStyle name="Heading 3 2 2 5 4 25" xfId="17220"/>
    <cellStyle name="Heading 3 2 2 5 4 26" xfId="17221"/>
    <cellStyle name="Heading 3 2 2 5 4 27" xfId="17222"/>
    <cellStyle name="Heading 3 2 2 5 4 28" xfId="17223"/>
    <cellStyle name="Heading 3 2 2 5 4 3" xfId="17224"/>
    <cellStyle name="Heading 3 2 2 5 4 4" xfId="17225"/>
    <cellStyle name="Heading 3 2 2 5 4 5" xfId="17226"/>
    <cellStyle name="Heading 3 2 2 5 4 6" xfId="17227"/>
    <cellStyle name="Heading 3 2 2 5 4 7" xfId="17228"/>
    <cellStyle name="Heading 3 2 2 5 4 8" xfId="17229"/>
    <cellStyle name="Heading 3 2 2 5 4 9" xfId="17230"/>
    <cellStyle name="Heading 3 2 2 5 5" xfId="17231"/>
    <cellStyle name="Heading 3 2 2 5 5 10" xfId="17232"/>
    <cellStyle name="Heading 3 2 2 5 5 11" xfId="17233"/>
    <cellStyle name="Heading 3 2 2 5 5 12" xfId="17234"/>
    <cellStyle name="Heading 3 2 2 5 5 13" xfId="17235"/>
    <cellStyle name="Heading 3 2 2 5 5 14" xfId="17236"/>
    <cellStyle name="Heading 3 2 2 5 5 15" xfId="17237"/>
    <cellStyle name="Heading 3 2 2 5 5 16" xfId="17238"/>
    <cellStyle name="Heading 3 2 2 5 5 17" xfId="17239"/>
    <cellStyle name="Heading 3 2 2 5 5 18" xfId="17240"/>
    <cellStyle name="Heading 3 2 2 5 5 19" xfId="17241"/>
    <cellStyle name="Heading 3 2 2 5 5 2" xfId="17242"/>
    <cellStyle name="Heading 3 2 2 5 5 3" xfId="17243"/>
    <cellStyle name="Heading 3 2 2 5 5 4" xfId="17244"/>
    <cellStyle name="Heading 3 2 2 5 5 5" xfId="17245"/>
    <cellStyle name="Heading 3 2 2 5 5 6" xfId="17246"/>
    <cellStyle name="Heading 3 2 2 5 5 7" xfId="17247"/>
    <cellStyle name="Heading 3 2 2 5 5 8" xfId="17248"/>
    <cellStyle name="Heading 3 2 2 5 5 9" xfId="17249"/>
    <cellStyle name="Heading 3 2 2 5 6" xfId="17250"/>
    <cellStyle name="Heading 3 2 2 5 6 10" xfId="17251"/>
    <cellStyle name="Heading 3 2 2 5 6 11" xfId="17252"/>
    <cellStyle name="Heading 3 2 2 5 6 12" xfId="17253"/>
    <cellStyle name="Heading 3 2 2 5 6 13" xfId="17254"/>
    <cellStyle name="Heading 3 2 2 5 6 14" xfId="17255"/>
    <cellStyle name="Heading 3 2 2 5 6 15" xfId="17256"/>
    <cellStyle name="Heading 3 2 2 5 6 16" xfId="17257"/>
    <cellStyle name="Heading 3 2 2 5 6 17" xfId="17258"/>
    <cellStyle name="Heading 3 2 2 5 6 18" xfId="17259"/>
    <cellStyle name="Heading 3 2 2 5 6 19" xfId="17260"/>
    <cellStyle name="Heading 3 2 2 5 6 2" xfId="17261"/>
    <cellStyle name="Heading 3 2 2 5 6 3" xfId="17262"/>
    <cellStyle name="Heading 3 2 2 5 6 4" xfId="17263"/>
    <cellStyle name="Heading 3 2 2 5 6 5" xfId="17264"/>
    <cellStyle name="Heading 3 2 2 5 6 6" xfId="17265"/>
    <cellStyle name="Heading 3 2 2 5 6 7" xfId="17266"/>
    <cellStyle name="Heading 3 2 2 5 6 8" xfId="17267"/>
    <cellStyle name="Heading 3 2 2 5 6 9" xfId="17268"/>
    <cellStyle name="Heading 3 2 2 5 7" xfId="17269"/>
    <cellStyle name="Heading 3 2 2 5 7 10" xfId="17270"/>
    <cellStyle name="Heading 3 2 2 5 7 11" xfId="17271"/>
    <cellStyle name="Heading 3 2 2 5 7 12" xfId="17272"/>
    <cellStyle name="Heading 3 2 2 5 7 13" xfId="17273"/>
    <cellStyle name="Heading 3 2 2 5 7 2" xfId="17274"/>
    <cellStyle name="Heading 3 2 2 5 7 3" xfId="17275"/>
    <cellStyle name="Heading 3 2 2 5 7 4" xfId="17276"/>
    <cellStyle name="Heading 3 2 2 5 7 5" xfId="17277"/>
    <cellStyle name="Heading 3 2 2 5 7 6" xfId="17278"/>
    <cellStyle name="Heading 3 2 2 5 7 7" xfId="17279"/>
    <cellStyle name="Heading 3 2 2 5 7 8" xfId="17280"/>
    <cellStyle name="Heading 3 2 2 5 7 9" xfId="17281"/>
    <cellStyle name="Heading 3 2 2 5 8" xfId="17282"/>
    <cellStyle name="Heading 3 2 2 5 8 10" xfId="17283"/>
    <cellStyle name="Heading 3 2 2 5 8 2" xfId="17284"/>
    <cellStyle name="Heading 3 2 2 5 8 3" xfId="17285"/>
    <cellStyle name="Heading 3 2 2 5 8 4" xfId="17286"/>
    <cellStyle name="Heading 3 2 2 5 8 5" xfId="17287"/>
    <cellStyle name="Heading 3 2 2 5 8 6" xfId="17288"/>
    <cellStyle name="Heading 3 2 2 5 8 7" xfId="17289"/>
    <cellStyle name="Heading 3 2 2 5 8 8" xfId="17290"/>
    <cellStyle name="Heading 3 2 2 5 8 9" xfId="17291"/>
    <cellStyle name="Heading 3 2 2 5 9" xfId="17292"/>
    <cellStyle name="Heading 3 2 2 5 9 2" xfId="17293"/>
    <cellStyle name="Heading 3 2 2 5 9 3" xfId="17294"/>
    <cellStyle name="Heading 3 2 2 5 9 4" xfId="17295"/>
    <cellStyle name="Heading 3 2 2 5 9 5" xfId="17296"/>
    <cellStyle name="Heading 3 2 2 5 9 6" xfId="17297"/>
    <cellStyle name="Heading 3 2 2 5 9 7" xfId="17298"/>
    <cellStyle name="Heading 3 2 2 5 9 8" xfId="17299"/>
    <cellStyle name="Heading 3 2 2 5 9 9" xfId="17300"/>
    <cellStyle name="Heading 3 2 2 6" xfId="17301"/>
    <cellStyle name="Heading 3 2 2 6 10" xfId="17302"/>
    <cellStyle name="Heading 3 2 2 6 11" xfId="17303"/>
    <cellStyle name="Heading 3 2 2 6 12" xfId="17304"/>
    <cellStyle name="Heading 3 2 2 6 13" xfId="17305"/>
    <cellStyle name="Heading 3 2 2 6 14" xfId="17306"/>
    <cellStyle name="Heading 3 2 2 6 15" xfId="17307"/>
    <cellStyle name="Heading 3 2 2 6 16" xfId="17308"/>
    <cellStyle name="Heading 3 2 2 6 17" xfId="17309"/>
    <cellStyle name="Heading 3 2 2 6 18" xfId="17310"/>
    <cellStyle name="Heading 3 2 2 6 19" xfId="17311"/>
    <cellStyle name="Heading 3 2 2 6 2" xfId="17312"/>
    <cellStyle name="Heading 3 2 2 6 2 2" xfId="17313"/>
    <cellStyle name="Heading 3 2 2 6 20" xfId="17314"/>
    <cellStyle name="Heading 3 2 2 6 21" xfId="17315"/>
    <cellStyle name="Heading 3 2 2 6 22" xfId="17316"/>
    <cellStyle name="Heading 3 2 2 6 23" xfId="17317"/>
    <cellStyle name="Heading 3 2 2 6 24" xfId="17318"/>
    <cellStyle name="Heading 3 2 2 6 25" xfId="17319"/>
    <cellStyle name="Heading 3 2 2 6 26" xfId="17320"/>
    <cellStyle name="Heading 3 2 2 6 27" xfId="17321"/>
    <cellStyle name="Heading 3 2 2 6 28" xfId="17322"/>
    <cellStyle name="Heading 3 2 2 6 29" xfId="17323"/>
    <cellStyle name="Heading 3 2 2 6 3" xfId="17324"/>
    <cellStyle name="Heading 3 2 2 6 3 2" xfId="17325"/>
    <cellStyle name="Heading 3 2 2 6 30" xfId="17326"/>
    <cellStyle name="Heading 3 2 2 6 31" xfId="17327"/>
    <cellStyle name="Heading 3 2 2 6 4" xfId="17328"/>
    <cellStyle name="Heading 3 2 2 6 4 2" xfId="17329"/>
    <cellStyle name="Heading 3 2 2 6 5" xfId="17330"/>
    <cellStyle name="Heading 3 2 2 6 6" xfId="17331"/>
    <cellStyle name="Heading 3 2 2 6 7" xfId="17332"/>
    <cellStyle name="Heading 3 2 2 6 8" xfId="17333"/>
    <cellStyle name="Heading 3 2 2 6 9" xfId="17334"/>
    <cellStyle name="Heading 3 2 2 7" xfId="17335"/>
    <cellStyle name="Heading 3 2 2 7 10" xfId="17336"/>
    <cellStyle name="Heading 3 2 2 7 11" xfId="17337"/>
    <cellStyle name="Heading 3 2 2 7 12" xfId="17338"/>
    <cellStyle name="Heading 3 2 2 7 13" xfId="17339"/>
    <cellStyle name="Heading 3 2 2 7 14" xfId="17340"/>
    <cellStyle name="Heading 3 2 2 7 15" xfId="17341"/>
    <cellStyle name="Heading 3 2 2 7 16" xfId="17342"/>
    <cellStyle name="Heading 3 2 2 7 17" xfId="17343"/>
    <cellStyle name="Heading 3 2 2 7 18" xfId="17344"/>
    <cellStyle name="Heading 3 2 2 7 19" xfId="17345"/>
    <cellStyle name="Heading 3 2 2 7 2" xfId="17346"/>
    <cellStyle name="Heading 3 2 2 7 2 2" xfId="17347"/>
    <cellStyle name="Heading 3 2 2 7 20" xfId="17348"/>
    <cellStyle name="Heading 3 2 2 7 21" xfId="17349"/>
    <cellStyle name="Heading 3 2 2 7 3" xfId="17350"/>
    <cellStyle name="Heading 3 2 2 7 3 2" xfId="17351"/>
    <cellStyle name="Heading 3 2 2 7 4" xfId="17352"/>
    <cellStyle name="Heading 3 2 2 7 5" xfId="17353"/>
    <cellStyle name="Heading 3 2 2 7 6" xfId="17354"/>
    <cellStyle name="Heading 3 2 2 7 7" xfId="17355"/>
    <cellStyle name="Heading 3 2 2 7 8" xfId="17356"/>
    <cellStyle name="Heading 3 2 2 7 9" xfId="17357"/>
    <cellStyle name="Heading 3 2 2 8" xfId="17358"/>
    <cellStyle name="Heading 3 2 2 8 10" xfId="17359"/>
    <cellStyle name="Heading 3 2 2 8 11" xfId="17360"/>
    <cellStyle name="Heading 3 2 2 8 12" xfId="17361"/>
    <cellStyle name="Heading 3 2 2 8 13" xfId="17362"/>
    <cellStyle name="Heading 3 2 2 8 14" xfId="17363"/>
    <cellStyle name="Heading 3 2 2 8 15" xfId="17364"/>
    <cellStyle name="Heading 3 2 2 8 16" xfId="17365"/>
    <cellStyle name="Heading 3 2 2 8 17" xfId="17366"/>
    <cellStyle name="Heading 3 2 2 8 18" xfId="17367"/>
    <cellStyle name="Heading 3 2 2 8 19" xfId="17368"/>
    <cellStyle name="Heading 3 2 2 8 2" xfId="17369"/>
    <cellStyle name="Heading 3 2 2 8 2 2" xfId="17370"/>
    <cellStyle name="Heading 3 2 2 8 20" xfId="17371"/>
    <cellStyle name="Heading 3 2 2 8 21" xfId="17372"/>
    <cellStyle name="Heading 3 2 2 8 3" xfId="17373"/>
    <cellStyle name="Heading 3 2 2 8 3 2" xfId="17374"/>
    <cellStyle name="Heading 3 2 2 8 4" xfId="17375"/>
    <cellStyle name="Heading 3 2 2 8 5" xfId="17376"/>
    <cellStyle name="Heading 3 2 2 8 6" xfId="17377"/>
    <cellStyle name="Heading 3 2 2 8 7" xfId="17378"/>
    <cellStyle name="Heading 3 2 2 8 8" xfId="17379"/>
    <cellStyle name="Heading 3 2 2 8 9" xfId="17380"/>
    <cellStyle name="Heading 3 2 2 9" xfId="17381"/>
    <cellStyle name="Heading 3 2 2 9 10" xfId="17382"/>
    <cellStyle name="Heading 3 2 2 9 11" xfId="17383"/>
    <cellStyle name="Heading 3 2 2 9 12" xfId="17384"/>
    <cellStyle name="Heading 3 2 2 9 13" xfId="17385"/>
    <cellStyle name="Heading 3 2 2 9 14" xfId="17386"/>
    <cellStyle name="Heading 3 2 2 9 15" xfId="17387"/>
    <cellStyle name="Heading 3 2 2 9 2" xfId="17388"/>
    <cellStyle name="Heading 3 2 2 9 2 2" xfId="17389"/>
    <cellStyle name="Heading 3 2 2 9 3" xfId="17390"/>
    <cellStyle name="Heading 3 2 2 9 3 2" xfId="17391"/>
    <cellStyle name="Heading 3 2 2 9 4" xfId="17392"/>
    <cellStyle name="Heading 3 2 2 9 5" xfId="17393"/>
    <cellStyle name="Heading 3 2 2 9 6" xfId="17394"/>
    <cellStyle name="Heading 3 2 2 9 7" xfId="17395"/>
    <cellStyle name="Heading 3 2 2 9 8" xfId="17396"/>
    <cellStyle name="Heading 3 2 2 9 9" xfId="17397"/>
    <cellStyle name="Heading 3 2 20" xfId="17398"/>
    <cellStyle name="Heading 3 2 20 2" xfId="17399"/>
    <cellStyle name="Heading 3 2 20 2 2" xfId="17400"/>
    <cellStyle name="Heading 3 2 20 3" xfId="17401"/>
    <cellStyle name="Heading 3 2 20 3 2" xfId="17402"/>
    <cellStyle name="Heading 3 2 20 4" xfId="17403"/>
    <cellStyle name="Heading 3 2 21" xfId="17404"/>
    <cellStyle name="Heading 3 2 21 2" xfId="17405"/>
    <cellStyle name="Heading 3 2 21 2 2" xfId="17406"/>
    <cellStyle name="Heading 3 2 21 3" xfId="17407"/>
    <cellStyle name="Heading 3 2 21 3 2" xfId="17408"/>
    <cellStyle name="Heading 3 2 21 4" xfId="17409"/>
    <cellStyle name="Heading 3 2 22" xfId="17410"/>
    <cellStyle name="Heading 3 2 22 2" xfId="17411"/>
    <cellStyle name="Heading 3 2 22 2 2" xfId="17412"/>
    <cellStyle name="Heading 3 2 22 3" xfId="17413"/>
    <cellStyle name="Heading 3 2 22 3 2" xfId="17414"/>
    <cellStyle name="Heading 3 2 22 4" xfId="17415"/>
    <cellStyle name="Heading 3 2 23" xfId="17416"/>
    <cellStyle name="Heading 3 2 23 2" xfId="17417"/>
    <cellStyle name="Heading 3 2 23 2 2" xfId="17418"/>
    <cellStyle name="Heading 3 2 23 3" xfId="17419"/>
    <cellStyle name="Heading 3 2 23 3 2" xfId="17420"/>
    <cellStyle name="Heading 3 2 23 4" xfId="17421"/>
    <cellStyle name="Heading 3 2 24" xfId="17422"/>
    <cellStyle name="Heading 3 2 24 2" xfId="17423"/>
    <cellStyle name="Heading 3 2 24 2 2" xfId="17424"/>
    <cellStyle name="Heading 3 2 24 2 2 2" xfId="17425"/>
    <cellStyle name="Heading 3 2 24 2 2 2 2" xfId="17426"/>
    <cellStyle name="Heading 3 2 24 2 2 2 2 2" xfId="17427"/>
    <cellStyle name="Heading 3 2 24 2 2 2 3" xfId="17428"/>
    <cellStyle name="Heading 3 2 24 2 2 2 3 2" xfId="17429"/>
    <cellStyle name="Heading 3 2 24 2 2 2 4" xfId="17430"/>
    <cellStyle name="Heading 3 2 24 2 2 3" xfId="17431"/>
    <cellStyle name="Heading 3 2 24 2 2 3 2" xfId="17432"/>
    <cellStyle name="Heading 3 2 24 2 2 3 2 2" xfId="17433"/>
    <cellStyle name="Heading 3 2 24 2 2 3 3" xfId="17434"/>
    <cellStyle name="Heading 3 2 24 2 2 3 3 2" xfId="17435"/>
    <cellStyle name="Heading 3 2 24 2 2 3 4" xfId="17436"/>
    <cellStyle name="Heading 3 2 24 2 2 4" xfId="17437"/>
    <cellStyle name="Heading 3 2 24 2 2 4 2" xfId="17438"/>
    <cellStyle name="Heading 3 2 24 2 2 4 2 2" xfId="17439"/>
    <cellStyle name="Heading 3 2 24 2 2 4 3" xfId="17440"/>
    <cellStyle name="Heading 3 2 24 2 2 4 3 2" xfId="17441"/>
    <cellStyle name="Heading 3 2 24 2 2 4 4" xfId="17442"/>
    <cellStyle name="Heading 3 2 24 2 2 5" xfId="17443"/>
    <cellStyle name="Heading 3 2 24 2 2 5 2" xfId="17444"/>
    <cellStyle name="Heading 3 2 24 2 2 6" xfId="17445"/>
    <cellStyle name="Heading 3 2 24 2 2 6 2" xfId="17446"/>
    <cellStyle name="Heading 3 2 24 2 2 7" xfId="17447"/>
    <cellStyle name="Heading 3 2 24 2 3" xfId="17448"/>
    <cellStyle name="Heading 3 2 24 2 3 2" xfId="17449"/>
    <cellStyle name="Heading 3 2 24 2 3 2 2" xfId="17450"/>
    <cellStyle name="Heading 3 2 24 2 3 3" xfId="17451"/>
    <cellStyle name="Heading 3 2 24 2 3 3 2" xfId="17452"/>
    <cellStyle name="Heading 3 2 24 2 3 4" xfId="17453"/>
    <cellStyle name="Heading 3 2 24 2 4" xfId="17454"/>
    <cellStyle name="Heading 3 2 24 2 4 2" xfId="17455"/>
    <cellStyle name="Heading 3 2 24 2 4 2 2" xfId="17456"/>
    <cellStyle name="Heading 3 2 24 2 4 3" xfId="17457"/>
    <cellStyle name="Heading 3 2 24 2 4 3 2" xfId="17458"/>
    <cellStyle name="Heading 3 2 24 2 4 4" xfId="17459"/>
    <cellStyle name="Heading 3 2 24 2 5" xfId="17460"/>
    <cellStyle name="Heading 3 2 24 2 5 2" xfId="17461"/>
    <cellStyle name="Heading 3 2 24 2 6" xfId="17462"/>
    <cellStyle name="Heading 3 2 24 2 6 2" xfId="17463"/>
    <cellStyle name="Heading 3 2 24 2 7" xfId="17464"/>
    <cellStyle name="Heading 3 2 24 3" xfId="17465"/>
    <cellStyle name="Heading 3 2 24 3 2" xfId="17466"/>
    <cellStyle name="Heading 3 2 24 3 2 2" xfId="17467"/>
    <cellStyle name="Heading 3 2 24 3 3" xfId="17468"/>
    <cellStyle name="Heading 3 2 24 3 3 2" xfId="17469"/>
    <cellStyle name="Heading 3 2 24 3 4" xfId="17470"/>
    <cellStyle name="Heading 3 2 24 4" xfId="17471"/>
    <cellStyle name="Heading 3 2 24 4 2" xfId="17472"/>
    <cellStyle name="Heading 3 2 24 4 2 2" xfId="17473"/>
    <cellStyle name="Heading 3 2 24 4 3" xfId="17474"/>
    <cellStyle name="Heading 3 2 24 4 3 2" xfId="17475"/>
    <cellStyle name="Heading 3 2 24 4 4" xfId="17476"/>
    <cellStyle name="Heading 3 2 24 5" xfId="17477"/>
    <cellStyle name="Heading 3 2 24 5 2" xfId="17478"/>
    <cellStyle name="Heading 3 2 24 5 2 2" xfId="17479"/>
    <cellStyle name="Heading 3 2 24 5 3" xfId="17480"/>
    <cellStyle name="Heading 3 2 24 5 3 2" xfId="17481"/>
    <cellStyle name="Heading 3 2 24 5 4" xfId="17482"/>
    <cellStyle name="Heading 3 2 24 6" xfId="17483"/>
    <cellStyle name="Heading 3 2 24 6 2" xfId="17484"/>
    <cellStyle name="Heading 3 2 24 6 2 2" xfId="17485"/>
    <cellStyle name="Heading 3 2 24 6 3" xfId="17486"/>
    <cellStyle name="Heading 3 2 24 6 3 2" xfId="17487"/>
    <cellStyle name="Heading 3 2 24 6 4" xfId="17488"/>
    <cellStyle name="Heading 3 2 24 7" xfId="17489"/>
    <cellStyle name="Heading 3 2 24 7 2" xfId="17490"/>
    <cellStyle name="Heading 3 2 24 8" xfId="17491"/>
    <cellStyle name="Heading 3 2 24 8 2" xfId="17492"/>
    <cellStyle name="Heading 3 2 24 9" xfId="17493"/>
    <cellStyle name="Heading 3 2 25" xfId="17494"/>
    <cellStyle name="Heading 3 2 25 2" xfId="17495"/>
    <cellStyle name="Heading 3 2 25 2 2" xfId="17496"/>
    <cellStyle name="Heading 3 2 25 2 2 2" xfId="17497"/>
    <cellStyle name="Heading 3 2 25 2 2 2 2" xfId="17498"/>
    <cellStyle name="Heading 3 2 25 2 2 3" xfId="17499"/>
    <cellStyle name="Heading 3 2 25 2 2 3 2" xfId="17500"/>
    <cellStyle name="Heading 3 2 25 2 2 4" xfId="17501"/>
    <cellStyle name="Heading 3 2 25 2 3" xfId="17502"/>
    <cellStyle name="Heading 3 2 25 2 3 2" xfId="17503"/>
    <cellStyle name="Heading 3 2 25 2 3 2 2" xfId="17504"/>
    <cellStyle name="Heading 3 2 25 2 3 3" xfId="17505"/>
    <cellStyle name="Heading 3 2 25 2 3 3 2" xfId="17506"/>
    <cellStyle name="Heading 3 2 25 2 3 4" xfId="17507"/>
    <cellStyle name="Heading 3 2 25 2 4" xfId="17508"/>
    <cellStyle name="Heading 3 2 25 2 4 2" xfId="17509"/>
    <cellStyle name="Heading 3 2 25 2 4 2 2" xfId="17510"/>
    <cellStyle name="Heading 3 2 25 2 4 3" xfId="17511"/>
    <cellStyle name="Heading 3 2 25 2 4 3 2" xfId="17512"/>
    <cellStyle name="Heading 3 2 25 2 4 4" xfId="17513"/>
    <cellStyle name="Heading 3 2 25 2 5" xfId="17514"/>
    <cellStyle name="Heading 3 2 25 2 5 2" xfId="17515"/>
    <cellStyle name="Heading 3 2 25 2 6" xfId="17516"/>
    <cellStyle name="Heading 3 2 25 2 6 2" xfId="17517"/>
    <cellStyle name="Heading 3 2 25 2 7" xfId="17518"/>
    <cellStyle name="Heading 3 2 25 3" xfId="17519"/>
    <cellStyle name="Heading 3 2 25 3 2" xfId="17520"/>
    <cellStyle name="Heading 3 2 25 3 2 2" xfId="17521"/>
    <cellStyle name="Heading 3 2 25 3 3" xfId="17522"/>
    <cellStyle name="Heading 3 2 25 3 3 2" xfId="17523"/>
    <cellStyle name="Heading 3 2 25 3 4" xfId="17524"/>
    <cellStyle name="Heading 3 2 25 4" xfId="17525"/>
    <cellStyle name="Heading 3 2 25 4 2" xfId="17526"/>
    <cellStyle name="Heading 3 2 25 4 2 2" xfId="17527"/>
    <cellStyle name="Heading 3 2 25 4 3" xfId="17528"/>
    <cellStyle name="Heading 3 2 25 4 3 2" xfId="17529"/>
    <cellStyle name="Heading 3 2 25 4 4" xfId="17530"/>
    <cellStyle name="Heading 3 2 25 5" xfId="17531"/>
    <cellStyle name="Heading 3 2 25 5 2" xfId="17532"/>
    <cellStyle name="Heading 3 2 25 6" xfId="17533"/>
    <cellStyle name="Heading 3 2 25 6 2" xfId="17534"/>
    <cellStyle name="Heading 3 2 25 7" xfId="17535"/>
    <cellStyle name="Heading 3 2 26" xfId="17536"/>
    <cellStyle name="Heading 3 2 26 2" xfId="17537"/>
    <cellStyle name="Heading 3 2 26 2 2" xfId="17538"/>
    <cellStyle name="Heading 3 2 26 3" xfId="17539"/>
    <cellStyle name="Heading 3 2 26 3 2" xfId="17540"/>
    <cellStyle name="Heading 3 2 26 4" xfId="17541"/>
    <cellStyle name="Heading 3 2 27" xfId="17542"/>
    <cellStyle name="Heading 3 2 27 2" xfId="17543"/>
    <cellStyle name="Heading 3 2 27 2 2" xfId="17544"/>
    <cellStyle name="Heading 3 2 27 3" xfId="17545"/>
    <cellStyle name="Heading 3 2 27 3 2" xfId="17546"/>
    <cellStyle name="Heading 3 2 27 4" xfId="17547"/>
    <cellStyle name="Heading 3 2 28" xfId="17548"/>
    <cellStyle name="Heading 3 2 28 2" xfId="17549"/>
    <cellStyle name="Heading 3 2 28 2 2" xfId="17550"/>
    <cellStyle name="Heading 3 2 28 3" xfId="17551"/>
    <cellStyle name="Heading 3 2 28 3 2" xfId="17552"/>
    <cellStyle name="Heading 3 2 28 4" xfId="17553"/>
    <cellStyle name="Heading 3 2 29" xfId="17554"/>
    <cellStyle name="Heading 3 2 29 2" xfId="17555"/>
    <cellStyle name="Heading 3 2 29 2 2" xfId="17556"/>
    <cellStyle name="Heading 3 2 29 3" xfId="17557"/>
    <cellStyle name="Heading 3 2 29 3 2" xfId="17558"/>
    <cellStyle name="Heading 3 2 29 4" xfId="17559"/>
    <cellStyle name="Heading 3 2 3" xfId="17560"/>
    <cellStyle name="Heading 3 2 3 10" xfId="17561"/>
    <cellStyle name="Heading 3 2 3 10 2" xfId="17562"/>
    <cellStyle name="Heading 3 2 3 2" xfId="17563"/>
    <cellStyle name="Heading 3 2 3 2 2" xfId="17564"/>
    <cellStyle name="Heading 3 2 3 2 2 2" xfId="17565"/>
    <cellStyle name="Heading 3 2 3 2 2 2 2" xfId="17566"/>
    <cellStyle name="Heading 3 2 3 2 2 2 2 2" xfId="17567"/>
    <cellStyle name="Heading 3 2 3 2 2 2 2 2 2" xfId="17568"/>
    <cellStyle name="Heading 3 2 3 2 2 2 2 3" xfId="17569"/>
    <cellStyle name="Heading 3 2 3 2 2 2 2 3 2" xfId="17570"/>
    <cellStyle name="Heading 3 2 3 2 2 2 2 4" xfId="17571"/>
    <cellStyle name="Heading 3 2 3 2 2 2 3" xfId="17572"/>
    <cellStyle name="Heading 3 2 3 2 2 2 3 2" xfId="17573"/>
    <cellStyle name="Heading 3 2 3 2 2 2 3 2 2" xfId="17574"/>
    <cellStyle name="Heading 3 2 3 2 2 2 3 3" xfId="17575"/>
    <cellStyle name="Heading 3 2 3 2 2 2 3 3 2" xfId="17576"/>
    <cellStyle name="Heading 3 2 3 2 2 2 3 4" xfId="17577"/>
    <cellStyle name="Heading 3 2 3 2 2 2 4" xfId="17578"/>
    <cellStyle name="Heading 3 2 3 2 2 2 4 2" xfId="17579"/>
    <cellStyle name="Heading 3 2 3 2 2 2 4 2 2" xfId="17580"/>
    <cellStyle name="Heading 3 2 3 2 2 2 4 3" xfId="17581"/>
    <cellStyle name="Heading 3 2 3 2 2 2 4 3 2" xfId="17582"/>
    <cellStyle name="Heading 3 2 3 2 2 2 4 4" xfId="17583"/>
    <cellStyle name="Heading 3 2 3 2 2 2 5" xfId="17584"/>
    <cellStyle name="Heading 3 2 3 2 2 2 5 2" xfId="17585"/>
    <cellStyle name="Heading 3 2 3 2 2 2 6" xfId="17586"/>
    <cellStyle name="Heading 3 2 3 2 2 2 6 2" xfId="17587"/>
    <cellStyle name="Heading 3 2 3 2 2 2 7" xfId="17588"/>
    <cellStyle name="Heading 3 2 3 2 2 3" xfId="17589"/>
    <cellStyle name="Heading 3 2 3 2 2 3 2" xfId="17590"/>
    <cellStyle name="Heading 3 2 3 2 2 3 2 2" xfId="17591"/>
    <cellStyle name="Heading 3 2 3 2 2 3 3" xfId="17592"/>
    <cellStyle name="Heading 3 2 3 2 2 3 3 2" xfId="17593"/>
    <cellStyle name="Heading 3 2 3 2 2 3 4" xfId="17594"/>
    <cellStyle name="Heading 3 2 3 2 2 4" xfId="17595"/>
    <cellStyle name="Heading 3 2 3 2 2 4 2" xfId="17596"/>
    <cellStyle name="Heading 3 2 3 2 2 4 2 2" xfId="17597"/>
    <cellStyle name="Heading 3 2 3 2 2 4 3" xfId="17598"/>
    <cellStyle name="Heading 3 2 3 2 2 4 3 2" xfId="17599"/>
    <cellStyle name="Heading 3 2 3 2 2 4 4" xfId="17600"/>
    <cellStyle name="Heading 3 2 3 2 2 5" xfId="17601"/>
    <cellStyle name="Heading 3 2 3 2 2 5 2" xfId="17602"/>
    <cellStyle name="Heading 3 2 3 2 2 6" xfId="17603"/>
    <cellStyle name="Heading 3 2 3 2 2 6 2" xfId="17604"/>
    <cellStyle name="Heading 3 2 3 2 2 7" xfId="17605"/>
    <cellStyle name="Heading 3 2 3 2 3" xfId="17606"/>
    <cellStyle name="Heading 3 2 3 2 3 2" xfId="17607"/>
    <cellStyle name="Heading 3 2 3 2 3 2 2" xfId="17608"/>
    <cellStyle name="Heading 3 2 3 2 3 3" xfId="17609"/>
    <cellStyle name="Heading 3 2 3 2 3 3 2" xfId="17610"/>
    <cellStyle name="Heading 3 2 3 2 3 4" xfId="17611"/>
    <cellStyle name="Heading 3 2 3 2 4" xfId="17612"/>
    <cellStyle name="Heading 3 2 3 2 4 2" xfId="17613"/>
    <cellStyle name="Heading 3 2 3 2 4 2 2" xfId="17614"/>
    <cellStyle name="Heading 3 2 3 2 4 3" xfId="17615"/>
    <cellStyle name="Heading 3 2 3 2 4 3 2" xfId="17616"/>
    <cellStyle name="Heading 3 2 3 2 4 4" xfId="17617"/>
    <cellStyle name="Heading 3 2 3 2 5" xfId="17618"/>
    <cellStyle name="Heading 3 2 3 2 5 2" xfId="17619"/>
    <cellStyle name="Heading 3 2 3 2 5 2 2" xfId="17620"/>
    <cellStyle name="Heading 3 2 3 2 5 3" xfId="17621"/>
    <cellStyle name="Heading 3 2 3 2 5 3 2" xfId="17622"/>
    <cellStyle name="Heading 3 2 3 2 5 4" xfId="17623"/>
    <cellStyle name="Heading 3 2 3 2 6" xfId="17624"/>
    <cellStyle name="Heading 3 2 3 2 6 2" xfId="17625"/>
    <cellStyle name="Heading 3 2 3 2 6 2 2" xfId="17626"/>
    <cellStyle name="Heading 3 2 3 2 6 3" xfId="17627"/>
    <cellStyle name="Heading 3 2 3 2 6 3 2" xfId="17628"/>
    <cellStyle name="Heading 3 2 3 2 6 4" xfId="17629"/>
    <cellStyle name="Heading 3 2 3 2 7" xfId="17630"/>
    <cellStyle name="Heading 3 2 3 2 7 2" xfId="17631"/>
    <cellStyle name="Heading 3 2 3 2 8" xfId="17632"/>
    <cellStyle name="Heading 3 2 3 2 8 2" xfId="17633"/>
    <cellStyle name="Heading 3 2 3 2 9" xfId="17634"/>
    <cellStyle name="Heading 3 2 3 3" xfId="17635"/>
    <cellStyle name="Heading 3 2 3 3 2" xfId="17636"/>
    <cellStyle name="Heading 3 2 3 3 2 2" xfId="17637"/>
    <cellStyle name="Heading 3 2 3 3 3" xfId="17638"/>
    <cellStyle name="Heading 3 2 3 3 3 2" xfId="17639"/>
    <cellStyle name="Heading 3 2 3 3 4" xfId="17640"/>
    <cellStyle name="Heading 3 2 3 4" xfId="17641"/>
    <cellStyle name="Heading 3 2 3 4 2" xfId="17642"/>
    <cellStyle name="Heading 3 2 3 4 2 2" xfId="17643"/>
    <cellStyle name="Heading 3 2 3 4 2 2 2" xfId="17644"/>
    <cellStyle name="Heading 3 2 3 4 2 2 2 2" xfId="17645"/>
    <cellStyle name="Heading 3 2 3 4 2 2 3" xfId="17646"/>
    <cellStyle name="Heading 3 2 3 4 2 2 3 2" xfId="17647"/>
    <cellStyle name="Heading 3 2 3 4 2 2 4" xfId="17648"/>
    <cellStyle name="Heading 3 2 3 4 2 3" xfId="17649"/>
    <cellStyle name="Heading 3 2 3 4 2 3 2" xfId="17650"/>
    <cellStyle name="Heading 3 2 3 4 2 3 2 2" xfId="17651"/>
    <cellStyle name="Heading 3 2 3 4 2 3 3" xfId="17652"/>
    <cellStyle name="Heading 3 2 3 4 2 3 3 2" xfId="17653"/>
    <cellStyle name="Heading 3 2 3 4 2 3 4" xfId="17654"/>
    <cellStyle name="Heading 3 2 3 4 2 4" xfId="17655"/>
    <cellStyle name="Heading 3 2 3 4 2 4 2" xfId="17656"/>
    <cellStyle name="Heading 3 2 3 4 2 4 2 2" xfId="17657"/>
    <cellStyle name="Heading 3 2 3 4 2 4 3" xfId="17658"/>
    <cellStyle name="Heading 3 2 3 4 2 4 3 2" xfId="17659"/>
    <cellStyle name="Heading 3 2 3 4 2 4 4" xfId="17660"/>
    <cellStyle name="Heading 3 2 3 4 2 5" xfId="17661"/>
    <cellStyle name="Heading 3 2 3 4 2 5 2" xfId="17662"/>
    <cellStyle name="Heading 3 2 3 4 2 6" xfId="17663"/>
    <cellStyle name="Heading 3 2 3 4 2 6 2" xfId="17664"/>
    <cellStyle name="Heading 3 2 3 4 2 7" xfId="17665"/>
    <cellStyle name="Heading 3 2 3 4 3" xfId="17666"/>
    <cellStyle name="Heading 3 2 3 4 3 2" xfId="17667"/>
    <cellStyle name="Heading 3 2 3 4 3 2 2" xfId="17668"/>
    <cellStyle name="Heading 3 2 3 4 3 3" xfId="17669"/>
    <cellStyle name="Heading 3 2 3 4 3 3 2" xfId="17670"/>
    <cellStyle name="Heading 3 2 3 4 3 4" xfId="17671"/>
    <cellStyle name="Heading 3 2 3 4 4" xfId="17672"/>
    <cellStyle name="Heading 3 2 3 4 4 2" xfId="17673"/>
    <cellStyle name="Heading 3 2 3 4 4 2 2" xfId="17674"/>
    <cellStyle name="Heading 3 2 3 4 4 3" xfId="17675"/>
    <cellStyle name="Heading 3 2 3 4 4 3 2" xfId="17676"/>
    <cellStyle name="Heading 3 2 3 4 4 4" xfId="17677"/>
    <cellStyle name="Heading 3 2 3 4 5" xfId="17678"/>
    <cellStyle name="Heading 3 2 3 4 5 2" xfId="17679"/>
    <cellStyle name="Heading 3 2 3 4 6" xfId="17680"/>
    <cellStyle name="Heading 3 2 3 4 6 2" xfId="17681"/>
    <cellStyle name="Heading 3 2 3 4 7" xfId="17682"/>
    <cellStyle name="Heading 3 2 3 5" xfId="17683"/>
    <cellStyle name="Heading 3 2 3 5 2" xfId="17684"/>
    <cellStyle name="Heading 3 2 3 5 2 2" xfId="17685"/>
    <cellStyle name="Heading 3 2 3 5 3" xfId="17686"/>
    <cellStyle name="Heading 3 2 3 5 3 2" xfId="17687"/>
    <cellStyle name="Heading 3 2 3 5 4" xfId="17688"/>
    <cellStyle name="Heading 3 2 3 6" xfId="17689"/>
    <cellStyle name="Heading 3 2 3 6 2" xfId="17690"/>
    <cellStyle name="Heading 3 2 3 6 2 2" xfId="17691"/>
    <cellStyle name="Heading 3 2 3 6 3" xfId="17692"/>
    <cellStyle name="Heading 3 2 3 6 3 2" xfId="17693"/>
    <cellStyle name="Heading 3 2 3 6 4" xfId="17694"/>
    <cellStyle name="Heading 3 2 3 7" xfId="17695"/>
    <cellStyle name="Heading 3 2 3 7 2" xfId="17696"/>
    <cellStyle name="Heading 3 2 3 7 2 2" xfId="17697"/>
    <cellStyle name="Heading 3 2 3 7 3" xfId="17698"/>
    <cellStyle name="Heading 3 2 3 7 3 2" xfId="17699"/>
    <cellStyle name="Heading 3 2 3 7 4" xfId="17700"/>
    <cellStyle name="Heading 3 2 3 8" xfId="17701"/>
    <cellStyle name="Heading 3 2 3 8 2" xfId="17702"/>
    <cellStyle name="Heading 3 2 3 9" xfId="17703"/>
    <cellStyle name="Heading 3 2 3 9 2" xfId="17704"/>
    <cellStyle name="Heading 3 2 30" xfId="17705"/>
    <cellStyle name="Heading 3 2 30 2" xfId="17706"/>
    <cellStyle name="Heading 3 2 30 2 2" xfId="17707"/>
    <cellStyle name="Heading 3 2 30 3" xfId="17708"/>
    <cellStyle name="Heading 3 2 30 3 2" xfId="17709"/>
    <cellStyle name="Heading 3 2 30 4" xfId="17710"/>
    <cellStyle name="Heading 3 2 31" xfId="17711"/>
    <cellStyle name="Heading 3 2 31 2" xfId="17712"/>
    <cellStyle name="Heading 3 2 31 2 2" xfId="17713"/>
    <cellStyle name="Heading 3 2 31 3" xfId="17714"/>
    <cellStyle name="Heading 3 2 31 3 2" xfId="17715"/>
    <cellStyle name="Heading 3 2 31 4" xfId="17716"/>
    <cellStyle name="Heading 3 2 32" xfId="17717"/>
    <cellStyle name="Heading 3 2 32 2" xfId="17718"/>
    <cellStyle name="Heading 3 2 32 2 2" xfId="17719"/>
    <cellStyle name="Heading 3 2 32 3" xfId="17720"/>
    <cellStyle name="Heading 3 2 32 3 2" xfId="17721"/>
    <cellStyle name="Heading 3 2 32 4" xfId="17722"/>
    <cellStyle name="Heading 3 2 33" xfId="17723"/>
    <cellStyle name="Heading 3 2 33 2" xfId="17724"/>
    <cellStyle name="Heading 3 2 33 2 2" xfId="17725"/>
    <cellStyle name="Heading 3 2 33 3" xfId="17726"/>
    <cellStyle name="Heading 3 2 33 3 2" xfId="17727"/>
    <cellStyle name="Heading 3 2 33 4" xfId="17728"/>
    <cellStyle name="Heading 3 2 34" xfId="17729"/>
    <cellStyle name="Heading 3 2 34 2" xfId="17730"/>
    <cellStyle name="Heading 3 2 34 2 2" xfId="17731"/>
    <cellStyle name="Heading 3 2 34 3" xfId="17732"/>
    <cellStyle name="Heading 3 2 34 3 2" xfId="17733"/>
    <cellStyle name="Heading 3 2 34 4" xfId="17734"/>
    <cellStyle name="Heading 3 2 35" xfId="17735"/>
    <cellStyle name="Heading 3 2 35 2" xfId="17736"/>
    <cellStyle name="Heading 3 2 35 2 2" xfId="17737"/>
    <cellStyle name="Heading 3 2 35 3" xfId="17738"/>
    <cellStyle name="Heading 3 2 35 3 2" xfId="17739"/>
    <cellStyle name="Heading 3 2 35 4" xfId="17740"/>
    <cellStyle name="Heading 3 2 36" xfId="17741"/>
    <cellStyle name="Heading 3 2 36 2" xfId="17742"/>
    <cellStyle name="Heading 3 2 36 2 2" xfId="17743"/>
    <cellStyle name="Heading 3 2 36 3" xfId="17744"/>
    <cellStyle name="Heading 3 2 36 3 2" xfId="17745"/>
    <cellStyle name="Heading 3 2 36 4" xfId="17746"/>
    <cellStyle name="Heading 3 2 37" xfId="17747"/>
    <cellStyle name="Heading 3 2 37 2" xfId="17748"/>
    <cellStyle name="Heading 3 2 37 2 2" xfId="17749"/>
    <cellStyle name="Heading 3 2 37 3" xfId="17750"/>
    <cellStyle name="Heading 3 2 37 3 2" xfId="17751"/>
    <cellStyle name="Heading 3 2 37 4" xfId="17752"/>
    <cellStyle name="Heading 3 2 38" xfId="17753"/>
    <cellStyle name="Heading 3 2 38 2" xfId="17754"/>
    <cellStyle name="Heading 3 2 38 2 2" xfId="17755"/>
    <cellStyle name="Heading 3 2 38 3" xfId="17756"/>
    <cellStyle name="Heading 3 2 38 3 2" xfId="17757"/>
    <cellStyle name="Heading 3 2 38 4" xfId="17758"/>
    <cellStyle name="Heading 3 2 39" xfId="17759"/>
    <cellStyle name="Heading 3 2 39 2" xfId="17760"/>
    <cellStyle name="Heading 3 2 4" xfId="17761"/>
    <cellStyle name="Heading 3 2 4 10" xfId="17762"/>
    <cellStyle name="Heading 3 2 4 10 10" xfId="17763"/>
    <cellStyle name="Heading 3 2 4 10 2" xfId="17764"/>
    <cellStyle name="Heading 3 2 4 10 3" xfId="17765"/>
    <cellStyle name="Heading 3 2 4 10 4" xfId="17766"/>
    <cellStyle name="Heading 3 2 4 10 5" xfId="17767"/>
    <cellStyle name="Heading 3 2 4 10 6" xfId="17768"/>
    <cellStyle name="Heading 3 2 4 10 7" xfId="17769"/>
    <cellStyle name="Heading 3 2 4 10 8" xfId="17770"/>
    <cellStyle name="Heading 3 2 4 10 9" xfId="17771"/>
    <cellStyle name="Heading 3 2 4 11" xfId="17772"/>
    <cellStyle name="Heading 3 2 4 11 2" xfId="17773"/>
    <cellStyle name="Heading 3 2 4 11 3" xfId="17774"/>
    <cellStyle name="Heading 3 2 4 11 4" xfId="17775"/>
    <cellStyle name="Heading 3 2 4 11 5" xfId="17776"/>
    <cellStyle name="Heading 3 2 4 11 6" xfId="17777"/>
    <cellStyle name="Heading 3 2 4 11 7" xfId="17778"/>
    <cellStyle name="Heading 3 2 4 11 8" xfId="17779"/>
    <cellStyle name="Heading 3 2 4 11 9" xfId="17780"/>
    <cellStyle name="Heading 3 2 4 12" xfId="17781"/>
    <cellStyle name="Heading 3 2 4 12 10" xfId="17782"/>
    <cellStyle name="Heading 3 2 4 12 11" xfId="17783"/>
    <cellStyle name="Heading 3 2 4 12 2" xfId="17784"/>
    <cellStyle name="Heading 3 2 4 12 3" xfId="17785"/>
    <cellStyle name="Heading 3 2 4 12 4" xfId="17786"/>
    <cellStyle name="Heading 3 2 4 12 5" xfId="17787"/>
    <cellStyle name="Heading 3 2 4 12 6" xfId="17788"/>
    <cellStyle name="Heading 3 2 4 12 7" xfId="17789"/>
    <cellStyle name="Heading 3 2 4 12 8" xfId="17790"/>
    <cellStyle name="Heading 3 2 4 12 9" xfId="17791"/>
    <cellStyle name="Heading 3 2 4 13" xfId="17792"/>
    <cellStyle name="Heading 3 2 4 14" xfId="17793"/>
    <cellStyle name="Heading 3 2 4 15" xfId="17794"/>
    <cellStyle name="Heading 3 2 4 16" xfId="17795"/>
    <cellStyle name="Heading 3 2 4 17" xfId="17796"/>
    <cellStyle name="Heading 3 2 4 18" xfId="17797"/>
    <cellStyle name="Heading 3 2 4 19" xfId="17798"/>
    <cellStyle name="Heading 3 2 4 2" xfId="17799"/>
    <cellStyle name="Heading 3 2 4 2 10" xfId="17800"/>
    <cellStyle name="Heading 3 2 4 2 10 2" xfId="17801"/>
    <cellStyle name="Heading 3 2 4 2 10 3" xfId="17802"/>
    <cellStyle name="Heading 3 2 4 2 10 4" xfId="17803"/>
    <cellStyle name="Heading 3 2 4 2 10 5" xfId="17804"/>
    <cellStyle name="Heading 3 2 4 2 10 6" xfId="17805"/>
    <cellStyle name="Heading 3 2 4 2 10 7" xfId="17806"/>
    <cellStyle name="Heading 3 2 4 2 10 8" xfId="17807"/>
    <cellStyle name="Heading 3 2 4 2 10 9" xfId="17808"/>
    <cellStyle name="Heading 3 2 4 2 11" xfId="17809"/>
    <cellStyle name="Heading 3 2 4 2 11 10" xfId="17810"/>
    <cellStyle name="Heading 3 2 4 2 11 11" xfId="17811"/>
    <cellStyle name="Heading 3 2 4 2 11 12" xfId="17812"/>
    <cellStyle name="Heading 3 2 4 2 11 2" xfId="17813"/>
    <cellStyle name="Heading 3 2 4 2 11 3" xfId="17814"/>
    <cellStyle name="Heading 3 2 4 2 11 4" xfId="17815"/>
    <cellStyle name="Heading 3 2 4 2 11 5" xfId="17816"/>
    <cellStyle name="Heading 3 2 4 2 11 6" xfId="17817"/>
    <cellStyle name="Heading 3 2 4 2 11 7" xfId="17818"/>
    <cellStyle name="Heading 3 2 4 2 11 8" xfId="17819"/>
    <cellStyle name="Heading 3 2 4 2 11 9" xfId="17820"/>
    <cellStyle name="Heading 3 2 4 2 12" xfId="17821"/>
    <cellStyle name="Heading 3 2 4 2 13" xfId="17822"/>
    <cellStyle name="Heading 3 2 4 2 14" xfId="17823"/>
    <cellStyle name="Heading 3 2 4 2 15" xfId="17824"/>
    <cellStyle name="Heading 3 2 4 2 16" xfId="17825"/>
    <cellStyle name="Heading 3 2 4 2 17" xfId="17826"/>
    <cellStyle name="Heading 3 2 4 2 18" xfId="17827"/>
    <cellStyle name="Heading 3 2 4 2 19" xfId="17828"/>
    <cellStyle name="Heading 3 2 4 2 2" xfId="17829"/>
    <cellStyle name="Heading 3 2 4 2 2 10" xfId="17830"/>
    <cellStyle name="Heading 3 2 4 2 2 11" xfId="17831"/>
    <cellStyle name="Heading 3 2 4 2 2 12" xfId="17832"/>
    <cellStyle name="Heading 3 2 4 2 2 13" xfId="17833"/>
    <cellStyle name="Heading 3 2 4 2 2 14" xfId="17834"/>
    <cellStyle name="Heading 3 2 4 2 2 15" xfId="17835"/>
    <cellStyle name="Heading 3 2 4 2 2 16" xfId="17836"/>
    <cellStyle name="Heading 3 2 4 2 2 17" xfId="17837"/>
    <cellStyle name="Heading 3 2 4 2 2 2" xfId="17838"/>
    <cellStyle name="Heading 3 2 4 2 2 2 10" xfId="17839"/>
    <cellStyle name="Heading 3 2 4 2 2 2 11" xfId="17840"/>
    <cellStyle name="Heading 3 2 4 2 2 2 12" xfId="17841"/>
    <cellStyle name="Heading 3 2 4 2 2 2 13" xfId="17842"/>
    <cellStyle name="Heading 3 2 4 2 2 2 14" xfId="17843"/>
    <cellStyle name="Heading 3 2 4 2 2 2 15" xfId="17844"/>
    <cellStyle name="Heading 3 2 4 2 2 2 16" xfId="17845"/>
    <cellStyle name="Heading 3 2 4 2 2 2 17" xfId="17846"/>
    <cellStyle name="Heading 3 2 4 2 2 2 18" xfId="17847"/>
    <cellStyle name="Heading 3 2 4 2 2 2 19" xfId="17848"/>
    <cellStyle name="Heading 3 2 4 2 2 2 2" xfId="17849"/>
    <cellStyle name="Heading 3 2 4 2 2 2 20" xfId="17850"/>
    <cellStyle name="Heading 3 2 4 2 2 2 21" xfId="17851"/>
    <cellStyle name="Heading 3 2 4 2 2 2 22" xfId="17852"/>
    <cellStyle name="Heading 3 2 4 2 2 2 23" xfId="17853"/>
    <cellStyle name="Heading 3 2 4 2 2 2 24" xfId="17854"/>
    <cellStyle name="Heading 3 2 4 2 2 2 25" xfId="17855"/>
    <cellStyle name="Heading 3 2 4 2 2 2 26" xfId="17856"/>
    <cellStyle name="Heading 3 2 4 2 2 2 27" xfId="17857"/>
    <cellStyle name="Heading 3 2 4 2 2 2 28" xfId="17858"/>
    <cellStyle name="Heading 3 2 4 2 2 2 3" xfId="17859"/>
    <cellStyle name="Heading 3 2 4 2 2 2 4" xfId="17860"/>
    <cellStyle name="Heading 3 2 4 2 2 2 5" xfId="17861"/>
    <cellStyle name="Heading 3 2 4 2 2 2 6" xfId="17862"/>
    <cellStyle name="Heading 3 2 4 2 2 2 7" xfId="17863"/>
    <cellStyle name="Heading 3 2 4 2 2 2 8" xfId="17864"/>
    <cellStyle name="Heading 3 2 4 2 2 2 9" xfId="17865"/>
    <cellStyle name="Heading 3 2 4 2 2 3" xfId="17866"/>
    <cellStyle name="Heading 3 2 4 2 2 3 10" xfId="17867"/>
    <cellStyle name="Heading 3 2 4 2 2 3 11" xfId="17868"/>
    <cellStyle name="Heading 3 2 4 2 2 3 12" xfId="17869"/>
    <cellStyle name="Heading 3 2 4 2 2 3 13" xfId="17870"/>
    <cellStyle name="Heading 3 2 4 2 2 3 14" xfId="17871"/>
    <cellStyle name="Heading 3 2 4 2 2 3 15" xfId="17872"/>
    <cellStyle name="Heading 3 2 4 2 2 3 16" xfId="17873"/>
    <cellStyle name="Heading 3 2 4 2 2 3 17" xfId="17874"/>
    <cellStyle name="Heading 3 2 4 2 2 3 18" xfId="17875"/>
    <cellStyle name="Heading 3 2 4 2 2 3 2" xfId="17876"/>
    <cellStyle name="Heading 3 2 4 2 2 3 3" xfId="17877"/>
    <cellStyle name="Heading 3 2 4 2 2 3 4" xfId="17878"/>
    <cellStyle name="Heading 3 2 4 2 2 3 5" xfId="17879"/>
    <cellStyle name="Heading 3 2 4 2 2 3 6" xfId="17880"/>
    <cellStyle name="Heading 3 2 4 2 2 3 7" xfId="17881"/>
    <cellStyle name="Heading 3 2 4 2 2 3 8" xfId="17882"/>
    <cellStyle name="Heading 3 2 4 2 2 3 9" xfId="17883"/>
    <cellStyle name="Heading 3 2 4 2 2 4" xfId="17884"/>
    <cellStyle name="Heading 3 2 4 2 2 4 10" xfId="17885"/>
    <cellStyle name="Heading 3 2 4 2 2 4 11" xfId="17886"/>
    <cellStyle name="Heading 3 2 4 2 2 4 12" xfId="17887"/>
    <cellStyle name="Heading 3 2 4 2 2 4 13" xfId="17888"/>
    <cellStyle name="Heading 3 2 4 2 2 4 14" xfId="17889"/>
    <cellStyle name="Heading 3 2 4 2 2 4 15" xfId="17890"/>
    <cellStyle name="Heading 3 2 4 2 2 4 16" xfId="17891"/>
    <cellStyle name="Heading 3 2 4 2 2 4 17" xfId="17892"/>
    <cellStyle name="Heading 3 2 4 2 2 4 18" xfId="17893"/>
    <cellStyle name="Heading 3 2 4 2 2 4 2" xfId="17894"/>
    <cellStyle name="Heading 3 2 4 2 2 4 3" xfId="17895"/>
    <cellStyle name="Heading 3 2 4 2 2 4 4" xfId="17896"/>
    <cellStyle name="Heading 3 2 4 2 2 4 5" xfId="17897"/>
    <cellStyle name="Heading 3 2 4 2 2 4 6" xfId="17898"/>
    <cellStyle name="Heading 3 2 4 2 2 4 7" xfId="17899"/>
    <cellStyle name="Heading 3 2 4 2 2 4 8" xfId="17900"/>
    <cellStyle name="Heading 3 2 4 2 2 4 9" xfId="17901"/>
    <cellStyle name="Heading 3 2 4 2 2 5" xfId="17902"/>
    <cellStyle name="Heading 3 2 4 2 2 5 10" xfId="17903"/>
    <cellStyle name="Heading 3 2 4 2 2 5 11" xfId="17904"/>
    <cellStyle name="Heading 3 2 4 2 2 5 12" xfId="17905"/>
    <cellStyle name="Heading 3 2 4 2 2 5 2" xfId="17906"/>
    <cellStyle name="Heading 3 2 4 2 2 5 3" xfId="17907"/>
    <cellStyle name="Heading 3 2 4 2 2 5 4" xfId="17908"/>
    <cellStyle name="Heading 3 2 4 2 2 5 5" xfId="17909"/>
    <cellStyle name="Heading 3 2 4 2 2 5 6" xfId="17910"/>
    <cellStyle name="Heading 3 2 4 2 2 5 7" xfId="17911"/>
    <cellStyle name="Heading 3 2 4 2 2 5 8" xfId="17912"/>
    <cellStyle name="Heading 3 2 4 2 2 5 9" xfId="17913"/>
    <cellStyle name="Heading 3 2 4 2 2 6" xfId="17914"/>
    <cellStyle name="Heading 3 2 4 2 2 6 10" xfId="17915"/>
    <cellStyle name="Heading 3 2 4 2 2 6 2" xfId="17916"/>
    <cellStyle name="Heading 3 2 4 2 2 6 3" xfId="17917"/>
    <cellStyle name="Heading 3 2 4 2 2 6 4" xfId="17918"/>
    <cellStyle name="Heading 3 2 4 2 2 6 5" xfId="17919"/>
    <cellStyle name="Heading 3 2 4 2 2 6 6" xfId="17920"/>
    <cellStyle name="Heading 3 2 4 2 2 6 7" xfId="17921"/>
    <cellStyle name="Heading 3 2 4 2 2 6 8" xfId="17922"/>
    <cellStyle name="Heading 3 2 4 2 2 6 9" xfId="17923"/>
    <cellStyle name="Heading 3 2 4 2 2 7" xfId="17924"/>
    <cellStyle name="Heading 3 2 4 2 2 7 2" xfId="17925"/>
    <cellStyle name="Heading 3 2 4 2 2 7 3" xfId="17926"/>
    <cellStyle name="Heading 3 2 4 2 2 7 4" xfId="17927"/>
    <cellStyle name="Heading 3 2 4 2 2 7 5" xfId="17928"/>
    <cellStyle name="Heading 3 2 4 2 2 7 6" xfId="17929"/>
    <cellStyle name="Heading 3 2 4 2 2 7 7" xfId="17930"/>
    <cellStyle name="Heading 3 2 4 2 2 7 8" xfId="17931"/>
    <cellStyle name="Heading 3 2 4 2 2 7 9" xfId="17932"/>
    <cellStyle name="Heading 3 2 4 2 2 8" xfId="17933"/>
    <cellStyle name="Heading 3 2 4 2 2 8 10" xfId="17934"/>
    <cellStyle name="Heading 3 2 4 2 2 8 11" xfId="17935"/>
    <cellStyle name="Heading 3 2 4 2 2 8 12" xfId="17936"/>
    <cellStyle name="Heading 3 2 4 2 2 8 2" xfId="17937"/>
    <cellStyle name="Heading 3 2 4 2 2 8 3" xfId="17938"/>
    <cellStyle name="Heading 3 2 4 2 2 8 4" xfId="17939"/>
    <cellStyle name="Heading 3 2 4 2 2 8 5" xfId="17940"/>
    <cellStyle name="Heading 3 2 4 2 2 8 6" xfId="17941"/>
    <cellStyle name="Heading 3 2 4 2 2 8 7" xfId="17942"/>
    <cellStyle name="Heading 3 2 4 2 2 8 8" xfId="17943"/>
    <cellStyle name="Heading 3 2 4 2 2 8 9" xfId="17944"/>
    <cellStyle name="Heading 3 2 4 2 2 9" xfId="17945"/>
    <cellStyle name="Heading 3 2 4 2 20" xfId="17946"/>
    <cellStyle name="Heading 3 2 4 2 3" xfId="17947"/>
    <cellStyle name="Heading 3 2 4 2 3 10" xfId="17948"/>
    <cellStyle name="Heading 3 2 4 2 3 11" xfId="17949"/>
    <cellStyle name="Heading 3 2 4 2 3 12" xfId="17950"/>
    <cellStyle name="Heading 3 2 4 2 3 13" xfId="17951"/>
    <cellStyle name="Heading 3 2 4 2 3 14" xfId="17952"/>
    <cellStyle name="Heading 3 2 4 2 3 15" xfId="17953"/>
    <cellStyle name="Heading 3 2 4 2 3 16" xfId="17954"/>
    <cellStyle name="Heading 3 2 4 2 3 17" xfId="17955"/>
    <cellStyle name="Heading 3 2 4 2 3 2" xfId="17956"/>
    <cellStyle name="Heading 3 2 4 2 3 2 10" xfId="17957"/>
    <cellStyle name="Heading 3 2 4 2 3 2 11" xfId="17958"/>
    <cellStyle name="Heading 3 2 4 2 3 2 12" xfId="17959"/>
    <cellStyle name="Heading 3 2 4 2 3 2 13" xfId="17960"/>
    <cellStyle name="Heading 3 2 4 2 3 2 14" xfId="17961"/>
    <cellStyle name="Heading 3 2 4 2 3 2 15" xfId="17962"/>
    <cellStyle name="Heading 3 2 4 2 3 2 16" xfId="17963"/>
    <cellStyle name="Heading 3 2 4 2 3 2 17" xfId="17964"/>
    <cellStyle name="Heading 3 2 4 2 3 2 18" xfId="17965"/>
    <cellStyle name="Heading 3 2 4 2 3 2 19" xfId="17966"/>
    <cellStyle name="Heading 3 2 4 2 3 2 2" xfId="17967"/>
    <cellStyle name="Heading 3 2 4 2 3 2 20" xfId="17968"/>
    <cellStyle name="Heading 3 2 4 2 3 2 21" xfId="17969"/>
    <cellStyle name="Heading 3 2 4 2 3 2 22" xfId="17970"/>
    <cellStyle name="Heading 3 2 4 2 3 2 23" xfId="17971"/>
    <cellStyle name="Heading 3 2 4 2 3 2 24" xfId="17972"/>
    <cellStyle name="Heading 3 2 4 2 3 2 25" xfId="17973"/>
    <cellStyle name="Heading 3 2 4 2 3 2 26" xfId="17974"/>
    <cellStyle name="Heading 3 2 4 2 3 2 27" xfId="17975"/>
    <cellStyle name="Heading 3 2 4 2 3 2 28" xfId="17976"/>
    <cellStyle name="Heading 3 2 4 2 3 2 3" xfId="17977"/>
    <cellStyle name="Heading 3 2 4 2 3 2 4" xfId="17978"/>
    <cellStyle name="Heading 3 2 4 2 3 2 5" xfId="17979"/>
    <cellStyle name="Heading 3 2 4 2 3 2 6" xfId="17980"/>
    <cellStyle name="Heading 3 2 4 2 3 2 7" xfId="17981"/>
    <cellStyle name="Heading 3 2 4 2 3 2 8" xfId="17982"/>
    <cellStyle name="Heading 3 2 4 2 3 2 9" xfId="17983"/>
    <cellStyle name="Heading 3 2 4 2 3 3" xfId="17984"/>
    <cellStyle name="Heading 3 2 4 2 3 3 10" xfId="17985"/>
    <cellStyle name="Heading 3 2 4 2 3 3 11" xfId="17986"/>
    <cellStyle name="Heading 3 2 4 2 3 3 12" xfId="17987"/>
    <cellStyle name="Heading 3 2 4 2 3 3 13" xfId="17988"/>
    <cellStyle name="Heading 3 2 4 2 3 3 14" xfId="17989"/>
    <cellStyle name="Heading 3 2 4 2 3 3 15" xfId="17990"/>
    <cellStyle name="Heading 3 2 4 2 3 3 16" xfId="17991"/>
    <cellStyle name="Heading 3 2 4 2 3 3 17" xfId="17992"/>
    <cellStyle name="Heading 3 2 4 2 3 3 18" xfId="17993"/>
    <cellStyle name="Heading 3 2 4 2 3 3 2" xfId="17994"/>
    <cellStyle name="Heading 3 2 4 2 3 3 3" xfId="17995"/>
    <cellStyle name="Heading 3 2 4 2 3 3 4" xfId="17996"/>
    <cellStyle name="Heading 3 2 4 2 3 3 5" xfId="17997"/>
    <cellStyle name="Heading 3 2 4 2 3 3 6" xfId="17998"/>
    <cellStyle name="Heading 3 2 4 2 3 3 7" xfId="17999"/>
    <cellStyle name="Heading 3 2 4 2 3 3 8" xfId="18000"/>
    <cellStyle name="Heading 3 2 4 2 3 3 9" xfId="18001"/>
    <cellStyle name="Heading 3 2 4 2 3 4" xfId="18002"/>
    <cellStyle name="Heading 3 2 4 2 3 4 10" xfId="18003"/>
    <cellStyle name="Heading 3 2 4 2 3 4 11" xfId="18004"/>
    <cellStyle name="Heading 3 2 4 2 3 4 12" xfId="18005"/>
    <cellStyle name="Heading 3 2 4 2 3 4 13" xfId="18006"/>
    <cellStyle name="Heading 3 2 4 2 3 4 14" xfId="18007"/>
    <cellStyle name="Heading 3 2 4 2 3 4 15" xfId="18008"/>
    <cellStyle name="Heading 3 2 4 2 3 4 16" xfId="18009"/>
    <cellStyle name="Heading 3 2 4 2 3 4 17" xfId="18010"/>
    <cellStyle name="Heading 3 2 4 2 3 4 18" xfId="18011"/>
    <cellStyle name="Heading 3 2 4 2 3 4 2" xfId="18012"/>
    <cellStyle name="Heading 3 2 4 2 3 4 3" xfId="18013"/>
    <cellStyle name="Heading 3 2 4 2 3 4 4" xfId="18014"/>
    <cellStyle name="Heading 3 2 4 2 3 4 5" xfId="18015"/>
    <cellStyle name="Heading 3 2 4 2 3 4 6" xfId="18016"/>
    <cellStyle name="Heading 3 2 4 2 3 4 7" xfId="18017"/>
    <cellStyle name="Heading 3 2 4 2 3 4 8" xfId="18018"/>
    <cellStyle name="Heading 3 2 4 2 3 4 9" xfId="18019"/>
    <cellStyle name="Heading 3 2 4 2 3 5" xfId="18020"/>
    <cellStyle name="Heading 3 2 4 2 3 5 10" xfId="18021"/>
    <cellStyle name="Heading 3 2 4 2 3 5 11" xfId="18022"/>
    <cellStyle name="Heading 3 2 4 2 3 5 12" xfId="18023"/>
    <cellStyle name="Heading 3 2 4 2 3 5 2" xfId="18024"/>
    <cellStyle name="Heading 3 2 4 2 3 5 3" xfId="18025"/>
    <cellStyle name="Heading 3 2 4 2 3 5 4" xfId="18026"/>
    <cellStyle name="Heading 3 2 4 2 3 5 5" xfId="18027"/>
    <cellStyle name="Heading 3 2 4 2 3 5 6" xfId="18028"/>
    <cellStyle name="Heading 3 2 4 2 3 5 7" xfId="18029"/>
    <cellStyle name="Heading 3 2 4 2 3 5 8" xfId="18030"/>
    <cellStyle name="Heading 3 2 4 2 3 5 9" xfId="18031"/>
    <cellStyle name="Heading 3 2 4 2 3 6" xfId="18032"/>
    <cellStyle name="Heading 3 2 4 2 3 6 10" xfId="18033"/>
    <cellStyle name="Heading 3 2 4 2 3 6 2" xfId="18034"/>
    <cellStyle name="Heading 3 2 4 2 3 6 3" xfId="18035"/>
    <cellStyle name="Heading 3 2 4 2 3 6 4" xfId="18036"/>
    <cellStyle name="Heading 3 2 4 2 3 6 5" xfId="18037"/>
    <cellStyle name="Heading 3 2 4 2 3 6 6" xfId="18038"/>
    <cellStyle name="Heading 3 2 4 2 3 6 7" xfId="18039"/>
    <cellStyle name="Heading 3 2 4 2 3 6 8" xfId="18040"/>
    <cellStyle name="Heading 3 2 4 2 3 6 9" xfId="18041"/>
    <cellStyle name="Heading 3 2 4 2 3 7" xfId="18042"/>
    <cellStyle name="Heading 3 2 4 2 3 7 2" xfId="18043"/>
    <cellStyle name="Heading 3 2 4 2 3 7 3" xfId="18044"/>
    <cellStyle name="Heading 3 2 4 2 3 7 4" xfId="18045"/>
    <cellStyle name="Heading 3 2 4 2 3 7 5" xfId="18046"/>
    <cellStyle name="Heading 3 2 4 2 3 7 6" xfId="18047"/>
    <cellStyle name="Heading 3 2 4 2 3 7 7" xfId="18048"/>
    <cellStyle name="Heading 3 2 4 2 3 7 8" xfId="18049"/>
    <cellStyle name="Heading 3 2 4 2 3 7 9" xfId="18050"/>
    <cellStyle name="Heading 3 2 4 2 3 8" xfId="18051"/>
    <cellStyle name="Heading 3 2 4 2 3 8 10" xfId="18052"/>
    <cellStyle name="Heading 3 2 4 2 3 8 11" xfId="18053"/>
    <cellStyle name="Heading 3 2 4 2 3 8 12" xfId="18054"/>
    <cellStyle name="Heading 3 2 4 2 3 8 2" xfId="18055"/>
    <cellStyle name="Heading 3 2 4 2 3 8 3" xfId="18056"/>
    <cellStyle name="Heading 3 2 4 2 3 8 4" xfId="18057"/>
    <cellStyle name="Heading 3 2 4 2 3 8 5" xfId="18058"/>
    <cellStyle name="Heading 3 2 4 2 3 8 6" xfId="18059"/>
    <cellStyle name="Heading 3 2 4 2 3 8 7" xfId="18060"/>
    <cellStyle name="Heading 3 2 4 2 3 8 8" xfId="18061"/>
    <cellStyle name="Heading 3 2 4 2 3 8 9" xfId="18062"/>
    <cellStyle name="Heading 3 2 4 2 3 9" xfId="18063"/>
    <cellStyle name="Heading 3 2 4 2 4" xfId="18064"/>
    <cellStyle name="Heading 3 2 4 2 4 10" xfId="18065"/>
    <cellStyle name="Heading 3 2 4 2 4 11" xfId="18066"/>
    <cellStyle name="Heading 3 2 4 2 4 12" xfId="18067"/>
    <cellStyle name="Heading 3 2 4 2 4 13" xfId="18068"/>
    <cellStyle name="Heading 3 2 4 2 4 14" xfId="18069"/>
    <cellStyle name="Heading 3 2 4 2 4 15" xfId="18070"/>
    <cellStyle name="Heading 3 2 4 2 4 16" xfId="18071"/>
    <cellStyle name="Heading 3 2 4 2 4 17" xfId="18072"/>
    <cellStyle name="Heading 3 2 4 2 4 2" xfId="18073"/>
    <cellStyle name="Heading 3 2 4 2 4 2 10" xfId="18074"/>
    <cellStyle name="Heading 3 2 4 2 4 2 11" xfId="18075"/>
    <cellStyle name="Heading 3 2 4 2 4 2 12" xfId="18076"/>
    <cellStyle name="Heading 3 2 4 2 4 2 13" xfId="18077"/>
    <cellStyle name="Heading 3 2 4 2 4 2 14" xfId="18078"/>
    <cellStyle name="Heading 3 2 4 2 4 2 15" xfId="18079"/>
    <cellStyle name="Heading 3 2 4 2 4 2 16" xfId="18080"/>
    <cellStyle name="Heading 3 2 4 2 4 2 17" xfId="18081"/>
    <cellStyle name="Heading 3 2 4 2 4 2 18" xfId="18082"/>
    <cellStyle name="Heading 3 2 4 2 4 2 19" xfId="18083"/>
    <cellStyle name="Heading 3 2 4 2 4 2 2" xfId="18084"/>
    <cellStyle name="Heading 3 2 4 2 4 2 20" xfId="18085"/>
    <cellStyle name="Heading 3 2 4 2 4 2 21" xfId="18086"/>
    <cellStyle name="Heading 3 2 4 2 4 2 22" xfId="18087"/>
    <cellStyle name="Heading 3 2 4 2 4 2 23" xfId="18088"/>
    <cellStyle name="Heading 3 2 4 2 4 2 24" xfId="18089"/>
    <cellStyle name="Heading 3 2 4 2 4 2 25" xfId="18090"/>
    <cellStyle name="Heading 3 2 4 2 4 2 26" xfId="18091"/>
    <cellStyle name="Heading 3 2 4 2 4 2 27" xfId="18092"/>
    <cellStyle name="Heading 3 2 4 2 4 2 28" xfId="18093"/>
    <cellStyle name="Heading 3 2 4 2 4 2 3" xfId="18094"/>
    <cellStyle name="Heading 3 2 4 2 4 2 4" xfId="18095"/>
    <cellStyle name="Heading 3 2 4 2 4 2 5" xfId="18096"/>
    <cellStyle name="Heading 3 2 4 2 4 2 6" xfId="18097"/>
    <cellStyle name="Heading 3 2 4 2 4 2 7" xfId="18098"/>
    <cellStyle name="Heading 3 2 4 2 4 2 8" xfId="18099"/>
    <cellStyle name="Heading 3 2 4 2 4 2 9" xfId="18100"/>
    <cellStyle name="Heading 3 2 4 2 4 3" xfId="18101"/>
    <cellStyle name="Heading 3 2 4 2 4 3 10" xfId="18102"/>
    <cellStyle name="Heading 3 2 4 2 4 3 11" xfId="18103"/>
    <cellStyle name="Heading 3 2 4 2 4 3 12" xfId="18104"/>
    <cellStyle name="Heading 3 2 4 2 4 3 13" xfId="18105"/>
    <cellStyle name="Heading 3 2 4 2 4 3 14" xfId="18106"/>
    <cellStyle name="Heading 3 2 4 2 4 3 15" xfId="18107"/>
    <cellStyle name="Heading 3 2 4 2 4 3 16" xfId="18108"/>
    <cellStyle name="Heading 3 2 4 2 4 3 17" xfId="18109"/>
    <cellStyle name="Heading 3 2 4 2 4 3 18" xfId="18110"/>
    <cellStyle name="Heading 3 2 4 2 4 3 2" xfId="18111"/>
    <cellStyle name="Heading 3 2 4 2 4 3 3" xfId="18112"/>
    <cellStyle name="Heading 3 2 4 2 4 3 4" xfId="18113"/>
    <cellStyle name="Heading 3 2 4 2 4 3 5" xfId="18114"/>
    <cellStyle name="Heading 3 2 4 2 4 3 6" xfId="18115"/>
    <cellStyle name="Heading 3 2 4 2 4 3 7" xfId="18116"/>
    <cellStyle name="Heading 3 2 4 2 4 3 8" xfId="18117"/>
    <cellStyle name="Heading 3 2 4 2 4 3 9" xfId="18118"/>
    <cellStyle name="Heading 3 2 4 2 4 4" xfId="18119"/>
    <cellStyle name="Heading 3 2 4 2 4 4 10" xfId="18120"/>
    <cellStyle name="Heading 3 2 4 2 4 4 11" xfId="18121"/>
    <cellStyle name="Heading 3 2 4 2 4 4 12" xfId="18122"/>
    <cellStyle name="Heading 3 2 4 2 4 4 13" xfId="18123"/>
    <cellStyle name="Heading 3 2 4 2 4 4 14" xfId="18124"/>
    <cellStyle name="Heading 3 2 4 2 4 4 15" xfId="18125"/>
    <cellStyle name="Heading 3 2 4 2 4 4 16" xfId="18126"/>
    <cellStyle name="Heading 3 2 4 2 4 4 17" xfId="18127"/>
    <cellStyle name="Heading 3 2 4 2 4 4 18" xfId="18128"/>
    <cellStyle name="Heading 3 2 4 2 4 4 2" xfId="18129"/>
    <cellStyle name="Heading 3 2 4 2 4 4 3" xfId="18130"/>
    <cellStyle name="Heading 3 2 4 2 4 4 4" xfId="18131"/>
    <cellStyle name="Heading 3 2 4 2 4 4 5" xfId="18132"/>
    <cellStyle name="Heading 3 2 4 2 4 4 6" xfId="18133"/>
    <cellStyle name="Heading 3 2 4 2 4 4 7" xfId="18134"/>
    <cellStyle name="Heading 3 2 4 2 4 4 8" xfId="18135"/>
    <cellStyle name="Heading 3 2 4 2 4 4 9" xfId="18136"/>
    <cellStyle name="Heading 3 2 4 2 4 5" xfId="18137"/>
    <cellStyle name="Heading 3 2 4 2 4 5 10" xfId="18138"/>
    <cellStyle name="Heading 3 2 4 2 4 5 11" xfId="18139"/>
    <cellStyle name="Heading 3 2 4 2 4 5 12" xfId="18140"/>
    <cellStyle name="Heading 3 2 4 2 4 5 2" xfId="18141"/>
    <cellStyle name="Heading 3 2 4 2 4 5 3" xfId="18142"/>
    <cellStyle name="Heading 3 2 4 2 4 5 4" xfId="18143"/>
    <cellStyle name="Heading 3 2 4 2 4 5 5" xfId="18144"/>
    <cellStyle name="Heading 3 2 4 2 4 5 6" xfId="18145"/>
    <cellStyle name="Heading 3 2 4 2 4 5 7" xfId="18146"/>
    <cellStyle name="Heading 3 2 4 2 4 5 8" xfId="18147"/>
    <cellStyle name="Heading 3 2 4 2 4 5 9" xfId="18148"/>
    <cellStyle name="Heading 3 2 4 2 4 6" xfId="18149"/>
    <cellStyle name="Heading 3 2 4 2 4 6 10" xfId="18150"/>
    <cellStyle name="Heading 3 2 4 2 4 6 2" xfId="18151"/>
    <cellStyle name="Heading 3 2 4 2 4 6 3" xfId="18152"/>
    <cellStyle name="Heading 3 2 4 2 4 6 4" xfId="18153"/>
    <cellStyle name="Heading 3 2 4 2 4 6 5" xfId="18154"/>
    <cellStyle name="Heading 3 2 4 2 4 6 6" xfId="18155"/>
    <cellStyle name="Heading 3 2 4 2 4 6 7" xfId="18156"/>
    <cellStyle name="Heading 3 2 4 2 4 6 8" xfId="18157"/>
    <cellStyle name="Heading 3 2 4 2 4 6 9" xfId="18158"/>
    <cellStyle name="Heading 3 2 4 2 4 7" xfId="18159"/>
    <cellStyle name="Heading 3 2 4 2 4 7 2" xfId="18160"/>
    <cellStyle name="Heading 3 2 4 2 4 7 3" xfId="18161"/>
    <cellStyle name="Heading 3 2 4 2 4 7 4" xfId="18162"/>
    <cellStyle name="Heading 3 2 4 2 4 7 5" xfId="18163"/>
    <cellStyle name="Heading 3 2 4 2 4 7 6" xfId="18164"/>
    <cellStyle name="Heading 3 2 4 2 4 7 7" xfId="18165"/>
    <cellStyle name="Heading 3 2 4 2 4 7 8" xfId="18166"/>
    <cellStyle name="Heading 3 2 4 2 4 7 9" xfId="18167"/>
    <cellStyle name="Heading 3 2 4 2 4 8" xfId="18168"/>
    <cellStyle name="Heading 3 2 4 2 4 8 10" xfId="18169"/>
    <cellStyle name="Heading 3 2 4 2 4 8 11" xfId="18170"/>
    <cellStyle name="Heading 3 2 4 2 4 8 12" xfId="18171"/>
    <cellStyle name="Heading 3 2 4 2 4 8 2" xfId="18172"/>
    <cellStyle name="Heading 3 2 4 2 4 8 3" xfId="18173"/>
    <cellStyle name="Heading 3 2 4 2 4 8 4" xfId="18174"/>
    <cellStyle name="Heading 3 2 4 2 4 8 5" xfId="18175"/>
    <cellStyle name="Heading 3 2 4 2 4 8 6" xfId="18176"/>
    <cellStyle name="Heading 3 2 4 2 4 8 7" xfId="18177"/>
    <cellStyle name="Heading 3 2 4 2 4 8 8" xfId="18178"/>
    <cellStyle name="Heading 3 2 4 2 4 8 9" xfId="18179"/>
    <cellStyle name="Heading 3 2 4 2 4 9" xfId="18180"/>
    <cellStyle name="Heading 3 2 4 2 5" xfId="18181"/>
    <cellStyle name="Heading 3 2 4 2 5 10" xfId="18182"/>
    <cellStyle name="Heading 3 2 4 2 5 11" xfId="18183"/>
    <cellStyle name="Heading 3 2 4 2 5 12" xfId="18184"/>
    <cellStyle name="Heading 3 2 4 2 5 13" xfId="18185"/>
    <cellStyle name="Heading 3 2 4 2 5 14" xfId="18186"/>
    <cellStyle name="Heading 3 2 4 2 5 15" xfId="18187"/>
    <cellStyle name="Heading 3 2 4 2 5 16" xfId="18188"/>
    <cellStyle name="Heading 3 2 4 2 5 17" xfId="18189"/>
    <cellStyle name="Heading 3 2 4 2 5 18" xfId="18190"/>
    <cellStyle name="Heading 3 2 4 2 5 19" xfId="18191"/>
    <cellStyle name="Heading 3 2 4 2 5 2" xfId="18192"/>
    <cellStyle name="Heading 3 2 4 2 5 20" xfId="18193"/>
    <cellStyle name="Heading 3 2 4 2 5 21" xfId="18194"/>
    <cellStyle name="Heading 3 2 4 2 5 22" xfId="18195"/>
    <cellStyle name="Heading 3 2 4 2 5 23" xfId="18196"/>
    <cellStyle name="Heading 3 2 4 2 5 24" xfId="18197"/>
    <cellStyle name="Heading 3 2 4 2 5 25" xfId="18198"/>
    <cellStyle name="Heading 3 2 4 2 5 26" xfId="18199"/>
    <cellStyle name="Heading 3 2 4 2 5 27" xfId="18200"/>
    <cellStyle name="Heading 3 2 4 2 5 28" xfId="18201"/>
    <cellStyle name="Heading 3 2 4 2 5 3" xfId="18202"/>
    <cellStyle name="Heading 3 2 4 2 5 4" xfId="18203"/>
    <cellStyle name="Heading 3 2 4 2 5 5" xfId="18204"/>
    <cellStyle name="Heading 3 2 4 2 5 6" xfId="18205"/>
    <cellStyle name="Heading 3 2 4 2 5 7" xfId="18206"/>
    <cellStyle name="Heading 3 2 4 2 5 8" xfId="18207"/>
    <cellStyle name="Heading 3 2 4 2 5 9" xfId="18208"/>
    <cellStyle name="Heading 3 2 4 2 6" xfId="18209"/>
    <cellStyle name="Heading 3 2 4 2 6 10" xfId="18210"/>
    <cellStyle name="Heading 3 2 4 2 6 11" xfId="18211"/>
    <cellStyle name="Heading 3 2 4 2 6 12" xfId="18212"/>
    <cellStyle name="Heading 3 2 4 2 6 13" xfId="18213"/>
    <cellStyle name="Heading 3 2 4 2 6 14" xfId="18214"/>
    <cellStyle name="Heading 3 2 4 2 6 15" xfId="18215"/>
    <cellStyle name="Heading 3 2 4 2 6 16" xfId="18216"/>
    <cellStyle name="Heading 3 2 4 2 6 17" xfId="18217"/>
    <cellStyle name="Heading 3 2 4 2 6 18" xfId="18218"/>
    <cellStyle name="Heading 3 2 4 2 6 2" xfId="18219"/>
    <cellStyle name="Heading 3 2 4 2 6 3" xfId="18220"/>
    <cellStyle name="Heading 3 2 4 2 6 4" xfId="18221"/>
    <cellStyle name="Heading 3 2 4 2 6 5" xfId="18222"/>
    <cellStyle name="Heading 3 2 4 2 6 6" xfId="18223"/>
    <cellStyle name="Heading 3 2 4 2 6 7" xfId="18224"/>
    <cellStyle name="Heading 3 2 4 2 6 8" xfId="18225"/>
    <cellStyle name="Heading 3 2 4 2 6 9" xfId="18226"/>
    <cellStyle name="Heading 3 2 4 2 7" xfId="18227"/>
    <cellStyle name="Heading 3 2 4 2 7 10" xfId="18228"/>
    <cellStyle name="Heading 3 2 4 2 7 11" xfId="18229"/>
    <cellStyle name="Heading 3 2 4 2 7 12" xfId="18230"/>
    <cellStyle name="Heading 3 2 4 2 7 13" xfId="18231"/>
    <cellStyle name="Heading 3 2 4 2 7 14" xfId="18232"/>
    <cellStyle name="Heading 3 2 4 2 7 15" xfId="18233"/>
    <cellStyle name="Heading 3 2 4 2 7 16" xfId="18234"/>
    <cellStyle name="Heading 3 2 4 2 7 17" xfId="18235"/>
    <cellStyle name="Heading 3 2 4 2 7 18" xfId="18236"/>
    <cellStyle name="Heading 3 2 4 2 7 2" xfId="18237"/>
    <cellStyle name="Heading 3 2 4 2 7 3" xfId="18238"/>
    <cellStyle name="Heading 3 2 4 2 7 4" xfId="18239"/>
    <cellStyle name="Heading 3 2 4 2 7 5" xfId="18240"/>
    <cellStyle name="Heading 3 2 4 2 7 6" xfId="18241"/>
    <cellStyle name="Heading 3 2 4 2 7 7" xfId="18242"/>
    <cellStyle name="Heading 3 2 4 2 7 8" xfId="18243"/>
    <cellStyle name="Heading 3 2 4 2 7 9" xfId="18244"/>
    <cellStyle name="Heading 3 2 4 2 8" xfId="18245"/>
    <cellStyle name="Heading 3 2 4 2 8 10" xfId="18246"/>
    <cellStyle name="Heading 3 2 4 2 8 11" xfId="18247"/>
    <cellStyle name="Heading 3 2 4 2 8 12" xfId="18248"/>
    <cellStyle name="Heading 3 2 4 2 8 2" xfId="18249"/>
    <cellStyle name="Heading 3 2 4 2 8 3" xfId="18250"/>
    <cellStyle name="Heading 3 2 4 2 8 4" xfId="18251"/>
    <cellStyle name="Heading 3 2 4 2 8 5" xfId="18252"/>
    <cellStyle name="Heading 3 2 4 2 8 6" xfId="18253"/>
    <cellStyle name="Heading 3 2 4 2 8 7" xfId="18254"/>
    <cellStyle name="Heading 3 2 4 2 8 8" xfId="18255"/>
    <cellStyle name="Heading 3 2 4 2 8 9" xfId="18256"/>
    <cellStyle name="Heading 3 2 4 2 9" xfId="18257"/>
    <cellStyle name="Heading 3 2 4 2 9 10" xfId="18258"/>
    <cellStyle name="Heading 3 2 4 2 9 2" xfId="18259"/>
    <cellStyle name="Heading 3 2 4 2 9 3" xfId="18260"/>
    <cellStyle name="Heading 3 2 4 2 9 4" xfId="18261"/>
    <cellStyle name="Heading 3 2 4 2 9 5" xfId="18262"/>
    <cellStyle name="Heading 3 2 4 2 9 6" xfId="18263"/>
    <cellStyle name="Heading 3 2 4 2 9 7" xfId="18264"/>
    <cellStyle name="Heading 3 2 4 2 9 8" xfId="18265"/>
    <cellStyle name="Heading 3 2 4 2 9 9" xfId="18266"/>
    <cellStyle name="Heading 3 2 4 20" xfId="18267"/>
    <cellStyle name="Heading 3 2 4 21" xfId="18268"/>
    <cellStyle name="Heading 3 2 4 22" xfId="18269"/>
    <cellStyle name="Heading 3 2 4 23" xfId="18270"/>
    <cellStyle name="Heading 3 2 4 24" xfId="18271"/>
    <cellStyle name="Heading 3 2 4 3" xfId="18272"/>
    <cellStyle name="Heading 3 2 4 3 10" xfId="18273"/>
    <cellStyle name="Heading 3 2 4 3 11" xfId="18274"/>
    <cellStyle name="Heading 3 2 4 3 12" xfId="18275"/>
    <cellStyle name="Heading 3 2 4 3 13" xfId="18276"/>
    <cellStyle name="Heading 3 2 4 3 14" xfId="18277"/>
    <cellStyle name="Heading 3 2 4 3 15" xfId="18278"/>
    <cellStyle name="Heading 3 2 4 3 16" xfId="18279"/>
    <cellStyle name="Heading 3 2 4 3 17" xfId="18280"/>
    <cellStyle name="Heading 3 2 4 3 2" xfId="18281"/>
    <cellStyle name="Heading 3 2 4 3 2 10" xfId="18282"/>
    <cellStyle name="Heading 3 2 4 3 2 11" xfId="18283"/>
    <cellStyle name="Heading 3 2 4 3 2 12" xfId="18284"/>
    <cellStyle name="Heading 3 2 4 3 2 13" xfId="18285"/>
    <cellStyle name="Heading 3 2 4 3 2 14" xfId="18286"/>
    <cellStyle name="Heading 3 2 4 3 2 15" xfId="18287"/>
    <cellStyle name="Heading 3 2 4 3 2 16" xfId="18288"/>
    <cellStyle name="Heading 3 2 4 3 2 17" xfId="18289"/>
    <cellStyle name="Heading 3 2 4 3 2 18" xfId="18290"/>
    <cellStyle name="Heading 3 2 4 3 2 19" xfId="18291"/>
    <cellStyle name="Heading 3 2 4 3 2 2" xfId="18292"/>
    <cellStyle name="Heading 3 2 4 3 2 20" xfId="18293"/>
    <cellStyle name="Heading 3 2 4 3 2 21" xfId="18294"/>
    <cellStyle name="Heading 3 2 4 3 2 22" xfId="18295"/>
    <cellStyle name="Heading 3 2 4 3 2 23" xfId="18296"/>
    <cellStyle name="Heading 3 2 4 3 2 24" xfId="18297"/>
    <cellStyle name="Heading 3 2 4 3 2 25" xfId="18298"/>
    <cellStyle name="Heading 3 2 4 3 2 26" xfId="18299"/>
    <cellStyle name="Heading 3 2 4 3 2 27" xfId="18300"/>
    <cellStyle name="Heading 3 2 4 3 2 28" xfId="18301"/>
    <cellStyle name="Heading 3 2 4 3 2 3" xfId="18302"/>
    <cellStyle name="Heading 3 2 4 3 2 4" xfId="18303"/>
    <cellStyle name="Heading 3 2 4 3 2 5" xfId="18304"/>
    <cellStyle name="Heading 3 2 4 3 2 6" xfId="18305"/>
    <cellStyle name="Heading 3 2 4 3 2 7" xfId="18306"/>
    <cellStyle name="Heading 3 2 4 3 2 8" xfId="18307"/>
    <cellStyle name="Heading 3 2 4 3 2 9" xfId="18308"/>
    <cellStyle name="Heading 3 2 4 3 3" xfId="18309"/>
    <cellStyle name="Heading 3 2 4 3 3 10" xfId="18310"/>
    <cellStyle name="Heading 3 2 4 3 3 11" xfId="18311"/>
    <cellStyle name="Heading 3 2 4 3 3 12" xfId="18312"/>
    <cellStyle name="Heading 3 2 4 3 3 13" xfId="18313"/>
    <cellStyle name="Heading 3 2 4 3 3 14" xfId="18314"/>
    <cellStyle name="Heading 3 2 4 3 3 15" xfId="18315"/>
    <cellStyle name="Heading 3 2 4 3 3 16" xfId="18316"/>
    <cellStyle name="Heading 3 2 4 3 3 17" xfId="18317"/>
    <cellStyle name="Heading 3 2 4 3 3 18" xfId="18318"/>
    <cellStyle name="Heading 3 2 4 3 3 2" xfId="18319"/>
    <cellStyle name="Heading 3 2 4 3 3 3" xfId="18320"/>
    <cellStyle name="Heading 3 2 4 3 3 4" xfId="18321"/>
    <cellStyle name="Heading 3 2 4 3 3 5" xfId="18322"/>
    <cellStyle name="Heading 3 2 4 3 3 6" xfId="18323"/>
    <cellStyle name="Heading 3 2 4 3 3 7" xfId="18324"/>
    <cellStyle name="Heading 3 2 4 3 3 8" xfId="18325"/>
    <cellStyle name="Heading 3 2 4 3 3 9" xfId="18326"/>
    <cellStyle name="Heading 3 2 4 3 4" xfId="18327"/>
    <cellStyle name="Heading 3 2 4 3 4 10" xfId="18328"/>
    <cellStyle name="Heading 3 2 4 3 4 11" xfId="18329"/>
    <cellStyle name="Heading 3 2 4 3 4 12" xfId="18330"/>
    <cellStyle name="Heading 3 2 4 3 4 13" xfId="18331"/>
    <cellStyle name="Heading 3 2 4 3 4 14" xfId="18332"/>
    <cellStyle name="Heading 3 2 4 3 4 15" xfId="18333"/>
    <cellStyle name="Heading 3 2 4 3 4 16" xfId="18334"/>
    <cellStyle name="Heading 3 2 4 3 4 17" xfId="18335"/>
    <cellStyle name="Heading 3 2 4 3 4 18" xfId="18336"/>
    <cellStyle name="Heading 3 2 4 3 4 2" xfId="18337"/>
    <cellStyle name="Heading 3 2 4 3 4 3" xfId="18338"/>
    <cellStyle name="Heading 3 2 4 3 4 4" xfId="18339"/>
    <cellStyle name="Heading 3 2 4 3 4 5" xfId="18340"/>
    <cellStyle name="Heading 3 2 4 3 4 6" xfId="18341"/>
    <cellStyle name="Heading 3 2 4 3 4 7" xfId="18342"/>
    <cellStyle name="Heading 3 2 4 3 4 8" xfId="18343"/>
    <cellStyle name="Heading 3 2 4 3 4 9" xfId="18344"/>
    <cellStyle name="Heading 3 2 4 3 5" xfId="18345"/>
    <cellStyle name="Heading 3 2 4 3 5 10" xfId="18346"/>
    <cellStyle name="Heading 3 2 4 3 5 11" xfId="18347"/>
    <cellStyle name="Heading 3 2 4 3 5 12" xfId="18348"/>
    <cellStyle name="Heading 3 2 4 3 5 2" xfId="18349"/>
    <cellStyle name="Heading 3 2 4 3 5 3" xfId="18350"/>
    <cellStyle name="Heading 3 2 4 3 5 4" xfId="18351"/>
    <cellStyle name="Heading 3 2 4 3 5 5" xfId="18352"/>
    <cellStyle name="Heading 3 2 4 3 5 6" xfId="18353"/>
    <cellStyle name="Heading 3 2 4 3 5 7" xfId="18354"/>
    <cellStyle name="Heading 3 2 4 3 5 8" xfId="18355"/>
    <cellStyle name="Heading 3 2 4 3 5 9" xfId="18356"/>
    <cellStyle name="Heading 3 2 4 3 6" xfId="18357"/>
    <cellStyle name="Heading 3 2 4 3 6 10" xfId="18358"/>
    <cellStyle name="Heading 3 2 4 3 6 2" xfId="18359"/>
    <cellStyle name="Heading 3 2 4 3 6 3" xfId="18360"/>
    <cellStyle name="Heading 3 2 4 3 6 4" xfId="18361"/>
    <cellStyle name="Heading 3 2 4 3 6 5" xfId="18362"/>
    <cellStyle name="Heading 3 2 4 3 6 6" xfId="18363"/>
    <cellStyle name="Heading 3 2 4 3 6 7" xfId="18364"/>
    <cellStyle name="Heading 3 2 4 3 6 8" xfId="18365"/>
    <cellStyle name="Heading 3 2 4 3 6 9" xfId="18366"/>
    <cellStyle name="Heading 3 2 4 3 7" xfId="18367"/>
    <cellStyle name="Heading 3 2 4 3 7 2" xfId="18368"/>
    <cellStyle name="Heading 3 2 4 3 7 3" xfId="18369"/>
    <cellStyle name="Heading 3 2 4 3 7 4" xfId="18370"/>
    <cellStyle name="Heading 3 2 4 3 7 5" xfId="18371"/>
    <cellStyle name="Heading 3 2 4 3 7 6" xfId="18372"/>
    <cellStyle name="Heading 3 2 4 3 7 7" xfId="18373"/>
    <cellStyle name="Heading 3 2 4 3 7 8" xfId="18374"/>
    <cellStyle name="Heading 3 2 4 3 7 9" xfId="18375"/>
    <cellStyle name="Heading 3 2 4 3 8" xfId="18376"/>
    <cellStyle name="Heading 3 2 4 3 8 10" xfId="18377"/>
    <cellStyle name="Heading 3 2 4 3 8 11" xfId="18378"/>
    <cellStyle name="Heading 3 2 4 3 8 12" xfId="18379"/>
    <cellStyle name="Heading 3 2 4 3 8 2" xfId="18380"/>
    <cellStyle name="Heading 3 2 4 3 8 3" xfId="18381"/>
    <cellStyle name="Heading 3 2 4 3 8 4" xfId="18382"/>
    <cellStyle name="Heading 3 2 4 3 8 5" xfId="18383"/>
    <cellStyle name="Heading 3 2 4 3 8 6" xfId="18384"/>
    <cellStyle name="Heading 3 2 4 3 8 7" xfId="18385"/>
    <cellStyle name="Heading 3 2 4 3 8 8" xfId="18386"/>
    <cellStyle name="Heading 3 2 4 3 8 9" xfId="18387"/>
    <cellStyle name="Heading 3 2 4 3 9" xfId="18388"/>
    <cellStyle name="Heading 3 2 4 4" xfId="18389"/>
    <cellStyle name="Heading 3 2 4 4 10" xfId="18390"/>
    <cellStyle name="Heading 3 2 4 4 11" xfId="18391"/>
    <cellStyle name="Heading 3 2 4 4 12" xfId="18392"/>
    <cellStyle name="Heading 3 2 4 4 13" xfId="18393"/>
    <cellStyle name="Heading 3 2 4 4 14" xfId="18394"/>
    <cellStyle name="Heading 3 2 4 4 15" xfId="18395"/>
    <cellStyle name="Heading 3 2 4 4 16" xfId="18396"/>
    <cellStyle name="Heading 3 2 4 4 17" xfId="18397"/>
    <cellStyle name="Heading 3 2 4 4 2" xfId="18398"/>
    <cellStyle name="Heading 3 2 4 4 2 10" xfId="18399"/>
    <cellStyle name="Heading 3 2 4 4 2 11" xfId="18400"/>
    <cellStyle name="Heading 3 2 4 4 2 12" xfId="18401"/>
    <cellStyle name="Heading 3 2 4 4 2 13" xfId="18402"/>
    <cellStyle name="Heading 3 2 4 4 2 14" xfId="18403"/>
    <cellStyle name="Heading 3 2 4 4 2 15" xfId="18404"/>
    <cellStyle name="Heading 3 2 4 4 2 16" xfId="18405"/>
    <cellStyle name="Heading 3 2 4 4 2 17" xfId="18406"/>
    <cellStyle name="Heading 3 2 4 4 2 18" xfId="18407"/>
    <cellStyle name="Heading 3 2 4 4 2 19" xfId="18408"/>
    <cellStyle name="Heading 3 2 4 4 2 2" xfId="18409"/>
    <cellStyle name="Heading 3 2 4 4 2 20" xfId="18410"/>
    <cellStyle name="Heading 3 2 4 4 2 21" xfId="18411"/>
    <cellStyle name="Heading 3 2 4 4 2 22" xfId="18412"/>
    <cellStyle name="Heading 3 2 4 4 2 23" xfId="18413"/>
    <cellStyle name="Heading 3 2 4 4 2 24" xfId="18414"/>
    <cellStyle name="Heading 3 2 4 4 2 25" xfId="18415"/>
    <cellStyle name="Heading 3 2 4 4 2 26" xfId="18416"/>
    <cellStyle name="Heading 3 2 4 4 2 27" xfId="18417"/>
    <cellStyle name="Heading 3 2 4 4 2 28" xfId="18418"/>
    <cellStyle name="Heading 3 2 4 4 2 3" xfId="18419"/>
    <cellStyle name="Heading 3 2 4 4 2 4" xfId="18420"/>
    <cellStyle name="Heading 3 2 4 4 2 5" xfId="18421"/>
    <cellStyle name="Heading 3 2 4 4 2 6" xfId="18422"/>
    <cellStyle name="Heading 3 2 4 4 2 7" xfId="18423"/>
    <cellStyle name="Heading 3 2 4 4 2 8" xfId="18424"/>
    <cellStyle name="Heading 3 2 4 4 2 9" xfId="18425"/>
    <cellStyle name="Heading 3 2 4 4 3" xfId="18426"/>
    <cellStyle name="Heading 3 2 4 4 3 10" xfId="18427"/>
    <cellStyle name="Heading 3 2 4 4 3 11" xfId="18428"/>
    <cellStyle name="Heading 3 2 4 4 3 12" xfId="18429"/>
    <cellStyle name="Heading 3 2 4 4 3 13" xfId="18430"/>
    <cellStyle name="Heading 3 2 4 4 3 14" xfId="18431"/>
    <cellStyle name="Heading 3 2 4 4 3 15" xfId="18432"/>
    <cellStyle name="Heading 3 2 4 4 3 16" xfId="18433"/>
    <cellStyle name="Heading 3 2 4 4 3 17" xfId="18434"/>
    <cellStyle name="Heading 3 2 4 4 3 18" xfId="18435"/>
    <cellStyle name="Heading 3 2 4 4 3 2" xfId="18436"/>
    <cellStyle name="Heading 3 2 4 4 3 3" xfId="18437"/>
    <cellStyle name="Heading 3 2 4 4 3 4" xfId="18438"/>
    <cellStyle name="Heading 3 2 4 4 3 5" xfId="18439"/>
    <cellStyle name="Heading 3 2 4 4 3 6" xfId="18440"/>
    <cellStyle name="Heading 3 2 4 4 3 7" xfId="18441"/>
    <cellStyle name="Heading 3 2 4 4 3 8" xfId="18442"/>
    <cellStyle name="Heading 3 2 4 4 3 9" xfId="18443"/>
    <cellStyle name="Heading 3 2 4 4 4" xfId="18444"/>
    <cellStyle name="Heading 3 2 4 4 4 10" xfId="18445"/>
    <cellStyle name="Heading 3 2 4 4 4 11" xfId="18446"/>
    <cellStyle name="Heading 3 2 4 4 4 12" xfId="18447"/>
    <cellStyle name="Heading 3 2 4 4 4 13" xfId="18448"/>
    <cellStyle name="Heading 3 2 4 4 4 14" xfId="18449"/>
    <cellStyle name="Heading 3 2 4 4 4 15" xfId="18450"/>
    <cellStyle name="Heading 3 2 4 4 4 16" xfId="18451"/>
    <cellStyle name="Heading 3 2 4 4 4 17" xfId="18452"/>
    <cellStyle name="Heading 3 2 4 4 4 18" xfId="18453"/>
    <cellStyle name="Heading 3 2 4 4 4 2" xfId="18454"/>
    <cellStyle name="Heading 3 2 4 4 4 3" xfId="18455"/>
    <cellStyle name="Heading 3 2 4 4 4 4" xfId="18456"/>
    <cellStyle name="Heading 3 2 4 4 4 5" xfId="18457"/>
    <cellStyle name="Heading 3 2 4 4 4 6" xfId="18458"/>
    <cellStyle name="Heading 3 2 4 4 4 7" xfId="18459"/>
    <cellStyle name="Heading 3 2 4 4 4 8" xfId="18460"/>
    <cellStyle name="Heading 3 2 4 4 4 9" xfId="18461"/>
    <cellStyle name="Heading 3 2 4 4 5" xfId="18462"/>
    <cellStyle name="Heading 3 2 4 4 5 10" xfId="18463"/>
    <cellStyle name="Heading 3 2 4 4 5 11" xfId="18464"/>
    <cellStyle name="Heading 3 2 4 4 5 12" xfId="18465"/>
    <cellStyle name="Heading 3 2 4 4 5 2" xfId="18466"/>
    <cellStyle name="Heading 3 2 4 4 5 3" xfId="18467"/>
    <cellStyle name="Heading 3 2 4 4 5 4" xfId="18468"/>
    <cellStyle name="Heading 3 2 4 4 5 5" xfId="18469"/>
    <cellStyle name="Heading 3 2 4 4 5 6" xfId="18470"/>
    <cellStyle name="Heading 3 2 4 4 5 7" xfId="18471"/>
    <cellStyle name="Heading 3 2 4 4 5 8" xfId="18472"/>
    <cellStyle name="Heading 3 2 4 4 5 9" xfId="18473"/>
    <cellStyle name="Heading 3 2 4 4 6" xfId="18474"/>
    <cellStyle name="Heading 3 2 4 4 6 10" xfId="18475"/>
    <cellStyle name="Heading 3 2 4 4 6 2" xfId="18476"/>
    <cellStyle name="Heading 3 2 4 4 6 3" xfId="18477"/>
    <cellStyle name="Heading 3 2 4 4 6 4" xfId="18478"/>
    <cellStyle name="Heading 3 2 4 4 6 5" xfId="18479"/>
    <cellStyle name="Heading 3 2 4 4 6 6" xfId="18480"/>
    <cellStyle name="Heading 3 2 4 4 6 7" xfId="18481"/>
    <cellStyle name="Heading 3 2 4 4 6 8" xfId="18482"/>
    <cellStyle name="Heading 3 2 4 4 6 9" xfId="18483"/>
    <cellStyle name="Heading 3 2 4 4 7" xfId="18484"/>
    <cellStyle name="Heading 3 2 4 4 7 2" xfId="18485"/>
    <cellStyle name="Heading 3 2 4 4 7 3" xfId="18486"/>
    <cellStyle name="Heading 3 2 4 4 7 4" xfId="18487"/>
    <cellStyle name="Heading 3 2 4 4 7 5" xfId="18488"/>
    <cellStyle name="Heading 3 2 4 4 7 6" xfId="18489"/>
    <cellStyle name="Heading 3 2 4 4 7 7" xfId="18490"/>
    <cellStyle name="Heading 3 2 4 4 7 8" xfId="18491"/>
    <cellStyle name="Heading 3 2 4 4 7 9" xfId="18492"/>
    <cellStyle name="Heading 3 2 4 4 8" xfId="18493"/>
    <cellStyle name="Heading 3 2 4 4 8 10" xfId="18494"/>
    <cellStyle name="Heading 3 2 4 4 8 11" xfId="18495"/>
    <cellStyle name="Heading 3 2 4 4 8 12" xfId="18496"/>
    <cellStyle name="Heading 3 2 4 4 8 2" xfId="18497"/>
    <cellStyle name="Heading 3 2 4 4 8 3" xfId="18498"/>
    <cellStyle name="Heading 3 2 4 4 8 4" xfId="18499"/>
    <cellStyle name="Heading 3 2 4 4 8 5" xfId="18500"/>
    <cellStyle name="Heading 3 2 4 4 8 6" xfId="18501"/>
    <cellStyle name="Heading 3 2 4 4 8 7" xfId="18502"/>
    <cellStyle name="Heading 3 2 4 4 8 8" xfId="18503"/>
    <cellStyle name="Heading 3 2 4 4 8 9" xfId="18504"/>
    <cellStyle name="Heading 3 2 4 4 9" xfId="18505"/>
    <cellStyle name="Heading 3 2 4 5" xfId="18506"/>
    <cellStyle name="Heading 3 2 4 5 10" xfId="18507"/>
    <cellStyle name="Heading 3 2 4 5 11" xfId="18508"/>
    <cellStyle name="Heading 3 2 4 5 12" xfId="18509"/>
    <cellStyle name="Heading 3 2 4 5 13" xfId="18510"/>
    <cellStyle name="Heading 3 2 4 5 14" xfId="18511"/>
    <cellStyle name="Heading 3 2 4 5 15" xfId="18512"/>
    <cellStyle name="Heading 3 2 4 5 16" xfId="18513"/>
    <cellStyle name="Heading 3 2 4 5 17" xfId="18514"/>
    <cellStyle name="Heading 3 2 4 5 2" xfId="18515"/>
    <cellStyle name="Heading 3 2 4 5 2 10" xfId="18516"/>
    <cellStyle name="Heading 3 2 4 5 2 11" xfId="18517"/>
    <cellStyle name="Heading 3 2 4 5 2 12" xfId="18518"/>
    <cellStyle name="Heading 3 2 4 5 2 13" xfId="18519"/>
    <cellStyle name="Heading 3 2 4 5 2 14" xfId="18520"/>
    <cellStyle name="Heading 3 2 4 5 2 15" xfId="18521"/>
    <cellStyle name="Heading 3 2 4 5 2 16" xfId="18522"/>
    <cellStyle name="Heading 3 2 4 5 2 17" xfId="18523"/>
    <cellStyle name="Heading 3 2 4 5 2 18" xfId="18524"/>
    <cellStyle name="Heading 3 2 4 5 2 19" xfId="18525"/>
    <cellStyle name="Heading 3 2 4 5 2 2" xfId="18526"/>
    <cellStyle name="Heading 3 2 4 5 2 20" xfId="18527"/>
    <cellStyle name="Heading 3 2 4 5 2 21" xfId="18528"/>
    <cellStyle name="Heading 3 2 4 5 2 22" xfId="18529"/>
    <cellStyle name="Heading 3 2 4 5 2 23" xfId="18530"/>
    <cellStyle name="Heading 3 2 4 5 2 24" xfId="18531"/>
    <cellStyle name="Heading 3 2 4 5 2 25" xfId="18532"/>
    <cellStyle name="Heading 3 2 4 5 2 26" xfId="18533"/>
    <cellStyle name="Heading 3 2 4 5 2 27" xfId="18534"/>
    <cellStyle name="Heading 3 2 4 5 2 28" xfId="18535"/>
    <cellStyle name="Heading 3 2 4 5 2 3" xfId="18536"/>
    <cellStyle name="Heading 3 2 4 5 2 4" xfId="18537"/>
    <cellStyle name="Heading 3 2 4 5 2 5" xfId="18538"/>
    <cellStyle name="Heading 3 2 4 5 2 6" xfId="18539"/>
    <cellStyle name="Heading 3 2 4 5 2 7" xfId="18540"/>
    <cellStyle name="Heading 3 2 4 5 2 8" xfId="18541"/>
    <cellStyle name="Heading 3 2 4 5 2 9" xfId="18542"/>
    <cellStyle name="Heading 3 2 4 5 3" xfId="18543"/>
    <cellStyle name="Heading 3 2 4 5 3 10" xfId="18544"/>
    <cellStyle name="Heading 3 2 4 5 3 11" xfId="18545"/>
    <cellStyle name="Heading 3 2 4 5 3 12" xfId="18546"/>
    <cellStyle name="Heading 3 2 4 5 3 13" xfId="18547"/>
    <cellStyle name="Heading 3 2 4 5 3 14" xfId="18548"/>
    <cellStyle name="Heading 3 2 4 5 3 15" xfId="18549"/>
    <cellStyle name="Heading 3 2 4 5 3 16" xfId="18550"/>
    <cellStyle name="Heading 3 2 4 5 3 17" xfId="18551"/>
    <cellStyle name="Heading 3 2 4 5 3 18" xfId="18552"/>
    <cellStyle name="Heading 3 2 4 5 3 2" xfId="18553"/>
    <cellStyle name="Heading 3 2 4 5 3 3" xfId="18554"/>
    <cellStyle name="Heading 3 2 4 5 3 4" xfId="18555"/>
    <cellStyle name="Heading 3 2 4 5 3 5" xfId="18556"/>
    <cellStyle name="Heading 3 2 4 5 3 6" xfId="18557"/>
    <cellStyle name="Heading 3 2 4 5 3 7" xfId="18558"/>
    <cellStyle name="Heading 3 2 4 5 3 8" xfId="18559"/>
    <cellStyle name="Heading 3 2 4 5 3 9" xfId="18560"/>
    <cellStyle name="Heading 3 2 4 5 4" xfId="18561"/>
    <cellStyle name="Heading 3 2 4 5 4 10" xfId="18562"/>
    <cellStyle name="Heading 3 2 4 5 4 11" xfId="18563"/>
    <cellStyle name="Heading 3 2 4 5 4 12" xfId="18564"/>
    <cellStyle name="Heading 3 2 4 5 4 13" xfId="18565"/>
    <cellStyle name="Heading 3 2 4 5 4 14" xfId="18566"/>
    <cellStyle name="Heading 3 2 4 5 4 15" xfId="18567"/>
    <cellStyle name="Heading 3 2 4 5 4 16" xfId="18568"/>
    <cellStyle name="Heading 3 2 4 5 4 17" xfId="18569"/>
    <cellStyle name="Heading 3 2 4 5 4 18" xfId="18570"/>
    <cellStyle name="Heading 3 2 4 5 4 2" xfId="18571"/>
    <cellStyle name="Heading 3 2 4 5 4 3" xfId="18572"/>
    <cellStyle name="Heading 3 2 4 5 4 4" xfId="18573"/>
    <cellStyle name="Heading 3 2 4 5 4 5" xfId="18574"/>
    <cellStyle name="Heading 3 2 4 5 4 6" xfId="18575"/>
    <cellStyle name="Heading 3 2 4 5 4 7" xfId="18576"/>
    <cellStyle name="Heading 3 2 4 5 4 8" xfId="18577"/>
    <cellStyle name="Heading 3 2 4 5 4 9" xfId="18578"/>
    <cellStyle name="Heading 3 2 4 5 5" xfId="18579"/>
    <cellStyle name="Heading 3 2 4 5 5 10" xfId="18580"/>
    <cellStyle name="Heading 3 2 4 5 5 11" xfId="18581"/>
    <cellStyle name="Heading 3 2 4 5 5 12" xfId="18582"/>
    <cellStyle name="Heading 3 2 4 5 5 2" xfId="18583"/>
    <cellStyle name="Heading 3 2 4 5 5 3" xfId="18584"/>
    <cellStyle name="Heading 3 2 4 5 5 4" xfId="18585"/>
    <cellStyle name="Heading 3 2 4 5 5 5" xfId="18586"/>
    <cellStyle name="Heading 3 2 4 5 5 6" xfId="18587"/>
    <cellStyle name="Heading 3 2 4 5 5 7" xfId="18588"/>
    <cellStyle name="Heading 3 2 4 5 5 8" xfId="18589"/>
    <cellStyle name="Heading 3 2 4 5 5 9" xfId="18590"/>
    <cellStyle name="Heading 3 2 4 5 6" xfId="18591"/>
    <cellStyle name="Heading 3 2 4 5 6 10" xfId="18592"/>
    <cellStyle name="Heading 3 2 4 5 6 2" xfId="18593"/>
    <cellStyle name="Heading 3 2 4 5 6 3" xfId="18594"/>
    <cellStyle name="Heading 3 2 4 5 6 4" xfId="18595"/>
    <cellStyle name="Heading 3 2 4 5 6 5" xfId="18596"/>
    <cellStyle name="Heading 3 2 4 5 6 6" xfId="18597"/>
    <cellStyle name="Heading 3 2 4 5 6 7" xfId="18598"/>
    <cellStyle name="Heading 3 2 4 5 6 8" xfId="18599"/>
    <cellStyle name="Heading 3 2 4 5 6 9" xfId="18600"/>
    <cellStyle name="Heading 3 2 4 5 7" xfId="18601"/>
    <cellStyle name="Heading 3 2 4 5 7 2" xfId="18602"/>
    <cellStyle name="Heading 3 2 4 5 7 3" xfId="18603"/>
    <cellStyle name="Heading 3 2 4 5 7 4" xfId="18604"/>
    <cellStyle name="Heading 3 2 4 5 7 5" xfId="18605"/>
    <cellStyle name="Heading 3 2 4 5 7 6" xfId="18606"/>
    <cellStyle name="Heading 3 2 4 5 7 7" xfId="18607"/>
    <cellStyle name="Heading 3 2 4 5 7 8" xfId="18608"/>
    <cellStyle name="Heading 3 2 4 5 7 9" xfId="18609"/>
    <cellStyle name="Heading 3 2 4 5 8" xfId="18610"/>
    <cellStyle name="Heading 3 2 4 5 8 10" xfId="18611"/>
    <cellStyle name="Heading 3 2 4 5 8 11" xfId="18612"/>
    <cellStyle name="Heading 3 2 4 5 8 12" xfId="18613"/>
    <cellStyle name="Heading 3 2 4 5 8 2" xfId="18614"/>
    <cellStyle name="Heading 3 2 4 5 8 3" xfId="18615"/>
    <cellStyle name="Heading 3 2 4 5 8 4" xfId="18616"/>
    <cellStyle name="Heading 3 2 4 5 8 5" xfId="18617"/>
    <cellStyle name="Heading 3 2 4 5 8 6" xfId="18618"/>
    <cellStyle name="Heading 3 2 4 5 8 7" xfId="18619"/>
    <cellStyle name="Heading 3 2 4 5 8 8" xfId="18620"/>
    <cellStyle name="Heading 3 2 4 5 8 9" xfId="18621"/>
    <cellStyle name="Heading 3 2 4 5 9" xfId="18622"/>
    <cellStyle name="Heading 3 2 4 6" xfId="18623"/>
    <cellStyle name="Heading 3 2 4 6 10" xfId="18624"/>
    <cellStyle name="Heading 3 2 4 6 11" xfId="18625"/>
    <cellStyle name="Heading 3 2 4 6 12" xfId="18626"/>
    <cellStyle name="Heading 3 2 4 6 13" xfId="18627"/>
    <cellStyle name="Heading 3 2 4 6 14" xfId="18628"/>
    <cellStyle name="Heading 3 2 4 6 15" xfId="18629"/>
    <cellStyle name="Heading 3 2 4 6 16" xfId="18630"/>
    <cellStyle name="Heading 3 2 4 6 17" xfId="18631"/>
    <cellStyle name="Heading 3 2 4 6 18" xfId="18632"/>
    <cellStyle name="Heading 3 2 4 6 19" xfId="18633"/>
    <cellStyle name="Heading 3 2 4 6 2" xfId="18634"/>
    <cellStyle name="Heading 3 2 4 6 20" xfId="18635"/>
    <cellStyle name="Heading 3 2 4 6 21" xfId="18636"/>
    <cellStyle name="Heading 3 2 4 6 22" xfId="18637"/>
    <cellStyle name="Heading 3 2 4 6 23" xfId="18638"/>
    <cellStyle name="Heading 3 2 4 6 24" xfId="18639"/>
    <cellStyle name="Heading 3 2 4 6 25" xfId="18640"/>
    <cellStyle name="Heading 3 2 4 6 26" xfId="18641"/>
    <cellStyle name="Heading 3 2 4 6 27" xfId="18642"/>
    <cellStyle name="Heading 3 2 4 6 28" xfId="18643"/>
    <cellStyle name="Heading 3 2 4 6 3" xfId="18644"/>
    <cellStyle name="Heading 3 2 4 6 4" xfId="18645"/>
    <cellStyle name="Heading 3 2 4 6 5" xfId="18646"/>
    <cellStyle name="Heading 3 2 4 6 6" xfId="18647"/>
    <cellStyle name="Heading 3 2 4 6 7" xfId="18648"/>
    <cellStyle name="Heading 3 2 4 6 8" xfId="18649"/>
    <cellStyle name="Heading 3 2 4 6 9" xfId="18650"/>
    <cellStyle name="Heading 3 2 4 7" xfId="18651"/>
    <cellStyle name="Heading 3 2 4 7 10" xfId="18652"/>
    <cellStyle name="Heading 3 2 4 7 11" xfId="18653"/>
    <cellStyle name="Heading 3 2 4 7 12" xfId="18654"/>
    <cellStyle name="Heading 3 2 4 7 13" xfId="18655"/>
    <cellStyle name="Heading 3 2 4 7 14" xfId="18656"/>
    <cellStyle name="Heading 3 2 4 7 15" xfId="18657"/>
    <cellStyle name="Heading 3 2 4 7 16" xfId="18658"/>
    <cellStyle name="Heading 3 2 4 7 17" xfId="18659"/>
    <cellStyle name="Heading 3 2 4 7 18" xfId="18660"/>
    <cellStyle name="Heading 3 2 4 7 19" xfId="18661"/>
    <cellStyle name="Heading 3 2 4 7 2" xfId="18662"/>
    <cellStyle name="Heading 3 2 4 7 3" xfId="18663"/>
    <cellStyle name="Heading 3 2 4 7 4" xfId="18664"/>
    <cellStyle name="Heading 3 2 4 7 5" xfId="18665"/>
    <cellStyle name="Heading 3 2 4 7 6" xfId="18666"/>
    <cellStyle name="Heading 3 2 4 7 7" xfId="18667"/>
    <cellStyle name="Heading 3 2 4 7 8" xfId="18668"/>
    <cellStyle name="Heading 3 2 4 7 9" xfId="18669"/>
    <cellStyle name="Heading 3 2 4 8" xfId="18670"/>
    <cellStyle name="Heading 3 2 4 8 10" xfId="18671"/>
    <cellStyle name="Heading 3 2 4 8 11" xfId="18672"/>
    <cellStyle name="Heading 3 2 4 8 12" xfId="18673"/>
    <cellStyle name="Heading 3 2 4 8 13" xfId="18674"/>
    <cellStyle name="Heading 3 2 4 8 14" xfId="18675"/>
    <cellStyle name="Heading 3 2 4 8 15" xfId="18676"/>
    <cellStyle name="Heading 3 2 4 8 16" xfId="18677"/>
    <cellStyle name="Heading 3 2 4 8 17" xfId="18678"/>
    <cellStyle name="Heading 3 2 4 8 18" xfId="18679"/>
    <cellStyle name="Heading 3 2 4 8 19" xfId="18680"/>
    <cellStyle name="Heading 3 2 4 8 2" xfId="18681"/>
    <cellStyle name="Heading 3 2 4 8 3" xfId="18682"/>
    <cellStyle name="Heading 3 2 4 8 4" xfId="18683"/>
    <cellStyle name="Heading 3 2 4 8 5" xfId="18684"/>
    <cellStyle name="Heading 3 2 4 8 6" xfId="18685"/>
    <cellStyle name="Heading 3 2 4 8 7" xfId="18686"/>
    <cellStyle name="Heading 3 2 4 8 8" xfId="18687"/>
    <cellStyle name="Heading 3 2 4 8 9" xfId="18688"/>
    <cellStyle name="Heading 3 2 4 9" xfId="18689"/>
    <cellStyle name="Heading 3 2 4 9 10" xfId="18690"/>
    <cellStyle name="Heading 3 2 4 9 11" xfId="18691"/>
    <cellStyle name="Heading 3 2 4 9 12" xfId="18692"/>
    <cellStyle name="Heading 3 2 4 9 13" xfId="18693"/>
    <cellStyle name="Heading 3 2 4 9 2" xfId="18694"/>
    <cellStyle name="Heading 3 2 4 9 3" xfId="18695"/>
    <cellStyle name="Heading 3 2 4 9 4" xfId="18696"/>
    <cellStyle name="Heading 3 2 4 9 5" xfId="18697"/>
    <cellStyle name="Heading 3 2 4 9 6" xfId="18698"/>
    <cellStyle name="Heading 3 2 4 9 7" xfId="18699"/>
    <cellStyle name="Heading 3 2 4 9 8" xfId="18700"/>
    <cellStyle name="Heading 3 2 4 9 9" xfId="18701"/>
    <cellStyle name="Heading 3 2 40" xfId="18702"/>
    <cellStyle name="Heading 3 2 40 2" xfId="18703"/>
    <cellStyle name="Heading 3 2 41" xfId="18704"/>
    <cellStyle name="Heading 3 2 41 2" xfId="18705"/>
    <cellStyle name="Heading 3 2 42" xfId="18706"/>
    <cellStyle name="Heading 3 2 43" xfId="18707"/>
    <cellStyle name="Heading 3 2 44" xfId="18708"/>
    <cellStyle name="Heading 3 2 45" xfId="18709"/>
    <cellStyle name="Heading 3 2 46" xfId="18710"/>
    <cellStyle name="Heading 3 2 47" xfId="18711"/>
    <cellStyle name="Heading 3 2 48" xfId="18712"/>
    <cellStyle name="Heading 3 2 49" xfId="18713"/>
    <cellStyle name="Heading 3 2 5" xfId="18714"/>
    <cellStyle name="Heading 3 2 5 10" xfId="18715"/>
    <cellStyle name="Heading 3 2 5 10 10" xfId="18716"/>
    <cellStyle name="Heading 3 2 5 10 2" xfId="18717"/>
    <cellStyle name="Heading 3 2 5 10 3" xfId="18718"/>
    <cellStyle name="Heading 3 2 5 10 4" xfId="18719"/>
    <cellStyle name="Heading 3 2 5 10 5" xfId="18720"/>
    <cellStyle name="Heading 3 2 5 10 6" xfId="18721"/>
    <cellStyle name="Heading 3 2 5 10 7" xfId="18722"/>
    <cellStyle name="Heading 3 2 5 10 8" xfId="18723"/>
    <cellStyle name="Heading 3 2 5 10 9" xfId="18724"/>
    <cellStyle name="Heading 3 2 5 11" xfId="18725"/>
    <cellStyle name="Heading 3 2 5 11 2" xfId="18726"/>
    <cellStyle name="Heading 3 2 5 11 3" xfId="18727"/>
    <cellStyle name="Heading 3 2 5 11 4" xfId="18728"/>
    <cellStyle name="Heading 3 2 5 11 5" xfId="18729"/>
    <cellStyle name="Heading 3 2 5 11 6" xfId="18730"/>
    <cellStyle name="Heading 3 2 5 11 7" xfId="18731"/>
    <cellStyle name="Heading 3 2 5 11 8" xfId="18732"/>
    <cellStyle name="Heading 3 2 5 11 9" xfId="18733"/>
    <cellStyle name="Heading 3 2 5 12" xfId="18734"/>
    <cellStyle name="Heading 3 2 5 12 10" xfId="18735"/>
    <cellStyle name="Heading 3 2 5 12 11" xfId="18736"/>
    <cellStyle name="Heading 3 2 5 12 2" xfId="18737"/>
    <cellStyle name="Heading 3 2 5 12 3" xfId="18738"/>
    <cellStyle name="Heading 3 2 5 12 4" xfId="18739"/>
    <cellStyle name="Heading 3 2 5 12 5" xfId="18740"/>
    <cellStyle name="Heading 3 2 5 12 6" xfId="18741"/>
    <cellStyle name="Heading 3 2 5 12 7" xfId="18742"/>
    <cellStyle name="Heading 3 2 5 12 8" xfId="18743"/>
    <cellStyle name="Heading 3 2 5 12 9" xfId="18744"/>
    <cellStyle name="Heading 3 2 5 13" xfId="18745"/>
    <cellStyle name="Heading 3 2 5 14" xfId="18746"/>
    <cellStyle name="Heading 3 2 5 15" xfId="18747"/>
    <cellStyle name="Heading 3 2 5 16" xfId="18748"/>
    <cellStyle name="Heading 3 2 5 17" xfId="18749"/>
    <cellStyle name="Heading 3 2 5 18" xfId="18750"/>
    <cellStyle name="Heading 3 2 5 19" xfId="18751"/>
    <cellStyle name="Heading 3 2 5 2" xfId="18752"/>
    <cellStyle name="Heading 3 2 5 2 10" xfId="18753"/>
    <cellStyle name="Heading 3 2 5 2 10 2" xfId="18754"/>
    <cellStyle name="Heading 3 2 5 2 10 3" xfId="18755"/>
    <cellStyle name="Heading 3 2 5 2 10 4" xfId="18756"/>
    <cellStyle name="Heading 3 2 5 2 10 5" xfId="18757"/>
    <cellStyle name="Heading 3 2 5 2 10 6" xfId="18758"/>
    <cellStyle name="Heading 3 2 5 2 10 7" xfId="18759"/>
    <cellStyle name="Heading 3 2 5 2 10 8" xfId="18760"/>
    <cellStyle name="Heading 3 2 5 2 10 9" xfId="18761"/>
    <cellStyle name="Heading 3 2 5 2 11" xfId="18762"/>
    <cellStyle name="Heading 3 2 5 2 11 10" xfId="18763"/>
    <cellStyle name="Heading 3 2 5 2 11 11" xfId="18764"/>
    <cellStyle name="Heading 3 2 5 2 11 12" xfId="18765"/>
    <cellStyle name="Heading 3 2 5 2 11 2" xfId="18766"/>
    <cellStyle name="Heading 3 2 5 2 11 3" xfId="18767"/>
    <cellStyle name="Heading 3 2 5 2 11 4" xfId="18768"/>
    <cellStyle name="Heading 3 2 5 2 11 5" xfId="18769"/>
    <cellStyle name="Heading 3 2 5 2 11 6" xfId="18770"/>
    <cellStyle name="Heading 3 2 5 2 11 7" xfId="18771"/>
    <cellStyle name="Heading 3 2 5 2 11 8" xfId="18772"/>
    <cellStyle name="Heading 3 2 5 2 11 9" xfId="18773"/>
    <cellStyle name="Heading 3 2 5 2 12" xfId="18774"/>
    <cellStyle name="Heading 3 2 5 2 13" xfId="18775"/>
    <cellStyle name="Heading 3 2 5 2 14" xfId="18776"/>
    <cellStyle name="Heading 3 2 5 2 15" xfId="18777"/>
    <cellStyle name="Heading 3 2 5 2 16" xfId="18778"/>
    <cellStyle name="Heading 3 2 5 2 17" xfId="18779"/>
    <cellStyle name="Heading 3 2 5 2 18" xfId="18780"/>
    <cellStyle name="Heading 3 2 5 2 19" xfId="18781"/>
    <cellStyle name="Heading 3 2 5 2 2" xfId="18782"/>
    <cellStyle name="Heading 3 2 5 2 2 10" xfId="18783"/>
    <cellStyle name="Heading 3 2 5 2 2 11" xfId="18784"/>
    <cellStyle name="Heading 3 2 5 2 2 12" xfId="18785"/>
    <cellStyle name="Heading 3 2 5 2 2 13" xfId="18786"/>
    <cellStyle name="Heading 3 2 5 2 2 14" xfId="18787"/>
    <cellStyle name="Heading 3 2 5 2 2 15" xfId="18788"/>
    <cellStyle name="Heading 3 2 5 2 2 16" xfId="18789"/>
    <cellStyle name="Heading 3 2 5 2 2 17" xfId="18790"/>
    <cellStyle name="Heading 3 2 5 2 2 2" xfId="18791"/>
    <cellStyle name="Heading 3 2 5 2 2 2 10" xfId="18792"/>
    <cellStyle name="Heading 3 2 5 2 2 2 11" xfId="18793"/>
    <cellStyle name="Heading 3 2 5 2 2 2 12" xfId="18794"/>
    <cellStyle name="Heading 3 2 5 2 2 2 13" xfId="18795"/>
    <cellStyle name="Heading 3 2 5 2 2 2 14" xfId="18796"/>
    <cellStyle name="Heading 3 2 5 2 2 2 15" xfId="18797"/>
    <cellStyle name="Heading 3 2 5 2 2 2 16" xfId="18798"/>
    <cellStyle name="Heading 3 2 5 2 2 2 17" xfId="18799"/>
    <cellStyle name="Heading 3 2 5 2 2 2 18" xfId="18800"/>
    <cellStyle name="Heading 3 2 5 2 2 2 19" xfId="18801"/>
    <cellStyle name="Heading 3 2 5 2 2 2 2" xfId="18802"/>
    <cellStyle name="Heading 3 2 5 2 2 2 20" xfId="18803"/>
    <cellStyle name="Heading 3 2 5 2 2 2 21" xfId="18804"/>
    <cellStyle name="Heading 3 2 5 2 2 2 22" xfId="18805"/>
    <cellStyle name="Heading 3 2 5 2 2 2 23" xfId="18806"/>
    <cellStyle name="Heading 3 2 5 2 2 2 24" xfId="18807"/>
    <cellStyle name="Heading 3 2 5 2 2 2 25" xfId="18808"/>
    <cellStyle name="Heading 3 2 5 2 2 2 26" xfId="18809"/>
    <cellStyle name="Heading 3 2 5 2 2 2 27" xfId="18810"/>
    <cellStyle name="Heading 3 2 5 2 2 2 28" xfId="18811"/>
    <cellStyle name="Heading 3 2 5 2 2 2 3" xfId="18812"/>
    <cellStyle name="Heading 3 2 5 2 2 2 4" xfId="18813"/>
    <cellStyle name="Heading 3 2 5 2 2 2 5" xfId="18814"/>
    <cellStyle name="Heading 3 2 5 2 2 2 6" xfId="18815"/>
    <cellStyle name="Heading 3 2 5 2 2 2 7" xfId="18816"/>
    <cellStyle name="Heading 3 2 5 2 2 2 8" xfId="18817"/>
    <cellStyle name="Heading 3 2 5 2 2 2 9" xfId="18818"/>
    <cellStyle name="Heading 3 2 5 2 2 3" xfId="18819"/>
    <cellStyle name="Heading 3 2 5 2 2 3 10" xfId="18820"/>
    <cellStyle name="Heading 3 2 5 2 2 3 11" xfId="18821"/>
    <cellStyle name="Heading 3 2 5 2 2 3 12" xfId="18822"/>
    <cellStyle name="Heading 3 2 5 2 2 3 13" xfId="18823"/>
    <cellStyle name="Heading 3 2 5 2 2 3 14" xfId="18824"/>
    <cellStyle name="Heading 3 2 5 2 2 3 15" xfId="18825"/>
    <cellStyle name="Heading 3 2 5 2 2 3 16" xfId="18826"/>
    <cellStyle name="Heading 3 2 5 2 2 3 17" xfId="18827"/>
    <cellStyle name="Heading 3 2 5 2 2 3 18" xfId="18828"/>
    <cellStyle name="Heading 3 2 5 2 2 3 2" xfId="18829"/>
    <cellStyle name="Heading 3 2 5 2 2 3 3" xfId="18830"/>
    <cellStyle name="Heading 3 2 5 2 2 3 4" xfId="18831"/>
    <cellStyle name="Heading 3 2 5 2 2 3 5" xfId="18832"/>
    <cellStyle name="Heading 3 2 5 2 2 3 6" xfId="18833"/>
    <cellStyle name="Heading 3 2 5 2 2 3 7" xfId="18834"/>
    <cellStyle name="Heading 3 2 5 2 2 3 8" xfId="18835"/>
    <cellStyle name="Heading 3 2 5 2 2 3 9" xfId="18836"/>
    <cellStyle name="Heading 3 2 5 2 2 4" xfId="18837"/>
    <cellStyle name="Heading 3 2 5 2 2 4 10" xfId="18838"/>
    <cellStyle name="Heading 3 2 5 2 2 4 11" xfId="18839"/>
    <cellStyle name="Heading 3 2 5 2 2 4 12" xfId="18840"/>
    <cellStyle name="Heading 3 2 5 2 2 4 13" xfId="18841"/>
    <cellStyle name="Heading 3 2 5 2 2 4 14" xfId="18842"/>
    <cellStyle name="Heading 3 2 5 2 2 4 15" xfId="18843"/>
    <cellStyle name="Heading 3 2 5 2 2 4 16" xfId="18844"/>
    <cellStyle name="Heading 3 2 5 2 2 4 17" xfId="18845"/>
    <cellStyle name="Heading 3 2 5 2 2 4 18" xfId="18846"/>
    <cellStyle name="Heading 3 2 5 2 2 4 2" xfId="18847"/>
    <cellStyle name="Heading 3 2 5 2 2 4 3" xfId="18848"/>
    <cellStyle name="Heading 3 2 5 2 2 4 4" xfId="18849"/>
    <cellStyle name="Heading 3 2 5 2 2 4 5" xfId="18850"/>
    <cellStyle name="Heading 3 2 5 2 2 4 6" xfId="18851"/>
    <cellStyle name="Heading 3 2 5 2 2 4 7" xfId="18852"/>
    <cellStyle name="Heading 3 2 5 2 2 4 8" xfId="18853"/>
    <cellStyle name="Heading 3 2 5 2 2 4 9" xfId="18854"/>
    <cellStyle name="Heading 3 2 5 2 2 5" xfId="18855"/>
    <cellStyle name="Heading 3 2 5 2 2 5 10" xfId="18856"/>
    <cellStyle name="Heading 3 2 5 2 2 5 11" xfId="18857"/>
    <cellStyle name="Heading 3 2 5 2 2 5 12" xfId="18858"/>
    <cellStyle name="Heading 3 2 5 2 2 5 2" xfId="18859"/>
    <cellStyle name="Heading 3 2 5 2 2 5 3" xfId="18860"/>
    <cellStyle name="Heading 3 2 5 2 2 5 4" xfId="18861"/>
    <cellStyle name="Heading 3 2 5 2 2 5 5" xfId="18862"/>
    <cellStyle name="Heading 3 2 5 2 2 5 6" xfId="18863"/>
    <cellStyle name="Heading 3 2 5 2 2 5 7" xfId="18864"/>
    <cellStyle name="Heading 3 2 5 2 2 5 8" xfId="18865"/>
    <cellStyle name="Heading 3 2 5 2 2 5 9" xfId="18866"/>
    <cellStyle name="Heading 3 2 5 2 2 6" xfId="18867"/>
    <cellStyle name="Heading 3 2 5 2 2 6 10" xfId="18868"/>
    <cellStyle name="Heading 3 2 5 2 2 6 2" xfId="18869"/>
    <cellStyle name="Heading 3 2 5 2 2 6 3" xfId="18870"/>
    <cellStyle name="Heading 3 2 5 2 2 6 4" xfId="18871"/>
    <cellStyle name="Heading 3 2 5 2 2 6 5" xfId="18872"/>
    <cellStyle name="Heading 3 2 5 2 2 6 6" xfId="18873"/>
    <cellStyle name="Heading 3 2 5 2 2 6 7" xfId="18874"/>
    <cellStyle name="Heading 3 2 5 2 2 6 8" xfId="18875"/>
    <cellStyle name="Heading 3 2 5 2 2 6 9" xfId="18876"/>
    <cellStyle name="Heading 3 2 5 2 2 7" xfId="18877"/>
    <cellStyle name="Heading 3 2 5 2 2 7 2" xfId="18878"/>
    <cellStyle name="Heading 3 2 5 2 2 7 3" xfId="18879"/>
    <cellStyle name="Heading 3 2 5 2 2 7 4" xfId="18880"/>
    <cellStyle name="Heading 3 2 5 2 2 7 5" xfId="18881"/>
    <cellStyle name="Heading 3 2 5 2 2 7 6" xfId="18882"/>
    <cellStyle name="Heading 3 2 5 2 2 7 7" xfId="18883"/>
    <cellStyle name="Heading 3 2 5 2 2 7 8" xfId="18884"/>
    <cellStyle name="Heading 3 2 5 2 2 7 9" xfId="18885"/>
    <cellStyle name="Heading 3 2 5 2 2 8" xfId="18886"/>
    <cellStyle name="Heading 3 2 5 2 2 8 10" xfId="18887"/>
    <cellStyle name="Heading 3 2 5 2 2 8 11" xfId="18888"/>
    <cellStyle name="Heading 3 2 5 2 2 8 12" xfId="18889"/>
    <cellStyle name="Heading 3 2 5 2 2 8 2" xfId="18890"/>
    <cellStyle name="Heading 3 2 5 2 2 8 3" xfId="18891"/>
    <cellStyle name="Heading 3 2 5 2 2 8 4" xfId="18892"/>
    <cellStyle name="Heading 3 2 5 2 2 8 5" xfId="18893"/>
    <cellStyle name="Heading 3 2 5 2 2 8 6" xfId="18894"/>
    <cellStyle name="Heading 3 2 5 2 2 8 7" xfId="18895"/>
    <cellStyle name="Heading 3 2 5 2 2 8 8" xfId="18896"/>
    <cellStyle name="Heading 3 2 5 2 2 8 9" xfId="18897"/>
    <cellStyle name="Heading 3 2 5 2 2 9" xfId="18898"/>
    <cellStyle name="Heading 3 2 5 2 20" xfId="18899"/>
    <cellStyle name="Heading 3 2 5 2 3" xfId="18900"/>
    <cellStyle name="Heading 3 2 5 2 3 10" xfId="18901"/>
    <cellStyle name="Heading 3 2 5 2 3 11" xfId="18902"/>
    <cellStyle name="Heading 3 2 5 2 3 12" xfId="18903"/>
    <cellStyle name="Heading 3 2 5 2 3 13" xfId="18904"/>
    <cellStyle name="Heading 3 2 5 2 3 14" xfId="18905"/>
    <cellStyle name="Heading 3 2 5 2 3 15" xfId="18906"/>
    <cellStyle name="Heading 3 2 5 2 3 16" xfId="18907"/>
    <cellStyle name="Heading 3 2 5 2 3 17" xfId="18908"/>
    <cellStyle name="Heading 3 2 5 2 3 2" xfId="18909"/>
    <cellStyle name="Heading 3 2 5 2 3 2 10" xfId="18910"/>
    <cellStyle name="Heading 3 2 5 2 3 2 11" xfId="18911"/>
    <cellStyle name="Heading 3 2 5 2 3 2 12" xfId="18912"/>
    <cellStyle name="Heading 3 2 5 2 3 2 13" xfId="18913"/>
    <cellStyle name="Heading 3 2 5 2 3 2 14" xfId="18914"/>
    <cellStyle name="Heading 3 2 5 2 3 2 15" xfId="18915"/>
    <cellStyle name="Heading 3 2 5 2 3 2 16" xfId="18916"/>
    <cellStyle name="Heading 3 2 5 2 3 2 17" xfId="18917"/>
    <cellStyle name="Heading 3 2 5 2 3 2 18" xfId="18918"/>
    <cellStyle name="Heading 3 2 5 2 3 2 19" xfId="18919"/>
    <cellStyle name="Heading 3 2 5 2 3 2 2" xfId="18920"/>
    <cellStyle name="Heading 3 2 5 2 3 2 20" xfId="18921"/>
    <cellStyle name="Heading 3 2 5 2 3 2 21" xfId="18922"/>
    <cellStyle name="Heading 3 2 5 2 3 2 22" xfId="18923"/>
    <cellStyle name="Heading 3 2 5 2 3 2 23" xfId="18924"/>
    <cellStyle name="Heading 3 2 5 2 3 2 24" xfId="18925"/>
    <cellStyle name="Heading 3 2 5 2 3 2 25" xfId="18926"/>
    <cellStyle name="Heading 3 2 5 2 3 2 26" xfId="18927"/>
    <cellStyle name="Heading 3 2 5 2 3 2 27" xfId="18928"/>
    <cellStyle name="Heading 3 2 5 2 3 2 28" xfId="18929"/>
    <cellStyle name="Heading 3 2 5 2 3 2 3" xfId="18930"/>
    <cellStyle name="Heading 3 2 5 2 3 2 4" xfId="18931"/>
    <cellStyle name="Heading 3 2 5 2 3 2 5" xfId="18932"/>
    <cellStyle name="Heading 3 2 5 2 3 2 6" xfId="18933"/>
    <cellStyle name="Heading 3 2 5 2 3 2 7" xfId="18934"/>
    <cellStyle name="Heading 3 2 5 2 3 2 8" xfId="18935"/>
    <cellStyle name="Heading 3 2 5 2 3 2 9" xfId="18936"/>
    <cellStyle name="Heading 3 2 5 2 3 3" xfId="18937"/>
    <cellStyle name="Heading 3 2 5 2 3 3 10" xfId="18938"/>
    <cellStyle name="Heading 3 2 5 2 3 3 11" xfId="18939"/>
    <cellStyle name="Heading 3 2 5 2 3 3 12" xfId="18940"/>
    <cellStyle name="Heading 3 2 5 2 3 3 13" xfId="18941"/>
    <cellStyle name="Heading 3 2 5 2 3 3 14" xfId="18942"/>
    <cellStyle name="Heading 3 2 5 2 3 3 15" xfId="18943"/>
    <cellStyle name="Heading 3 2 5 2 3 3 16" xfId="18944"/>
    <cellStyle name="Heading 3 2 5 2 3 3 17" xfId="18945"/>
    <cellStyle name="Heading 3 2 5 2 3 3 18" xfId="18946"/>
    <cellStyle name="Heading 3 2 5 2 3 3 2" xfId="18947"/>
    <cellStyle name="Heading 3 2 5 2 3 3 3" xfId="18948"/>
    <cellStyle name="Heading 3 2 5 2 3 3 4" xfId="18949"/>
    <cellStyle name="Heading 3 2 5 2 3 3 5" xfId="18950"/>
    <cellStyle name="Heading 3 2 5 2 3 3 6" xfId="18951"/>
    <cellStyle name="Heading 3 2 5 2 3 3 7" xfId="18952"/>
    <cellStyle name="Heading 3 2 5 2 3 3 8" xfId="18953"/>
    <cellStyle name="Heading 3 2 5 2 3 3 9" xfId="18954"/>
    <cellStyle name="Heading 3 2 5 2 3 4" xfId="18955"/>
    <cellStyle name="Heading 3 2 5 2 3 4 10" xfId="18956"/>
    <cellStyle name="Heading 3 2 5 2 3 4 11" xfId="18957"/>
    <cellStyle name="Heading 3 2 5 2 3 4 12" xfId="18958"/>
    <cellStyle name="Heading 3 2 5 2 3 4 13" xfId="18959"/>
    <cellStyle name="Heading 3 2 5 2 3 4 14" xfId="18960"/>
    <cellStyle name="Heading 3 2 5 2 3 4 15" xfId="18961"/>
    <cellStyle name="Heading 3 2 5 2 3 4 16" xfId="18962"/>
    <cellStyle name="Heading 3 2 5 2 3 4 17" xfId="18963"/>
    <cellStyle name="Heading 3 2 5 2 3 4 18" xfId="18964"/>
    <cellStyle name="Heading 3 2 5 2 3 4 2" xfId="18965"/>
    <cellStyle name="Heading 3 2 5 2 3 4 3" xfId="18966"/>
    <cellStyle name="Heading 3 2 5 2 3 4 4" xfId="18967"/>
    <cellStyle name="Heading 3 2 5 2 3 4 5" xfId="18968"/>
    <cellStyle name="Heading 3 2 5 2 3 4 6" xfId="18969"/>
    <cellStyle name="Heading 3 2 5 2 3 4 7" xfId="18970"/>
    <cellStyle name="Heading 3 2 5 2 3 4 8" xfId="18971"/>
    <cellStyle name="Heading 3 2 5 2 3 4 9" xfId="18972"/>
    <cellStyle name="Heading 3 2 5 2 3 5" xfId="18973"/>
    <cellStyle name="Heading 3 2 5 2 3 5 10" xfId="18974"/>
    <cellStyle name="Heading 3 2 5 2 3 5 11" xfId="18975"/>
    <cellStyle name="Heading 3 2 5 2 3 5 12" xfId="18976"/>
    <cellStyle name="Heading 3 2 5 2 3 5 2" xfId="18977"/>
    <cellStyle name="Heading 3 2 5 2 3 5 3" xfId="18978"/>
    <cellStyle name="Heading 3 2 5 2 3 5 4" xfId="18979"/>
    <cellStyle name="Heading 3 2 5 2 3 5 5" xfId="18980"/>
    <cellStyle name="Heading 3 2 5 2 3 5 6" xfId="18981"/>
    <cellStyle name="Heading 3 2 5 2 3 5 7" xfId="18982"/>
    <cellStyle name="Heading 3 2 5 2 3 5 8" xfId="18983"/>
    <cellStyle name="Heading 3 2 5 2 3 5 9" xfId="18984"/>
    <cellStyle name="Heading 3 2 5 2 3 6" xfId="18985"/>
    <cellStyle name="Heading 3 2 5 2 3 6 10" xfId="18986"/>
    <cellStyle name="Heading 3 2 5 2 3 6 2" xfId="18987"/>
    <cellStyle name="Heading 3 2 5 2 3 6 3" xfId="18988"/>
    <cellStyle name="Heading 3 2 5 2 3 6 4" xfId="18989"/>
    <cellStyle name="Heading 3 2 5 2 3 6 5" xfId="18990"/>
    <cellStyle name="Heading 3 2 5 2 3 6 6" xfId="18991"/>
    <cellStyle name="Heading 3 2 5 2 3 6 7" xfId="18992"/>
    <cellStyle name="Heading 3 2 5 2 3 6 8" xfId="18993"/>
    <cellStyle name="Heading 3 2 5 2 3 6 9" xfId="18994"/>
    <cellStyle name="Heading 3 2 5 2 3 7" xfId="18995"/>
    <cellStyle name="Heading 3 2 5 2 3 7 2" xfId="18996"/>
    <cellStyle name="Heading 3 2 5 2 3 7 3" xfId="18997"/>
    <cellStyle name="Heading 3 2 5 2 3 7 4" xfId="18998"/>
    <cellStyle name="Heading 3 2 5 2 3 7 5" xfId="18999"/>
    <cellStyle name="Heading 3 2 5 2 3 7 6" xfId="19000"/>
    <cellStyle name="Heading 3 2 5 2 3 7 7" xfId="19001"/>
    <cellStyle name="Heading 3 2 5 2 3 7 8" xfId="19002"/>
    <cellStyle name="Heading 3 2 5 2 3 7 9" xfId="19003"/>
    <cellStyle name="Heading 3 2 5 2 3 8" xfId="19004"/>
    <cellStyle name="Heading 3 2 5 2 3 8 10" xfId="19005"/>
    <cellStyle name="Heading 3 2 5 2 3 8 11" xfId="19006"/>
    <cellStyle name="Heading 3 2 5 2 3 8 12" xfId="19007"/>
    <cellStyle name="Heading 3 2 5 2 3 8 2" xfId="19008"/>
    <cellStyle name="Heading 3 2 5 2 3 8 3" xfId="19009"/>
    <cellStyle name="Heading 3 2 5 2 3 8 4" xfId="19010"/>
    <cellStyle name="Heading 3 2 5 2 3 8 5" xfId="19011"/>
    <cellStyle name="Heading 3 2 5 2 3 8 6" xfId="19012"/>
    <cellStyle name="Heading 3 2 5 2 3 8 7" xfId="19013"/>
    <cellStyle name="Heading 3 2 5 2 3 8 8" xfId="19014"/>
    <cellStyle name="Heading 3 2 5 2 3 8 9" xfId="19015"/>
    <cellStyle name="Heading 3 2 5 2 3 9" xfId="19016"/>
    <cellStyle name="Heading 3 2 5 2 4" xfId="19017"/>
    <cellStyle name="Heading 3 2 5 2 4 10" xfId="19018"/>
    <cellStyle name="Heading 3 2 5 2 4 11" xfId="19019"/>
    <cellStyle name="Heading 3 2 5 2 4 12" xfId="19020"/>
    <cellStyle name="Heading 3 2 5 2 4 13" xfId="19021"/>
    <cellStyle name="Heading 3 2 5 2 4 14" xfId="19022"/>
    <cellStyle name="Heading 3 2 5 2 4 15" xfId="19023"/>
    <cellStyle name="Heading 3 2 5 2 4 16" xfId="19024"/>
    <cellStyle name="Heading 3 2 5 2 4 17" xfId="19025"/>
    <cellStyle name="Heading 3 2 5 2 4 2" xfId="19026"/>
    <cellStyle name="Heading 3 2 5 2 4 2 10" xfId="19027"/>
    <cellStyle name="Heading 3 2 5 2 4 2 11" xfId="19028"/>
    <cellStyle name="Heading 3 2 5 2 4 2 12" xfId="19029"/>
    <cellStyle name="Heading 3 2 5 2 4 2 13" xfId="19030"/>
    <cellStyle name="Heading 3 2 5 2 4 2 14" xfId="19031"/>
    <cellStyle name="Heading 3 2 5 2 4 2 15" xfId="19032"/>
    <cellStyle name="Heading 3 2 5 2 4 2 16" xfId="19033"/>
    <cellStyle name="Heading 3 2 5 2 4 2 17" xfId="19034"/>
    <cellStyle name="Heading 3 2 5 2 4 2 18" xfId="19035"/>
    <cellStyle name="Heading 3 2 5 2 4 2 19" xfId="19036"/>
    <cellStyle name="Heading 3 2 5 2 4 2 2" xfId="19037"/>
    <cellStyle name="Heading 3 2 5 2 4 2 20" xfId="19038"/>
    <cellStyle name="Heading 3 2 5 2 4 2 21" xfId="19039"/>
    <cellStyle name="Heading 3 2 5 2 4 2 22" xfId="19040"/>
    <cellStyle name="Heading 3 2 5 2 4 2 23" xfId="19041"/>
    <cellStyle name="Heading 3 2 5 2 4 2 24" xfId="19042"/>
    <cellStyle name="Heading 3 2 5 2 4 2 25" xfId="19043"/>
    <cellStyle name="Heading 3 2 5 2 4 2 26" xfId="19044"/>
    <cellStyle name="Heading 3 2 5 2 4 2 27" xfId="19045"/>
    <cellStyle name="Heading 3 2 5 2 4 2 28" xfId="19046"/>
    <cellStyle name="Heading 3 2 5 2 4 2 3" xfId="19047"/>
    <cellStyle name="Heading 3 2 5 2 4 2 4" xfId="19048"/>
    <cellStyle name="Heading 3 2 5 2 4 2 5" xfId="19049"/>
    <cellStyle name="Heading 3 2 5 2 4 2 6" xfId="19050"/>
    <cellStyle name="Heading 3 2 5 2 4 2 7" xfId="19051"/>
    <cellStyle name="Heading 3 2 5 2 4 2 8" xfId="19052"/>
    <cellStyle name="Heading 3 2 5 2 4 2 9" xfId="19053"/>
    <cellStyle name="Heading 3 2 5 2 4 3" xfId="19054"/>
    <cellStyle name="Heading 3 2 5 2 4 3 10" xfId="19055"/>
    <cellStyle name="Heading 3 2 5 2 4 3 11" xfId="19056"/>
    <cellStyle name="Heading 3 2 5 2 4 3 12" xfId="19057"/>
    <cellStyle name="Heading 3 2 5 2 4 3 13" xfId="19058"/>
    <cellStyle name="Heading 3 2 5 2 4 3 14" xfId="19059"/>
    <cellStyle name="Heading 3 2 5 2 4 3 15" xfId="19060"/>
    <cellStyle name="Heading 3 2 5 2 4 3 16" xfId="19061"/>
    <cellStyle name="Heading 3 2 5 2 4 3 17" xfId="19062"/>
    <cellStyle name="Heading 3 2 5 2 4 3 18" xfId="19063"/>
    <cellStyle name="Heading 3 2 5 2 4 3 2" xfId="19064"/>
    <cellStyle name="Heading 3 2 5 2 4 3 3" xfId="19065"/>
    <cellStyle name="Heading 3 2 5 2 4 3 4" xfId="19066"/>
    <cellStyle name="Heading 3 2 5 2 4 3 5" xfId="19067"/>
    <cellStyle name="Heading 3 2 5 2 4 3 6" xfId="19068"/>
    <cellStyle name="Heading 3 2 5 2 4 3 7" xfId="19069"/>
    <cellStyle name="Heading 3 2 5 2 4 3 8" xfId="19070"/>
    <cellStyle name="Heading 3 2 5 2 4 3 9" xfId="19071"/>
    <cellStyle name="Heading 3 2 5 2 4 4" xfId="19072"/>
    <cellStyle name="Heading 3 2 5 2 4 4 10" xfId="19073"/>
    <cellStyle name="Heading 3 2 5 2 4 4 11" xfId="19074"/>
    <cellStyle name="Heading 3 2 5 2 4 4 12" xfId="19075"/>
    <cellStyle name="Heading 3 2 5 2 4 4 13" xfId="19076"/>
    <cellStyle name="Heading 3 2 5 2 4 4 14" xfId="19077"/>
    <cellStyle name="Heading 3 2 5 2 4 4 15" xfId="19078"/>
    <cellStyle name="Heading 3 2 5 2 4 4 16" xfId="19079"/>
    <cellStyle name="Heading 3 2 5 2 4 4 17" xfId="19080"/>
    <cellStyle name="Heading 3 2 5 2 4 4 18" xfId="19081"/>
    <cellStyle name="Heading 3 2 5 2 4 4 2" xfId="19082"/>
    <cellStyle name="Heading 3 2 5 2 4 4 3" xfId="19083"/>
    <cellStyle name="Heading 3 2 5 2 4 4 4" xfId="19084"/>
    <cellStyle name="Heading 3 2 5 2 4 4 5" xfId="19085"/>
    <cellStyle name="Heading 3 2 5 2 4 4 6" xfId="19086"/>
    <cellStyle name="Heading 3 2 5 2 4 4 7" xfId="19087"/>
    <cellStyle name="Heading 3 2 5 2 4 4 8" xfId="19088"/>
    <cellStyle name="Heading 3 2 5 2 4 4 9" xfId="19089"/>
    <cellStyle name="Heading 3 2 5 2 4 5" xfId="19090"/>
    <cellStyle name="Heading 3 2 5 2 4 5 10" xfId="19091"/>
    <cellStyle name="Heading 3 2 5 2 4 5 11" xfId="19092"/>
    <cellStyle name="Heading 3 2 5 2 4 5 12" xfId="19093"/>
    <cellStyle name="Heading 3 2 5 2 4 5 2" xfId="19094"/>
    <cellStyle name="Heading 3 2 5 2 4 5 3" xfId="19095"/>
    <cellStyle name="Heading 3 2 5 2 4 5 4" xfId="19096"/>
    <cellStyle name="Heading 3 2 5 2 4 5 5" xfId="19097"/>
    <cellStyle name="Heading 3 2 5 2 4 5 6" xfId="19098"/>
    <cellStyle name="Heading 3 2 5 2 4 5 7" xfId="19099"/>
    <cellStyle name="Heading 3 2 5 2 4 5 8" xfId="19100"/>
    <cellStyle name="Heading 3 2 5 2 4 5 9" xfId="19101"/>
    <cellStyle name="Heading 3 2 5 2 4 6" xfId="19102"/>
    <cellStyle name="Heading 3 2 5 2 4 6 10" xfId="19103"/>
    <cellStyle name="Heading 3 2 5 2 4 6 2" xfId="19104"/>
    <cellStyle name="Heading 3 2 5 2 4 6 3" xfId="19105"/>
    <cellStyle name="Heading 3 2 5 2 4 6 4" xfId="19106"/>
    <cellStyle name="Heading 3 2 5 2 4 6 5" xfId="19107"/>
    <cellStyle name="Heading 3 2 5 2 4 6 6" xfId="19108"/>
    <cellStyle name="Heading 3 2 5 2 4 6 7" xfId="19109"/>
    <cellStyle name="Heading 3 2 5 2 4 6 8" xfId="19110"/>
    <cellStyle name="Heading 3 2 5 2 4 6 9" xfId="19111"/>
    <cellStyle name="Heading 3 2 5 2 4 7" xfId="19112"/>
    <cellStyle name="Heading 3 2 5 2 4 7 2" xfId="19113"/>
    <cellStyle name="Heading 3 2 5 2 4 7 3" xfId="19114"/>
    <cellStyle name="Heading 3 2 5 2 4 7 4" xfId="19115"/>
    <cellStyle name="Heading 3 2 5 2 4 7 5" xfId="19116"/>
    <cellStyle name="Heading 3 2 5 2 4 7 6" xfId="19117"/>
    <cellStyle name="Heading 3 2 5 2 4 7 7" xfId="19118"/>
    <cellStyle name="Heading 3 2 5 2 4 7 8" xfId="19119"/>
    <cellStyle name="Heading 3 2 5 2 4 7 9" xfId="19120"/>
    <cellStyle name="Heading 3 2 5 2 4 8" xfId="19121"/>
    <cellStyle name="Heading 3 2 5 2 4 8 10" xfId="19122"/>
    <cellStyle name="Heading 3 2 5 2 4 8 11" xfId="19123"/>
    <cellStyle name="Heading 3 2 5 2 4 8 12" xfId="19124"/>
    <cellStyle name="Heading 3 2 5 2 4 8 2" xfId="19125"/>
    <cellStyle name="Heading 3 2 5 2 4 8 3" xfId="19126"/>
    <cellStyle name="Heading 3 2 5 2 4 8 4" xfId="19127"/>
    <cellStyle name="Heading 3 2 5 2 4 8 5" xfId="19128"/>
    <cellStyle name="Heading 3 2 5 2 4 8 6" xfId="19129"/>
    <cellStyle name="Heading 3 2 5 2 4 8 7" xfId="19130"/>
    <cellStyle name="Heading 3 2 5 2 4 8 8" xfId="19131"/>
    <cellStyle name="Heading 3 2 5 2 4 8 9" xfId="19132"/>
    <cellStyle name="Heading 3 2 5 2 4 9" xfId="19133"/>
    <cellStyle name="Heading 3 2 5 2 5" xfId="19134"/>
    <cellStyle name="Heading 3 2 5 2 5 10" xfId="19135"/>
    <cellStyle name="Heading 3 2 5 2 5 11" xfId="19136"/>
    <cellStyle name="Heading 3 2 5 2 5 12" xfId="19137"/>
    <cellStyle name="Heading 3 2 5 2 5 13" xfId="19138"/>
    <cellStyle name="Heading 3 2 5 2 5 14" xfId="19139"/>
    <cellStyle name="Heading 3 2 5 2 5 15" xfId="19140"/>
    <cellStyle name="Heading 3 2 5 2 5 16" xfId="19141"/>
    <cellStyle name="Heading 3 2 5 2 5 17" xfId="19142"/>
    <cellStyle name="Heading 3 2 5 2 5 18" xfId="19143"/>
    <cellStyle name="Heading 3 2 5 2 5 19" xfId="19144"/>
    <cellStyle name="Heading 3 2 5 2 5 2" xfId="19145"/>
    <cellStyle name="Heading 3 2 5 2 5 20" xfId="19146"/>
    <cellStyle name="Heading 3 2 5 2 5 21" xfId="19147"/>
    <cellStyle name="Heading 3 2 5 2 5 22" xfId="19148"/>
    <cellStyle name="Heading 3 2 5 2 5 23" xfId="19149"/>
    <cellStyle name="Heading 3 2 5 2 5 24" xfId="19150"/>
    <cellStyle name="Heading 3 2 5 2 5 25" xfId="19151"/>
    <cellStyle name="Heading 3 2 5 2 5 26" xfId="19152"/>
    <cellStyle name="Heading 3 2 5 2 5 27" xfId="19153"/>
    <cellStyle name="Heading 3 2 5 2 5 28" xfId="19154"/>
    <cellStyle name="Heading 3 2 5 2 5 3" xfId="19155"/>
    <cellStyle name="Heading 3 2 5 2 5 4" xfId="19156"/>
    <cellStyle name="Heading 3 2 5 2 5 5" xfId="19157"/>
    <cellStyle name="Heading 3 2 5 2 5 6" xfId="19158"/>
    <cellStyle name="Heading 3 2 5 2 5 7" xfId="19159"/>
    <cellStyle name="Heading 3 2 5 2 5 8" xfId="19160"/>
    <cellStyle name="Heading 3 2 5 2 5 9" xfId="19161"/>
    <cellStyle name="Heading 3 2 5 2 6" xfId="19162"/>
    <cellStyle name="Heading 3 2 5 2 6 10" xfId="19163"/>
    <cellStyle name="Heading 3 2 5 2 6 11" xfId="19164"/>
    <cellStyle name="Heading 3 2 5 2 6 12" xfId="19165"/>
    <cellStyle name="Heading 3 2 5 2 6 13" xfId="19166"/>
    <cellStyle name="Heading 3 2 5 2 6 14" xfId="19167"/>
    <cellStyle name="Heading 3 2 5 2 6 15" xfId="19168"/>
    <cellStyle name="Heading 3 2 5 2 6 16" xfId="19169"/>
    <cellStyle name="Heading 3 2 5 2 6 17" xfId="19170"/>
    <cellStyle name="Heading 3 2 5 2 6 18" xfId="19171"/>
    <cellStyle name="Heading 3 2 5 2 6 2" xfId="19172"/>
    <cellStyle name="Heading 3 2 5 2 6 3" xfId="19173"/>
    <cellStyle name="Heading 3 2 5 2 6 4" xfId="19174"/>
    <cellStyle name="Heading 3 2 5 2 6 5" xfId="19175"/>
    <cellStyle name="Heading 3 2 5 2 6 6" xfId="19176"/>
    <cellStyle name="Heading 3 2 5 2 6 7" xfId="19177"/>
    <cellStyle name="Heading 3 2 5 2 6 8" xfId="19178"/>
    <cellStyle name="Heading 3 2 5 2 6 9" xfId="19179"/>
    <cellStyle name="Heading 3 2 5 2 7" xfId="19180"/>
    <cellStyle name="Heading 3 2 5 2 7 10" xfId="19181"/>
    <cellStyle name="Heading 3 2 5 2 7 11" xfId="19182"/>
    <cellStyle name="Heading 3 2 5 2 7 12" xfId="19183"/>
    <cellStyle name="Heading 3 2 5 2 7 13" xfId="19184"/>
    <cellStyle name="Heading 3 2 5 2 7 14" xfId="19185"/>
    <cellStyle name="Heading 3 2 5 2 7 15" xfId="19186"/>
    <cellStyle name="Heading 3 2 5 2 7 16" xfId="19187"/>
    <cellStyle name="Heading 3 2 5 2 7 17" xfId="19188"/>
    <cellStyle name="Heading 3 2 5 2 7 18" xfId="19189"/>
    <cellStyle name="Heading 3 2 5 2 7 2" xfId="19190"/>
    <cellStyle name="Heading 3 2 5 2 7 3" xfId="19191"/>
    <cellStyle name="Heading 3 2 5 2 7 4" xfId="19192"/>
    <cellStyle name="Heading 3 2 5 2 7 5" xfId="19193"/>
    <cellStyle name="Heading 3 2 5 2 7 6" xfId="19194"/>
    <cellStyle name="Heading 3 2 5 2 7 7" xfId="19195"/>
    <cellStyle name="Heading 3 2 5 2 7 8" xfId="19196"/>
    <cellStyle name="Heading 3 2 5 2 7 9" xfId="19197"/>
    <cellStyle name="Heading 3 2 5 2 8" xfId="19198"/>
    <cellStyle name="Heading 3 2 5 2 8 10" xfId="19199"/>
    <cellStyle name="Heading 3 2 5 2 8 11" xfId="19200"/>
    <cellStyle name="Heading 3 2 5 2 8 12" xfId="19201"/>
    <cellStyle name="Heading 3 2 5 2 8 2" xfId="19202"/>
    <cellStyle name="Heading 3 2 5 2 8 3" xfId="19203"/>
    <cellStyle name="Heading 3 2 5 2 8 4" xfId="19204"/>
    <cellStyle name="Heading 3 2 5 2 8 5" xfId="19205"/>
    <cellStyle name="Heading 3 2 5 2 8 6" xfId="19206"/>
    <cellStyle name="Heading 3 2 5 2 8 7" xfId="19207"/>
    <cellStyle name="Heading 3 2 5 2 8 8" xfId="19208"/>
    <cellStyle name="Heading 3 2 5 2 8 9" xfId="19209"/>
    <cellStyle name="Heading 3 2 5 2 9" xfId="19210"/>
    <cellStyle name="Heading 3 2 5 2 9 10" xfId="19211"/>
    <cellStyle name="Heading 3 2 5 2 9 2" xfId="19212"/>
    <cellStyle name="Heading 3 2 5 2 9 3" xfId="19213"/>
    <cellStyle name="Heading 3 2 5 2 9 4" xfId="19214"/>
    <cellStyle name="Heading 3 2 5 2 9 5" xfId="19215"/>
    <cellStyle name="Heading 3 2 5 2 9 6" xfId="19216"/>
    <cellStyle name="Heading 3 2 5 2 9 7" xfId="19217"/>
    <cellStyle name="Heading 3 2 5 2 9 8" xfId="19218"/>
    <cellStyle name="Heading 3 2 5 2 9 9" xfId="19219"/>
    <cellStyle name="Heading 3 2 5 20" xfId="19220"/>
    <cellStyle name="Heading 3 2 5 21" xfId="19221"/>
    <cellStyle name="Heading 3 2 5 22" xfId="19222"/>
    <cellStyle name="Heading 3 2 5 23" xfId="19223"/>
    <cellStyle name="Heading 3 2 5 24" xfId="19224"/>
    <cellStyle name="Heading 3 2 5 3" xfId="19225"/>
    <cellStyle name="Heading 3 2 5 3 10" xfId="19226"/>
    <cellStyle name="Heading 3 2 5 3 11" xfId="19227"/>
    <cellStyle name="Heading 3 2 5 3 12" xfId="19228"/>
    <cellStyle name="Heading 3 2 5 3 13" xfId="19229"/>
    <cellStyle name="Heading 3 2 5 3 14" xfId="19230"/>
    <cellStyle name="Heading 3 2 5 3 15" xfId="19231"/>
    <cellStyle name="Heading 3 2 5 3 16" xfId="19232"/>
    <cellStyle name="Heading 3 2 5 3 17" xfId="19233"/>
    <cellStyle name="Heading 3 2 5 3 2" xfId="19234"/>
    <cellStyle name="Heading 3 2 5 3 2 10" xfId="19235"/>
    <cellStyle name="Heading 3 2 5 3 2 11" xfId="19236"/>
    <cellStyle name="Heading 3 2 5 3 2 12" xfId="19237"/>
    <cellStyle name="Heading 3 2 5 3 2 13" xfId="19238"/>
    <cellStyle name="Heading 3 2 5 3 2 14" xfId="19239"/>
    <cellStyle name="Heading 3 2 5 3 2 15" xfId="19240"/>
    <cellStyle name="Heading 3 2 5 3 2 16" xfId="19241"/>
    <cellStyle name="Heading 3 2 5 3 2 17" xfId="19242"/>
    <cellStyle name="Heading 3 2 5 3 2 18" xfId="19243"/>
    <cellStyle name="Heading 3 2 5 3 2 19" xfId="19244"/>
    <cellStyle name="Heading 3 2 5 3 2 2" xfId="19245"/>
    <cellStyle name="Heading 3 2 5 3 2 20" xfId="19246"/>
    <cellStyle name="Heading 3 2 5 3 2 21" xfId="19247"/>
    <cellStyle name="Heading 3 2 5 3 2 22" xfId="19248"/>
    <cellStyle name="Heading 3 2 5 3 2 23" xfId="19249"/>
    <cellStyle name="Heading 3 2 5 3 2 24" xfId="19250"/>
    <cellStyle name="Heading 3 2 5 3 2 25" xfId="19251"/>
    <cellStyle name="Heading 3 2 5 3 2 26" xfId="19252"/>
    <cellStyle name="Heading 3 2 5 3 2 27" xfId="19253"/>
    <cellStyle name="Heading 3 2 5 3 2 28" xfId="19254"/>
    <cellStyle name="Heading 3 2 5 3 2 3" xfId="19255"/>
    <cellStyle name="Heading 3 2 5 3 2 4" xfId="19256"/>
    <cellStyle name="Heading 3 2 5 3 2 5" xfId="19257"/>
    <cellStyle name="Heading 3 2 5 3 2 6" xfId="19258"/>
    <cellStyle name="Heading 3 2 5 3 2 7" xfId="19259"/>
    <cellStyle name="Heading 3 2 5 3 2 8" xfId="19260"/>
    <cellStyle name="Heading 3 2 5 3 2 9" xfId="19261"/>
    <cellStyle name="Heading 3 2 5 3 3" xfId="19262"/>
    <cellStyle name="Heading 3 2 5 3 3 10" xfId="19263"/>
    <cellStyle name="Heading 3 2 5 3 3 11" xfId="19264"/>
    <cellStyle name="Heading 3 2 5 3 3 12" xfId="19265"/>
    <cellStyle name="Heading 3 2 5 3 3 13" xfId="19266"/>
    <cellStyle name="Heading 3 2 5 3 3 14" xfId="19267"/>
    <cellStyle name="Heading 3 2 5 3 3 15" xfId="19268"/>
    <cellStyle name="Heading 3 2 5 3 3 16" xfId="19269"/>
    <cellStyle name="Heading 3 2 5 3 3 17" xfId="19270"/>
    <cellStyle name="Heading 3 2 5 3 3 18" xfId="19271"/>
    <cellStyle name="Heading 3 2 5 3 3 2" xfId="19272"/>
    <cellStyle name="Heading 3 2 5 3 3 3" xfId="19273"/>
    <cellStyle name="Heading 3 2 5 3 3 4" xfId="19274"/>
    <cellStyle name="Heading 3 2 5 3 3 5" xfId="19275"/>
    <cellStyle name="Heading 3 2 5 3 3 6" xfId="19276"/>
    <cellStyle name="Heading 3 2 5 3 3 7" xfId="19277"/>
    <cellStyle name="Heading 3 2 5 3 3 8" xfId="19278"/>
    <cellStyle name="Heading 3 2 5 3 3 9" xfId="19279"/>
    <cellStyle name="Heading 3 2 5 3 4" xfId="19280"/>
    <cellStyle name="Heading 3 2 5 3 4 10" xfId="19281"/>
    <cellStyle name="Heading 3 2 5 3 4 11" xfId="19282"/>
    <cellStyle name="Heading 3 2 5 3 4 12" xfId="19283"/>
    <cellStyle name="Heading 3 2 5 3 4 13" xfId="19284"/>
    <cellStyle name="Heading 3 2 5 3 4 14" xfId="19285"/>
    <cellStyle name="Heading 3 2 5 3 4 15" xfId="19286"/>
    <cellStyle name="Heading 3 2 5 3 4 16" xfId="19287"/>
    <cellStyle name="Heading 3 2 5 3 4 17" xfId="19288"/>
    <cellStyle name="Heading 3 2 5 3 4 18" xfId="19289"/>
    <cellStyle name="Heading 3 2 5 3 4 2" xfId="19290"/>
    <cellStyle name="Heading 3 2 5 3 4 3" xfId="19291"/>
    <cellStyle name="Heading 3 2 5 3 4 4" xfId="19292"/>
    <cellStyle name="Heading 3 2 5 3 4 5" xfId="19293"/>
    <cellStyle name="Heading 3 2 5 3 4 6" xfId="19294"/>
    <cellStyle name="Heading 3 2 5 3 4 7" xfId="19295"/>
    <cellStyle name="Heading 3 2 5 3 4 8" xfId="19296"/>
    <cellStyle name="Heading 3 2 5 3 4 9" xfId="19297"/>
    <cellStyle name="Heading 3 2 5 3 5" xfId="19298"/>
    <cellStyle name="Heading 3 2 5 3 5 10" xfId="19299"/>
    <cellStyle name="Heading 3 2 5 3 5 11" xfId="19300"/>
    <cellStyle name="Heading 3 2 5 3 5 12" xfId="19301"/>
    <cellStyle name="Heading 3 2 5 3 5 2" xfId="19302"/>
    <cellStyle name="Heading 3 2 5 3 5 3" xfId="19303"/>
    <cellStyle name="Heading 3 2 5 3 5 4" xfId="19304"/>
    <cellStyle name="Heading 3 2 5 3 5 5" xfId="19305"/>
    <cellStyle name="Heading 3 2 5 3 5 6" xfId="19306"/>
    <cellStyle name="Heading 3 2 5 3 5 7" xfId="19307"/>
    <cellStyle name="Heading 3 2 5 3 5 8" xfId="19308"/>
    <cellStyle name="Heading 3 2 5 3 5 9" xfId="19309"/>
    <cellStyle name="Heading 3 2 5 3 6" xfId="19310"/>
    <cellStyle name="Heading 3 2 5 3 6 10" xfId="19311"/>
    <cellStyle name="Heading 3 2 5 3 6 2" xfId="19312"/>
    <cellStyle name="Heading 3 2 5 3 6 3" xfId="19313"/>
    <cellStyle name="Heading 3 2 5 3 6 4" xfId="19314"/>
    <cellStyle name="Heading 3 2 5 3 6 5" xfId="19315"/>
    <cellStyle name="Heading 3 2 5 3 6 6" xfId="19316"/>
    <cellStyle name="Heading 3 2 5 3 6 7" xfId="19317"/>
    <cellStyle name="Heading 3 2 5 3 6 8" xfId="19318"/>
    <cellStyle name="Heading 3 2 5 3 6 9" xfId="19319"/>
    <cellStyle name="Heading 3 2 5 3 7" xfId="19320"/>
    <cellStyle name="Heading 3 2 5 3 7 2" xfId="19321"/>
    <cellStyle name="Heading 3 2 5 3 7 3" xfId="19322"/>
    <cellStyle name="Heading 3 2 5 3 7 4" xfId="19323"/>
    <cellStyle name="Heading 3 2 5 3 7 5" xfId="19324"/>
    <cellStyle name="Heading 3 2 5 3 7 6" xfId="19325"/>
    <cellStyle name="Heading 3 2 5 3 7 7" xfId="19326"/>
    <cellStyle name="Heading 3 2 5 3 7 8" xfId="19327"/>
    <cellStyle name="Heading 3 2 5 3 7 9" xfId="19328"/>
    <cellStyle name="Heading 3 2 5 3 8" xfId="19329"/>
    <cellStyle name="Heading 3 2 5 3 8 10" xfId="19330"/>
    <cellStyle name="Heading 3 2 5 3 8 11" xfId="19331"/>
    <cellStyle name="Heading 3 2 5 3 8 12" xfId="19332"/>
    <cellStyle name="Heading 3 2 5 3 8 2" xfId="19333"/>
    <cellStyle name="Heading 3 2 5 3 8 3" xfId="19334"/>
    <cellStyle name="Heading 3 2 5 3 8 4" xfId="19335"/>
    <cellStyle name="Heading 3 2 5 3 8 5" xfId="19336"/>
    <cellStyle name="Heading 3 2 5 3 8 6" xfId="19337"/>
    <cellStyle name="Heading 3 2 5 3 8 7" xfId="19338"/>
    <cellStyle name="Heading 3 2 5 3 8 8" xfId="19339"/>
    <cellStyle name="Heading 3 2 5 3 8 9" xfId="19340"/>
    <cellStyle name="Heading 3 2 5 3 9" xfId="19341"/>
    <cellStyle name="Heading 3 2 5 4" xfId="19342"/>
    <cellStyle name="Heading 3 2 5 4 10" xfId="19343"/>
    <cellStyle name="Heading 3 2 5 4 11" xfId="19344"/>
    <cellStyle name="Heading 3 2 5 4 12" xfId="19345"/>
    <cellStyle name="Heading 3 2 5 4 13" xfId="19346"/>
    <cellStyle name="Heading 3 2 5 4 14" xfId="19347"/>
    <cellStyle name="Heading 3 2 5 4 15" xfId="19348"/>
    <cellStyle name="Heading 3 2 5 4 16" xfId="19349"/>
    <cellStyle name="Heading 3 2 5 4 17" xfId="19350"/>
    <cellStyle name="Heading 3 2 5 4 2" xfId="19351"/>
    <cellStyle name="Heading 3 2 5 4 2 10" xfId="19352"/>
    <cellStyle name="Heading 3 2 5 4 2 11" xfId="19353"/>
    <cellStyle name="Heading 3 2 5 4 2 12" xfId="19354"/>
    <cellStyle name="Heading 3 2 5 4 2 13" xfId="19355"/>
    <cellStyle name="Heading 3 2 5 4 2 14" xfId="19356"/>
    <cellStyle name="Heading 3 2 5 4 2 15" xfId="19357"/>
    <cellStyle name="Heading 3 2 5 4 2 16" xfId="19358"/>
    <cellStyle name="Heading 3 2 5 4 2 17" xfId="19359"/>
    <cellStyle name="Heading 3 2 5 4 2 18" xfId="19360"/>
    <cellStyle name="Heading 3 2 5 4 2 19" xfId="19361"/>
    <cellStyle name="Heading 3 2 5 4 2 2" xfId="19362"/>
    <cellStyle name="Heading 3 2 5 4 2 20" xfId="19363"/>
    <cellStyle name="Heading 3 2 5 4 2 21" xfId="19364"/>
    <cellStyle name="Heading 3 2 5 4 2 22" xfId="19365"/>
    <cellStyle name="Heading 3 2 5 4 2 23" xfId="19366"/>
    <cellStyle name="Heading 3 2 5 4 2 24" xfId="19367"/>
    <cellStyle name="Heading 3 2 5 4 2 25" xfId="19368"/>
    <cellStyle name="Heading 3 2 5 4 2 26" xfId="19369"/>
    <cellStyle name="Heading 3 2 5 4 2 27" xfId="19370"/>
    <cellStyle name="Heading 3 2 5 4 2 28" xfId="19371"/>
    <cellStyle name="Heading 3 2 5 4 2 3" xfId="19372"/>
    <cellStyle name="Heading 3 2 5 4 2 4" xfId="19373"/>
    <cellStyle name="Heading 3 2 5 4 2 5" xfId="19374"/>
    <cellStyle name="Heading 3 2 5 4 2 6" xfId="19375"/>
    <cellStyle name="Heading 3 2 5 4 2 7" xfId="19376"/>
    <cellStyle name="Heading 3 2 5 4 2 8" xfId="19377"/>
    <cellStyle name="Heading 3 2 5 4 2 9" xfId="19378"/>
    <cellStyle name="Heading 3 2 5 4 3" xfId="19379"/>
    <cellStyle name="Heading 3 2 5 4 3 10" xfId="19380"/>
    <cellStyle name="Heading 3 2 5 4 3 11" xfId="19381"/>
    <cellStyle name="Heading 3 2 5 4 3 12" xfId="19382"/>
    <cellStyle name="Heading 3 2 5 4 3 13" xfId="19383"/>
    <cellStyle name="Heading 3 2 5 4 3 14" xfId="19384"/>
    <cellStyle name="Heading 3 2 5 4 3 15" xfId="19385"/>
    <cellStyle name="Heading 3 2 5 4 3 16" xfId="19386"/>
    <cellStyle name="Heading 3 2 5 4 3 17" xfId="19387"/>
    <cellStyle name="Heading 3 2 5 4 3 18" xfId="19388"/>
    <cellStyle name="Heading 3 2 5 4 3 2" xfId="19389"/>
    <cellStyle name="Heading 3 2 5 4 3 3" xfId="19390"/>
    <cellStyle name="Heading 3 2 5 4 3 4" xfId="19391"/>
    <cellStyle name="Heading 3 2 5 4 3 5" xfId="19392"/>
    <cellStyle name="Heading 3 2 5 4 3 6" xfId="19393"/>
    <cellStyle name="Heading 3 2 5 4 3 7" xfId="19394"/>
    <cellStyle name="Heading 3 2 5 4 3 8" xfId="19395"/>
    <cellStyle name="Heading 3 2 5 4 3 9" xfId="19396"/>
    <cellStyle name="Heading 3 2 5 4 4" xfId="19397"/>
    <cellStyle name="Heading 3 2 5 4 4 10" xfId="19398"/>
    <cellStyle name="Heading 3 2 5 4 4 11" xfId="19399"/>
    <cellStyle name="Heading 3 2 5 4 4 12" xfId="19400"/>
    <cellStyle name="Heading 3 2 5 4 4 13" xfId="19401"/>
    <cellStyle name="Heading 3 2 5 4 4 14" xfId="19402"/>
    <cellStyle name="Heading 3 2 5 4 4 15" xfId="19403"/>
    <cellStyle name="Heading 3 2 5 4 4 16" xfId="19404"/>
    <cellStyle name="Heading 3 2 5 4 4 17" xfId="19405"/>
    <cellStyle name="Heading 3 2 5 4 4 18" xfId="19406"/>
    <cellStyle name="Heading 3 2 5 4 4 2" xfId="19407"/>
    <cellStyle name="Heading 3 2 5 4 4 3" xfId="19408"/>
    <cellStyle name="Heading 3 2 5 4 4 4" xfId="19409"/>
    <cellStyle name="Heading 3 2 5 4 4 5" xfId="19410"/>
    <cellStyle name="Heading 3 2 5 4 4 6" xfId="19411"/>
    <cellStyle name="Heading 3 2 5 4 4 7" xfId="19412"/>
    <cellStyle name="Heading 3 2 5 4 4 8" xfId="19413"/>
    <cellStyle name="Heading 3 2 5 4 4 9" xfId="19414"/>
    <cellStyle name="Heading 3 2 5 4 5" xfId="19415"/>
    <cellStyle name="Heading 3 2 5 4 5 10" xfId="19416"/>
    <cellStyle name="Heading 3 2 5 4 5 11" xfId="19417"/>
    <cellStyle name="Heading 3 2 5 4 5 12" xfId="19418"/>
    <cellStyle name="Heading 3 2 5 4 5 2" xfId="19419"/>
    <cellStyle name="Heading 3 2 5 4 5 3" xfId="19420"/>
    <cellStyle name="Heading 3 2 5 4 5 4" xfId="19421"/>
    <cellStyle name="Heading 3 2 5 4 5 5" xfId="19422"/>
    <cellStyle name="Heading 3 2 5 4 5 6" xfId="19423"/>
    <cellStyle name="Heading 3 2 5 4 5 7" xfId="19424"/>
    <cellStyle name="Heading 3 2 5 4 5 8" xfId="19425"/>
    <cellStyle name="Heading 3 2 5 4 5 9" xfId="19426"/>
    <cellStyle name="Heading 3 2 5 4 6" xfId="19427"/>
    <cellStyle name="Heading 3 2 5 4 6 10" xfId="19428"/>
    <cellStyle name="Heading 3 2 5 4 6 2" xfId="19429"/>
    <cellStyle name="Heading 3 2 5 4 6 3" xfId="19430"/>
    <cellStyle name="Heading 3 2 5 4 6 4" xfId="19431"/>
    <cellStyle name="Heading 3 2 5 4 6 5" xfId="19432"/>
    <cellStyle name="Heading 3 2 5 4 6 6" xfId="19433"/>
    <cellStyle name="Heading 3 2 5 4 6 7" xfId="19434"/>
    <cellStyle name="Heading 3 2 5 4 6 8" xfId="19435"/>
    <cellStyle name="Heading 3 2 5 4 6 9" xfId="19436"/>
    <cellStyle name="Heading 3 2 5 4 7" xfId="19437"/>
    <cellStyle name="Heading 3 2 5 4 7 2" xfId="19438"/>
    <cellStyle name="Heading 3 2 5 4 7 3" xfId="19439"/>
    <cellStyle name="Heading 3 2 5 4 7 4" xfId="19440"/>
    <cellStyle name="Heading 3 2 5 4 7 5" xfId="19441"/>
    <cellStyle name="Heading 3 2 5 4 7 6" xfId="19442"/>
    <cellStyle name="Heading 3 2 5 4 7 7" xfId="19443"/>
    <cellStyle name="Heading 3 2 5 4 7 8" xfId="19444"/>
    <cellStyle name="Heading 3 2 5 4 7 9" xfId="19445"/>
    <cellStyle name="Heading 3 2 5 4 8" xfId="19446"/>
    <cellStyle name="Heading 3 2 5 4 8 10" xfId="19447"/>
    <cellStyle name="Heading 3 2 5 4 8 11" xfId="19448"/>
    <cellStyle name="Heading 3 2 5 4 8 12" xfId="19449"/>
    <cellStyle name="Heading 3 2 5 4 8 2" xfId="19450"/>
    <cellStyle name="Heading 3 2 5 4 8 3" xfId="19451"/>
    <cellStyle name="Heading 3 2 5 4 8 4" xfId="19452"/>
    <cellStyle name="Heading 3 2 5 4 8 5" xfId="19453"/>
    <cellStyle name="Heading 3 2 5 4 8 6" xfId="19454"/>
    <cellStyle name="Heading 3 2 5 4 8 7" xfId="19455"/>
    <cellStyle name="Heading 3 2 5 4 8 8" xfId="19456"/>
    <cellStyle name="Heading 3 2 5 4 8 9" xfId="19457"/>
    <cellStyle name="Heading 3 2 5 4 9" xfId="19458"/>
    <cellStyle name="Heading 3 2 5 5" xfId="19459"/>
    <cellStyle name="Heading 3 2 5 5 10" xfId="19460"/>
    <cellStyle name="Heading 3 2 5 5 11" xfId="19461"/>
    <cellStyle name="Heading 3 2 5 5 12" xfId="19462"/>
    <cellStyle name="Heading 3 2 5 5 13" xfId="19463"/>
    <cellStyle name="Heading 3 2 5 5 14" xfId="19464"/>
    <cellStyle name="Heading 3 2 5 5 15" xfId="19465"/>
    <cellStyle name="Heading 3 2 5 5 16" xfId="19466"/>
    <cellStyle name="Heading 3 2 5 5 17" xfId="19467"/>
    <cellStyle name="Heading 3 2 5 5 2" xfId="19468"/>
    <cellStyle name="Heading 3 2 5 5 2 10" xfId="19469"/>
    <cellStyle name="Heading 3 2 5 5 2 11" xfId="19470"/>
    <cellStyle name="Heading 3 2 5 5 2 12" xfId="19471"/>
    <cellStyle name="Heading 3 2 5 5 2 13" xfId="19472"/>
    <cellStyle name="Heading 3 2 5 5 2 14" xfId="19473"/>
    <cellStyle name="Heading 3 2 5 5 2 15" xfId="19474"/>
    <cellStyle name="Heading 3 2 5 5 2 16" xfId="19475"/>
    <cellStyle name="Heading 3 2 5 5 2 17" xfId="19476"/>
    <cellStyle name="Heading 3 2 5 5 2 18" xfId="19477"/>
    <cellStyle name="Heading 3 2 5 5 2 19" xfId="19478"/>
    <cellStyle name="Heading 3 2 5 5 2 2" xfId="19479"/>
    <cellStyle name="Heading 3 2 5 5 2 20" xfId="19480"/>
    <cellStyle name="Heading 3 2 5 5 2 21" xfId="19481"/>
    <cellStyle name="Heading 3 2 5 5 2 22" xfId="19482"/>
    <cellStyle name="Heading 3 2 5 5 2 23" xfId="19483"/>
    <cellStyle name="Heading 3 2 5 5 2 24" xfId="19484"/>
    <cellStyle name="Heading 3 2 5 5 2 25" xfId="19485"/>
    <cellStyle name="Heading 3 2 5 5 2 26" xfId="19486"/>
    <cellStyle name="Heading 3 2 5 5 2 27" xfId="19487"/>
    <cellStyle name="Heading 3 2 5 5 2 28" xfId="19488"/>
    <cellStyle name="Heading 3 2 5 5 2 3" xfId="19489"/>
    <cellStyle name="Heading 3 2 5 5 2 4" xfId="19490"/>
    <cellStyle name="Heading 3 2 5 5 2 5" xfId="19491"/>
    <cellStyle name="Heading 3 2 5 5 2 6" xfId="19492"/>
    <cellStyle name="Heading 3 2 5 5 2 7" xfId="19493"/>
    <cellStyle name="Heading 3 2 5 5 2 8" xfId="19494"/>
    <cellStyle name="Heading 3 2 5 5 2 9" xfId="19495"/>
    <cellStyle name="Heading 3 2 5 5 3" xfId="19496"/>
    <cellStyle name="Heading 3 2 5 5 3 10" xfId="19497"/>
    <cellStyle name="Heading 3 2 5 5 3 11" xfId="19498"/>
    <cellStyle name="Heading 3 2 5 5 3 12" xfId="19499"/>
    <cellStyle name="Heading 3 2 5 5 3 13" xfId="19500"/>
    <cellStyle name="Heading 3 2 5 5 3 14" xfId="19501"/>
    <cellStyle name="Heading 3 2 5 5 3 15" xfId="19502"/>
    <cellStyle name="Heading 3 2 5 5 3 16" xfId="19503"/>
    <cellStyle name="Heading 3 2 5 5 3 17" xfId="19504"/>
    <cellStyle name="Heading 3 2 5 5 3 18" xfId="19505"/>
    <cellStyle name="Heading 3 2 5 5 3 2" xfId="19506"/>
    <cellStyle name="Heading 3 2 5 5 3 3" xfId="19507"/>
    <cellStyle name="Heading 3 2 5 5 3 4" xfId="19508"/>
    <cellStyle name="Heading 3 2 5 5 3 5" xfId="19509"/>
    <cellStyle name="Heading 3 2 5 5 3 6" xfId="19510"/>
    <cellStyle name="Heading 3 2 5 5 3 7" xfId="19511"/>
    <cellStyle name="Heading 3 2 5 5 3 8" xfId="19512"/>
    <cellStyle name="Heading 3 2 5 5 3 9" xfId="19513"/>
    <cellStyle name="Heading 3 2 5 5 4" xfId="19514"/>
    <cellStyle name="Heading 3 2 5 5 4 10" xfId="19515"/>
    <cellStyle name="Heading 3 2 5 5 4 11" xfId="19516"/>
    <cellStyle name="Heading 3 2 5 5 4 12" xfId="19517"/>
    <cellStyle name="Heading 3 2 5 5 4 13" xfId="19518"/>
    <cellStyle name="Heading 3 2 5 5 4 14" xfId="19519"/>
    <cellStyle name="Heading 3 2 5 5 4 15" xfId="19520"/>
    <cellStyle name="Heading 3 2 5 5 4 16" xfId="19521"/>
    <cellStyle name="Heading 3 2 5 5 4 17" xfId="19522"/>
    <cellStyle name="Heading 3 2 5 5 4 18" xfId="19523"/>
    <cellStyle name="Heading 3 2 5 5 4 2" xfId="19524"/>
    <cellStyle name="Heading 3 2 5 5 4 3" xfId="19525"/>
    <cellStyle name="Heading 3 2 5 5 4 4" xfId="19526"/>
    <cellStyle name="Heading 3 2 5 5 4 5" xfId="19527"/>
    <cellStyle name="Heading 3 2 5 5 4 6" xfId="19528"/>
    <cellStyle name="Heading 3 2 5 5 4 7" xfId="19529"/>
    <cellStyle name="Heading 3 2 5 5 4 8" xfId="19530"/>
    <cellStyle name="Heading 3 2 5 5 4 9" xfId="19531"/>
    <cellStyle name="Heading 3 2 5 5 5" xfId="19532"/>
    <cellStyle name="Heading 3 2 5 5 5 10" xfId="19533"/>
    <cellStyle name="Heading 3 2 5 5 5 11" xfId="19534"/>
    <cellStyle name="Heading 3 2 5 5 5 12" xfId="19535"/>
    <cellStyle name="Heading 3 2 5 5 5 2" xfId="19536"/>
    <cellStyle name="Heading 3 2 5 5 5 3" xfId="19537"/>
    <cellStyle name="Heading 3 2 5 5 5 4" xfId="19538"/>
    <cellStyle name="Heading 3 2 5 5 5 5" xfId="19539"/>
    <cellStyle name="Heading 3 2 5 5 5 6" xfId="19540"/>
    <cellStyle name="Heading 3 2 5 5 5 7" xfId="19541"/>
    <cellStyle name="Heading 3 2 5 5 5 8" xfId="19542"/>
    <cellStyle name="Heading 3 2 5 5 5 9" xfId="19543"/>
    <cellStyle name="Heading 3 2 5 5 6" xfId="19544"/>
    <cellStyle name="Heading 3 2 5 5 6 10" xfId="19545"/>
    <cellStyle name="Heading 3 2 5 5 6 2" xfId="19546"/>
    <cellStyle name="Heading 3 2 5 5 6 3" xfId="19547"/>
    <cellStyle name="Heading 3 2 5 5 6 4" xfId="19548"/>
    <cellStyle name="Heading 3 2 5 5 6 5" xfId="19549"/>
    <cellStyle name="Heading 3 2 5 5 6 6" xfId="19550"/>
    <cellStyle name="Heading 3 2 5 5 6 7" xfId="19551"/>
    <cellStyle name="Heading 3 2 5 5 6 8" xfId="19552"/>
    <cellStyle name="Heading 3 2 5 5 6 9" xfId="19553"/>
    <cellStyle name="Heading 3 2 5 5 7" xfId="19554"/>
    <cellStyle name="Heading 3 2 5 5 7 2" xfId="19555"/>
    <cellStyle name="Heading 3 2 5 5 7 3" xfId="19556"/>
    <cellStyle name="Heading 3 2 5 5 7 4" xfId="19557"/>
    <cellStyle name="Heading 3 2 5 5 7 5" xfId="19558"/>
    <cellStyle name="Heading 3 2 5 5 7 6" xfId="19559"/>
    <cellStyle name="Heading 3 2 5 5 7 7" xfId="19560"/>
    <cellStyle name="Heading 3 2 5 5 7 8" xfId="19561"/>
    <cellStyle name="Heading 3 2 5 5 7 9" xfId="19562"/>
    <cellStyle name="Heading 3 2 5 5 8" xfId="19563"/>
    <cellStyle name="Heading 3 2 5 5 8 10" xfId="19564"/>
    <cellStyle name="Heading 3 2 5 5 8 11" xfId="19565"/>
    <cellStyle name="Heading 3 2 5 5 8 12" xfId="19566"/>
    <cellStyle name="Heading 3 2 5 5 8 2" xfId="19567"/>
    <cellStyle name="Heading 3 2 5 5 8 3" xfId="19568"/>
    <cellStyle name="Heading 3 2 5 5 8 4" xfId="19569"/>
    <cellStyle name="Heading 3 2 5 5 8 5" xfId="19570"/>
    <cellStyle name="Heading 3 2 5 5 8 6" xfId="19571"/>
    <cellStyle name="Heading 3 2 5 5 8 7" xfId="19572"/>
    <cellStyle name="Heading 3 2 5 5 8 8" xfId="19573"/>
    <cellStyle name="Heading 3 2 5 5 8 9" xfId="19574"/>
    <cellStyle name="Heading 3 2 5 5 9" xfId="19575"/>
    <cellStyle name="Heading 3 2 5 6" xfId="19576"/>
    <cellStyle name="Heading 3 2 5 6 10" xfId="19577"/>
    <cellStyle name="Heading 3 2 5 6 11" xfId="19578"/>
    <cellStyle name="Heading 3 2 5 6 12" xfId="19579"/>
    <cellStyle name="Heading 3 2 5 6 13" xfId="19580"/>
    <cellStyle name="Heading 3 2 5 6 14" xfId="19581"/>
    <cellStyle name="Heading 3 2 5 6 15" xfId="19582"/>
    <cellStyle name="Heading 3 2 5 6 16" xfId="19583"/>
    <cellStyle name="Heading 3 2 5 6 17" xfId="19584"/>
    <cellStyle name="Heading 3 2 5 6 18" xfId="19585"/>
    <cellStyle name="Heading 3 2 5 6 19" xfId="19586"/>
    <cellStyle name="Heading 3 2 5 6 2" xfId="19587"/>
    <cellStyle name="Heading 3 2 5 6 20" xfId="19588"/>
    <cellStyle name="Heading 3 2 5 6 21" xfId="19589"/>
    <cellStyle name="Heading 3 2 5 6 22" xfId="19590"/>
    <cellStyle name="Heading 3 2 5 6 23" xfId="19591"/>
    <cellStyle name="Heading 3 2 5 6 24" xfId="19592"/>
    <cellStyle name="Heading 3 2 5 6 25" xfId="19593"/>
    <cellStyle name="Heading 3 2 5 6 26" xfId="19594"/>
    <cellStyle name="Heading 3 2 5 6 27" xfId="19595"/>
    <cellStyle name="Heading 3 2 5 6 28" xfId="19596"/>
    <cellStyle name="Heading 3 2 5 6 3" xfId="19597"/>
    <cellStyle name="Heading 3 2 5 6 4" xfId="19598"/>
    <cellStyle name="Heading 3 2 5 6 5" xfId="19599"/>
    <cellStyle name="Heading 3 2 5 6 6" xfId="19600"/>
    <cellStyle name="Heading 3 2 5 6 7" xfId="19601"/>
    <cellStyle name="Heading 3 2 5 6 8" xfId="19602"/>
    <cellStyle name="Heading 3 2 5 6 9" xfId="19603"/>
    <cellStyle name="Heading 3 2 5 7" xfId="19604"/>
    <cellStyle name="Heading 3 2 5 7 10" xfId="19605"/>
    <cellStyle name="Heading 3 2 5 7 11" xfId="19606"/>
    <cellStyle name="Heading 3 2 5 7 12" xfId="19607"/>
    <cellStyle name="Heading 3 2 5 7 13" xfId="19608"/>
    <cellStyle name="Heading 3 2 5 7 14" xfId="19609"/>
    <cellStyle name="Heading 3 2 5 7 15" xfId="19610"/>
    <cellStyle name="Heading 3 2 5 7 16" xfId="19611"/>
    <cellStyle name="Heading 3 2 5 7 17" xfId="19612"/>
    <cellStyle name="Heading 3 2 5 7 18" xfId="19613"/>
    <cellStyle name="Heading 3 2 5 7 19" xfId="19614"/>
    <cellStyle name="Heading 3 2 5 7 2" xfId="19615"/>
    <cellStyle name="Heading 3 2 5 7 3" xfId="19616"/>
    <cellStyle name="Heading 3 2 5 7 4" xfId="19617"/>
    <cellStyle name="Heading 3 2 5 7 5" xfId="19618"/>
    <cellStyle name="Heading 3 2 5 7 6" xfId="19619"/>
    <cellStyle name="Heading 3 2 5 7 7" xfId="19620"/>
    <cellStyle name="Heading 3 2 5 7 8" xfId="19621"/>
    <cellStyle name="Heading 3 2 5 7 9" xfId="19622"/>
    <cellStyle name="Heading 3 2 5 8" xfId="19623"/>
    <cellStyle name="Heading 3 2 5 8 10" xfId="19624"/>
    <cellStyle name="Heading 3 2 5 8 11" xfId="19625"/>
    <cellStyle name="Heading 3 2 5 8 12" xfId="19626"/>
    <cellStyle name="Heading 3 2 5 8 13" xfId="19627"/>
    <cellStyle name="Heading 3 2 5 8 14" xfId="19628"/>
    <cellStyle name="Heading 3 2 5 8 15" xfId="19629"/>
    <cellStyle name="Heading 3 2 5 8 16" xfId="19630"/>
    <cellStyle name="Heading 3 2 5 8 17" xfId="19631"/>
    <cellStyle name="Heading 3 2 5 8 18" xfId="19632"/>
    <cellStyle name="Heading 3 2 5 8 19" xfId="19633"/>
    <cellStyle name="Heading 3 2 5 8 2" xfId="19634"/>
    <cellStyle name="Heading 3 2 5 8 3" xfId="19635"/>
    <cellStyle name="Heading 3 2 5 8 4" xfId="19636"/>
    <cellStyle name="Heading 3 2 5 8 5" xfId="19637"/>
    <cellStyle name="Heading 3 2 5 8 6" xfId="19638"/>
    <cellStyle name="Heading 3 2 5 8 7" xfId="19639"/>
    <cellStyle name="Heading 3 2 5 8 8" xfId="19640"/>
    <cellStyle name="Heading 3 2 5 8 9" xfId="19641"/>
    <cellStyle name="Heading 3 2 5 9" xfId="19642"/>
    <cellStyle name="Heading 3 2 5 9 10" xfId="19643"/>
    <cellStyle name="Heading 3 2 5 9 11" xfId="19644"/>
    <cellStyle name="Heading 3 2 5 9 12" xfId="19645"/>
    <cellStyle name="Heading 3 2 5 9 13" xfId="19646"/>
    <cellStyle name="Heading 3 2 5 9 2" xfId="19647"/>
    <cellStyle name="Heading 3 2 5 9 3" xfId="19648"/>
    <cellStyle name="Heading 3 2 5 9 4" xfId="19649"/>
    <cellStyle name="Heading 3 2 5 9 5" xfId="19650"/>
    <cellStyle name="Heading 3 2 5 9 6" xfId="19651"/>
    <cellStyle name="Heading 3 2 5 9 7" xfId="19652"/>
    <cellStyle name="Heading 3 2 5 9 8" xfId="19653"/>
    <cellStyle name="Heading 3 2 5 9 9" xfId="19654"/>
    <cellStyle name="Heading 3 2 50" xfId="19655"/>
    <cellStyle name="Heading 3 2 51" xfId="19656"/>
    <cellStyle name="Heading 3 2 52" xfId="19657"/>
    <cellStyle name="Heading 3 2 53" xfId="19658"/>
    <cellStyle name="Heading 3 2 54" xfId="19659"/>
    <cellStyle name="Heading 3 2 55" xfId="19660"/>
    <cellStyle name="Heading 3 2 56" xfId="19661"/>
    <cellStyle name="Heading 3 2 6" xfId="19662"/>
    <cellStyle name="Heading 3 2 6 10" xfId="19663"/>
    <cellStyle name="Heading 3 2 6 10 2" xfId="19664"/>
    <cellStyle name="Heading 3 2 6 10 3" xfId="19665"/>
    <cellStyle name="Heading 3 2 6 10 4" xfId="19666"/>
    <cellStyle name="Heading 3 2 6 10 5" xfId="19667"/>
    <cellStyle name="Heading 3 2 6 10 6" xfId="19668"/>
    <cellStyle name="Heading 3 2 6 10 7" xfId="19669"/>
    <cellStyle name="Heading 3 2 6 10 8" xfId="19670"/>
    <cellStyle name="Heading 3 2 6 10 9" xfId="19671"/>
    <cellStyle name="Heading 3 2 6 11" xfId="19672"/>
    <cellStyle name="Heading 3 2 6 11 10" xfId="19673"/>
    <cellStyle name="Heading 3 2 6 11 11" xfId="19674"/>
    <cellStyle name="Heading 3 2 6 11 2" xfId="19675"/>
    <cellStyle name="Heading 3 2 6 11 3" xfId="19676"/>
    <cellStyle name="Heading 3 2 6 11 4" xfId="19677"/>
    <cellStyle name="Heading 3 2 6 11 5" xfId="19678"/>
    <cellStyle name="Heading 3 2 6 11 6" xfId="19679"/>
    <cellStyle name="Heading 3 2 6 11 7" xfId="19680"/>
    <cellStyle name="Heading 3 2 6 11 8" xfId="19681"/>
    <cellStyle name="Heading 3 2 6 11 9" xfId="19682"/>
    <cellStyle name="Heading 3 2 6 12" xfId="19683"/>
    <cellStyle name="Heading 3 2 6 13" xfId="19684"/>
    <cellStyle name="Heading 3 2 6 14" xfId="19685"/>
    <cellStyle name="Heading 3 2 6 15" xfId="19686"/>
    <cellStyle name="Heading 3 2 6 16" xfId="19687"/>
    <cellStyle name="Heading 3 2 6 17" xfId="19688"/>
    <cellStyle name="Heading 3 2 6 18" xfId="19689"/>
    <cellStyle name="Heading 3 2 6 19" xfId="19690"/>
    <cellStyle name="Heading 3 2 6 2" xfId="19691"/>
    <cellStyle name="Heading 3 2 6 2 10" xfId="19692"/>
    <cellStyle name="Heading 3 2 6 2 11" xfId="19693"/>
    <cellStyle name="Heading 3 2 6 2 12" xfId="19694"/>
    <cellStyle name="Heading 3 2 6 2 13" xfId="19695"/>
    <cellStyle name="Heading 3 2 6 2 14" xfId="19696"/>
    <cellStyle name="Heading 3 2 6 2 15" xfId="19697"/>
    <cellStyle name="Heading 3 2 6 2 16" xfId="19698"/>
    <cellStyle name="Heading 3 2 6 2 17" xfId="19699"/>
    <cellStyle name="Heading 3 2 6 2 2" xfId="19700"/>
    <cellStyle name="Heading 3 2 6 2 2 10" xfId="19701"/>
    <cellStyle name="Heading 3 2 6 2 2 11" xfId="19702"/>
    <cellStyle name="Heading 3 2 6 2 2 12" xfId="19703"/>
    <cellStyle name="Heading 3 2 6 2 2 13" xfId="19704"/>
    <cellStyle name="Heading 3 2 6 2 2 14" xfId="19705"/>
    <cellStyle name="Heading 3 2 6 2 2 15" xfId="19706"/>
    <cellStyle name="Heading 3 2 6 2 2 16" xfId="19707"/>
    <cellStyle name="Heading 3 2 6 2 2 17" xfId="19708"/>
    <cellStyle name="Heading 3 2 6 2 2 18" xfId="19709"/>
    <cellStyle name="Heading 3 2 6 2 2 19" xfId="19710"/>
    <cellStyle name="Heading 3 2 6 2 2 2" xfId="19711"/>
    <cellStyle name="Heading 3 2 6 2 2 20" xfId="19712"/>
    <cellStyle name="Heading 3 2 6 2 2 21" xfId="19713"/>
    <cellStyle name="Heading 3 2 6 2 2 22" xfId="19714"/>
    <cellStyle name="Heading 3 2 6 2 2 23" xfId="19715"/>
    <cellStyle name="Heading 3 2 6 2 2 24" xfId="19716"/>
    <cellStyle name="Heading 3 2 6 2 2 25" xfId="19717"/>
    <cellStyle name="Heading 3 2 6 2 2 26" xfId="19718"/>
    <cellStyle name="Heading 3 2 6 2 2 27" xfId="19719"/>
    <cellStyle name="Heading 3 2 6 2 2 28" xfId="19720"/>
    <cellStyle name="Heading 3 2 6 2 2 3" xfId="19721"/>
    <cellStyle name="Heading 3 2 6 2 2 4" xfId="19722"/>
    <cellStyle name="Heading 3 2 6 2 2 5" xfId="19723"/>
    <cellStyle name="Heading 3 2 6 2 2 6" xfId="19724"/>
    <cellStyle name="Heading 3 2 6 2 2 7" xfId="19725"/>
    <cellStyle name="Heading 3 2 6 2 2 8" xfId="19726"/>
    <cellStyle name="Heading 3 2 6 2 2 9" xfId="19727"/>
    <cellStyle name="Heading 3 2 6 2 3" xfId="19728"/>
    <cellStyle name="Heading 3 2 6 2 3 10" xfId="19729"/>
    <cellStyle name="Heading 3 2 6 2 3 11" xfId="19730"/>
    <cellStyle name="Heading 3 2 6 2 3 12" xfId="19731"/>
    <cellStyle name="Heading 3 2 6 2 3 13" xfId="19732"/>
    <cellStyle name="Heading 3 2 6 2 3 14" xfId="19733"/>
    <cellStyle name="Heading 3 2 6 2 3 15" xfId="19734"/>
    <cellStyle name="Heading 3 2 6 2 3 16" xfId="19735"/>
    <cellStyle name="Heading 3 2 6 2 3 17" xfId="19736"/>
    <cellStyle name="Heading 3 2 6 2 3 18" xfId="19737"/>
    <cellStyle name="Heading 3 2 6 2 3 2" xfId="19738"/>
    <cellStyle name="Heading 3 2 6 2 3 3" xfId="19739"/>
    <cellStyle name="Heading 3 2 6 2 3 4" xfId="19740"/>
    <cellStyle name="Heading 3 2 6 2 3 5" xfId="19741"/>
    <cellStyle name="Heading 3 2 6 2 3 6" xfId="19742"/>
    <cellStyle name="Heading 3 2 6 2 3 7" xfId="19743"/>
    <cellStyle name="Heading 3 2 6 2 3 8" xfId="19744"/>
    <cellStyle name="Heading 3 2 6 2 3 9" xfId="19745"/>
    <cellStyle name="Heading 3 2 6 2 4" xfId="19746"/>
    <cellStyle name="Heading 3 2 6 2 4 10" xfId="19747"/>
    <cellStyle name="Heading 3 2 6 2 4 11" xfId="19748"/>
    <cellStyle name="Heading 3 2 6 2 4 12" xfId="19749"/>
    <cellStyle name="Heading 3 2 6 2 4 13" xfId="19750"/>
    <cellStyle name="Heading 3 2 6 2 4 14" xfId="19751"/>
    <cellStyle name="Heading 3 2 6 2 4 15" xfId="19752"/>
    <cellStyle name="Heading 3 2 6 2 4 16" xfId="19753"/>
    <cellStyle name="Heading 3 2 6 2 4 17" xfId="19754"/>
    <cellStyle name="Heading 3 2 6 2 4 18" xfId="19755"/>
    <cellStyle name="Heading 3 2 6 2 4 2" xfId="19756"/>
    <cellStyle name="Heading 3 2 6 2 4 3" xfId="19757"/>
    <cellStyle name="Heading 3 2 6 2 4 4" xfId="19758"/>
    <cellStyle name="Heading 3 2 6 2 4 5" xfId="19759"/>
    <cellStyle name="Heading 3 2 6 2 4 6" xfId="19760"/>
    <cellStyle name="Heading 3 2 6 2 4 7" xfId="19761"/>
    <cellStyle name="Heading 3 2 6 2 4 8" xfId="19762"/>
    <cellStyle name="Heading 3 2 6 2 4 9" xfId="19763"/>
    <cellStyle name="Heading 3 2 6 2 5" xfId="19764"/>
    <cellStyle name="Heading 3 2 6 2 5 10" xfId="19765"/>
    <cellStyle name="Heading 3 2 6 2 5 11" xfId="19766"/>
    <cellStyle name="Heading 3 2 6 2 5 12" xfId="19767"/>
    <cellStyle name="Heading 3 2 6 2 5 2" xfId="19768"/>
    <cellStyle name="Heading 3 2 6 2 5 3" xfId="19769"/>
    <cellStyle name="Heading 3 2 6 2 5 4" xfId="19770"/>
    <cellStyle name="Heading 3 2 6 2 5 5" xfId="19771"/>
    <cellStyle name="Heading 3 2 6 2 5 6" xfId="19772"/>
    <cellStyle name="Heading 3 2 6 2 5 7" xfId="19773"/>
    <cellStyle name="Heading 3 2 6 2 5 8" xfId="19774"/>
    <cellStyle name="Heading 3 2 6 2 5 9" xfId="19775"/>
    <cellStyle name="Heading 3 2 6 2 6" xfId="19776"/>
    <cellStyle name="Heading 3 2 6 2 6 10" xfId="19777"/>
    <cellStyle name="Heading 3 2 6 2 6 2" xfId="19778"/>
    <cellStyle name="Heading 3 2 6 2 6 3" xfId="19779"/>
    <cellStyle name="Heading 3 2 6 2 6 4" xfId="19780"/>
    <cellStyle name="Heading 3 2 6 2 6 5" xfId="19781"/>
    <cellStyle name="Heading 3 2 6 2 6 6" xfId="19782"/>
    <cellStyle name="Heading 3 2 6 2 6 7" xfId="19783"/>
    <cellStyle name="Heading 3 2 6 2 6 8" xfId="19784"/>
    <cellStyle name="Heading 3 2 6 2 6 9" xfId="19785"/>
    <cellStyle name="Heading 3 2 6 2 7" xfId="19786"/>
    <cellStyle name="Heading 3 2 6 2 7 2" xfId="19787"/>
    <cellStyle name="Heading 3 2 6 2 7 3" xfId="19788"/>
    <cellStyle name="Heading 3 2 6 2 7 4" xfId="19789"/>
    <cellStyle name="Heading 3 2 6 2 7 5" xfId="19790"/>
    <cellStyle name="Heading 3 2 6 2 7 6" xfId="19791"/>
    <cellStyle name="Heading 3 2 6 2 7 7" xfId="19792"/>
    <cellStyle name="Heading 3 2 6 2 7 8" xfId="19793"/>
    <cellStyle name="Heading 3 2 6 2 7 9" xfId="19794"/>
    <cellStyle name="Heading 3 2 6 2 8" xfId="19795"/>
    <cellStyle name="Heading 3 2 6 2 8 10" xfId="19796"/>
    <cellStyle name="Heading 3 2 6 2 8 11" xfId="19797"/>
    <cellStyle name="Heading 3 2 6 2 8 12" xfId="19798"/>
    <cellStyle name="Heading 3 2 6 2 8 2" xfId="19799"/>
    <cellStyle name="Heading 3 2 6 2 8 3" xfId="19800"/>
    <cellStyle name="Heading 3 2 6 2 8 4" xfId="19801"/>
    <cellStyle name="Heading 3 2 6 2 8 5" xfId="19802"/>
    <cellStyle name="Heading 3 2 6 2 8 6" xfId="19803"/>
    <cellStyle name="Heading 3 2 6 2 8 7" xfId="19804"/>
    <cellStyle name="Heading 3 2 6 2 8 8" xfId="19805"/>
    <cellStyle name="Heading 3 2 6 2 8 9" xfId="19806"/>
    <cellStyle name="Heading 3 2 6 2 9" xfId="19807"/>
    <cellStyle name="Heading 3 2 6 20" xfId="19808"/>
    <cellStyle name="Heading 3 2 6 21" xfId="19809"/>
    <cellStyle name="Heading 3 2 6 22" xfId="19810"/>
    <cellStyle name="Heading 3 2 6 23" xfId="19811"/>
    <cellStyle name="Heading 3 2 6 3" xfId="19812"/>
    <cellStyle name="Heading 3 2 6 3 10" xfId="19813"/>
    <cellStyle name="Heading 3 2 6 3 11" xfId="19814"/>
    <cellStyle name="Heading 3 2 6 3 12" xfId="19815"/>
    <cellStyle name="Heading 3 2 6 3 13" xfId="19816"/>
    <cellStyle name="Heading 3 2 6 3 14" xfId="19817"/>
    <cellStyle name="Heading 3 2 6 3 15" xfId="19818"/>
    <cellStyle name="Heading 3 2 6 3 16" xfId="19819"/>
    <cellStyle name="Heading 3 2 6 3 17" xfId="19820"/>
    <cellStyle name="Heading 3 2 6 3 2" xfId="19821"/>
    <cellStyle name="Heading 3 2 6 3 2 10" xfId="19822"/>
    <cellStyle name="Heading 3 2 6 3 2 11" xfId="19823"/>
    <cellStyle name="Heading 3 2 6 3 2 12" xfId="19824"/>
    <cellStyle name="Heading 3 2 6 3 2 13" xfId="19825"/>
    <cellStyle name="Heading 3 2 6 3 2 14" xfId="19826"/>
    <cellStyle name="Heading 3 2 6 3 2 15" xfId="19827"/>
    <cellStyle name="Heading 3 2 6 3 2 16" xfId="19828"/>
    <cellStyle name="Heading 3 2 6 3 2 17" xfId="19829"/>
    <cellStyle name="Heading 3 2 6 3 2 18" xfId="19830"/>
    <cellStyle name="Heading 3 2 6 3 2 19" xfId="19831"/>
    <cellStyle name="Heading 3 2 6 3 2 2" xfId="19832"/>
    <cellStyle name="Heading 3 2 6 3 2 20" xfId="19833"/>
    <cellStyle name="Heading 3 2 6 3 2 21" xfId="19834"/>
    <cellStyle name="Heading 3 2 6 3 2 22" xfId="19835"/>
    <cellStyle name="Heading 3 2 6 3 2 23" xfId="19836"/>
    <cellStyle name="Heading 3 2 6 3 2 24" xfId="19837"/>
    <cellStyle name="Heading 3 2 6 3 2 25" xfId="19838"/>
    <cellStyle name="Heading 3 2 6 3 2 26" xfId="19839"/>
    <cellStyle name="Heading 3 2 6 3 2 27" xfId="19840"/>
    <cellStyle name="Heading 3 2 6 3 2 28" xfId="19841"/>
    <cellStyle name="Heading 3 2 6 3 2 3" xfId="19842"/>
    <cellStyle name="Heading 3 2 6 3 2 4" xfId="19843"/>
    <cellStyle name="Heading 3 2 6 3 2 5" xfId="19844"/>
    <cellStyle name="Heading 3 2 6 3 2 6" xfId="19845"/>
    <cellStyle name="Heading 3 2 6 3 2 7" xfId="19846"/>
    <cellStyle name="Heading 3 2 6 3 2 8" xfId="19847"/>
    <cellStyle name="Heading 3 2 6 3 2 9" xfId="19848"/>
    <cellStyle name="Heading 3 2 6 3 3" xfId="19849"/>
    <cellStyle name="Heading 3 2 6 3 3 10" xfId="19850"/>
    <cellStyle name="Heading 3 2 6 3 3 11" xfId="19851"/>
    <cellStyle name="Heading 3 2 6 3 3 12" xfId="19852"/>
    <cellStyle name="Heading 3 2 6 3 3 13" xfId="19853"/>
    <cellStyle name="Heading 3 2 6 3 3 14" xfId="19854"/>
    <cellStyle name="Heading 3 2 6 3 3 15" xfId="19855"/>
    <cellStyle name="Heading 3 2 6 3 3 16" xfId="19856"/>
    <cellStyle name="Heading 3 2 6 3 3 17" xfId="19857"/>
    <cellStyle name="Heading 3 2 6 3 3 18" xfId="19858"/>
    <cellStyle name="Heading 3 2 6 3 3 2" xfId="19859"/>
    <cellStyle name="Heading 3 2 6 3 3 3" xfId="19860"/>
    <cellStyle name="Heading 3 2 6 3 3 4" xfId="19861"/>
    <cellStyle name="Heading 3 2 6 3 3 5" xfId="19862"/>
    <cellStyle name="Heading 3 2 6 3 3 6" xfId="19863"/>
    <cellStyle name="Heading 3 2 6 3 3 7" xfId="19864"/>
    <cellStyle name="Heading 3 2 6 3 3 8" xfId="19865"/>
    <cellStyle name="Heading 3 2 6 3 3 9" xfId="19866"/>
    <cellStyle name="Heading 3 2 6 3 4" xfId="19867"/>
    <cellStyle name="Heading 3 2 6 3 4 10" xfId="19868"/>
    <cellStyle name="Heading 3 2 6 3 4 11" xfId="19869"/>
    <cellStyle name="Heading 3 2 6 3 4 12" xfId="19870"/>
    <cellStyle name="Heading 3 2 6 3 4 13" xfId="19871"/>
    <cellStyle name="Heading 3 2 6 3 4 14" xfId="19872"/>
    <cellStyle name="Heading 3 2 6 3 4 15" xfId="19873"/>
    <cellStyle name="Heading 3 2 6 3 4 16" xfId="19874"/>
    <cellStyle name="Heading 3 2 6 3 4 17" xfId="19875"/>
    <cellStyle name="Heading 3 2 6 3 4 18" xfId="19876"/>
    <cellStyle name="Heading 3 2 6 3 4 2" xfId="19877"/>
    <cellStyle name="Heading 3 2 6 3 4 3" xfId="19878"/>
    <cellStyle name="Heading 3 2 6 3 4 4" xfId="19879"/>
    <cellStyle name="Heading 3 2 6 3 4 5" xfId="19880"/>
    <cellStyle name="Heading 3 2 6 3 4 6" xfId="19881"/>
    <cellStyle name="Heading 3 2 6 3 4 7" xfId="19882"/>
    <cellStyle name="Heading 3 2 6 3 4 8" xfId="19883"/>
    <cellStyle name="Heading 3 2 6 3 4 9" xfId="19884"/>
    <cellStyle name="Heading 3 2 6 3 5" xfId="19885"/>
    <cellStyle name="Heading 3 2 6 3 5 10" xfId="19886"/>
    <cellStyle name="Heading 3 2 6 3 5 11" xfId="19887"/>
    <cellStyle name="Heading 3 2 6 3 5 12" xfId="19888"/>
    <cellStyle name="Heading 3 2 6 3 5 2" xfId="19889"/>
    <cellStyle name="Heading 3 2 6 3 5 3" xfId="19890"/>
    <cellStyle name="Heading 3 2 6 3 5 4" xfId="19891"/>
    <cellStyle name="Heading 3 2 6 3 5 5" xfId="19892"/>
    <cellStyle name="Heading 3 2 6 3 5 6" xfId="19893"/>
    <cellStyle name="Heading 3 2 6 3 5 7" xfId="19894"/>
    <cellStyle name="Heading 3 2 6 3 5 8" xfId="19895"/>
    <cellStyle name="Heading 3 2 6 3 5 9" xfId="19896"/>
    <cellStyle name="Heading 3 2 6 3 6" xfId="19897"/>
    <cellStyle name="Heading 3 2 6 3 6 10" xfId="19898"/>
    <cellStyle name="Heading 3 2 6 3 6 2" xfId="19899"/>
    <cellStyle name="Heading 3 2 6 3 6 3" xfId="19900"/>
    <cellStyle name="Heading 3 2 6 3 6 4" xfId="19901"/>
    <cellStyle name="Heading 3 2 6 3 6 5" xfId="19902"/>
    <cellStyle name="Heading 3 2 6 3 6 6" xfId="19903"/>
    <cellStyle name="Heading 3 2 6 3 6 7" xfId="19904"/>
    <cellStyle name="Heading 3 2 6 3 6 8" xfId="19905"/>
    <cellStyle name="Heading 3 2 6 3 6 9" xfId="19906"/>
    <cellStyle name="Heading 3 2 6 3 7" xfId="19907"/>
    <cellStyle name="Heading 3 2 6 3 7 2" xfId="19908"/>
    <cellStyle name="Heading 3 2 6 3 7 3" xfId="19909"/>
    <cellStyle name="Heading 3 2 6 3 7 4" xfId="19910"/>
    <cellStyle name="Heading 3 2 6 3 7 5" xfId="19911"/>
    <cellStyle name="Heading 3 2 6 3 7 6" xfId="19912"/>
    <cellStyle name="Heading 3 2 6 3 7 7" xfId="19913"/>
    <cellStyle name="Heading 3 2 6 3 7 8" xfId="19914"/>
    <cellStyle name="Heading 3 2 6 3 7 9" xfId="19915"/>
    <cellStyle name="Heading 3 2 6 3 8" xfId="19916"/>
    <cellStyle name="Heading 3 2 6 3 8 10" xfId="19917"/>
    <cellStyle name="Heading 3 2 6 3 8 11" xfId="19918"/>
    <cellStyle name="Heading 3 2 6 3 8 12" xfId="19919"/>
    <cellStyle name="Heading 3 2 6 3 8 2" xfId="19920"/>
    <cellStyle name="Heading 3 2 6 3 8 3" xfId="19921"/>
    <cellStyle name="Heading 3 2 6 3 8 4" xfId="19922"/>
    <cellStyle name="Heading 3 2 6 3 8 5" xfId="19923"/>
    <cellStyle name="Heading 3 2 6 3 8 6" xfId="19924"/>
    <cellStyle name="Heading 3 2 6 3 8 7" xfId="19925"/>
    <cellStyle name="Heading 3 2 6 3 8 8" xfId="19926"/>
    <cellStyle name="Heading 3 2 6 3 8 9" xfId="19927"/>
    <cellStyle name="Heading 3 2 6 3 9" xfId="19928"/>
    <cellStyle name="Heading 3 2 6 4" xfId="19929"/>
    <cellStyle name="Heading 3 2 6 4 10" xfId="19930"/>
    <cellStyle name="Heading 3 2 6 4 11" xfId="19931"/>
    <cellStyle name="Heading 3 2 6 4 12" xfId="19932"/>
    <cellStyle name="Heading 3 2 6 4 13" xfId="19933"/>
    <cellStyle name="Heading 3 2 6 4 14" xfId="19934"/>
    <cellStyle name="Heading 3 2 6 4 15" xfId="19935"/>
    <cellStyle name="Heading 3 2 6 4 16" xfId="19936"/>
    <cellStyle name="Heading 3 2 6 4 17" xfId="19937"/>
    <cellStyle name="Heading 3 2 6 4 2" xfId="19938"/>
    <cellStyle name="Heading 3 2 6 4 2 10" xfId="19939"/>
    <cellStyle name="Heading 3 2 6 4 2 11" xfId="19940"/>
    <cellStyle name="Heading 3 2 6 4 2 12" xfId="19941"/>
    <cellStyle name="Heading 3 2 6 4 2 13" xfId="19942"/>
    <cellStyle name="Heading 3 2 6 4 2 14" xfId="19943"/>
    <cellStyle name="Heading 3 2 6 4 2 15" xfId="19944"/>
    <cellStyle name="Heading 3 2 6 4 2 16" xfId="19945"/>
    <cellStyle name="Heading 3 2 6 4 2 17" xfId="19946"/>
    <cellStyle name="Heading 3 2 6 4 2 18" xfId="19947"/>
    <cellStyle name="Heading 3 2 6 4 2 19" xfId="19948"/>
    <cellStyle name="Heading 3 2 6 4 2 2" xfId="19949"/>
    <cellStyle name="Heading 3 2 6 4 2 20" xfId="19950"/>
    <cellStyle name="Heading 3 2 6 4 2 21" xfId="19951"/>
    <cellStyle name="Heading 3 2 6 4 2 22" xfId="19952"/>
    <cellStyle name="Heading 3 2 6 4 2 23" xfId="19953"/>
    <cellStyle name="Heading 3 2 6 4 2 24" xfId="19954"/>
    <cellStyle name="Heading 3 2 6 4 2 25" xfId="19955"/>
    <cellStyle name="Heading 3 2 6 4 2 26" xfId="19956"/>
    <cellStyle name="Heading 3 2 6 4 2 27" xfId="19957"/>
    <cellStyle name="Heading 3 2 6 4 2 28" xfId="19958"/>
    <cellStyle name="Heading 3 2 6 4 2 3" xfId="19959"/>
    <cellStyle name="Heading 3 2 6 4 2 4" xfId="19960"/>
    <cellStyle name="Heading 3 2 6 4 2 5" xfId="19961"/>
    <cellStyle name="Heading 3 2 6 4 2 6" xfId="19962"/>
    <cellStyle name="Heading 3 2 6 4 2 7" xfId="19963"/>
    <cellStyle name="Heading 3 2 6 4 2 8" xfId="19964"/>
    <cellStyle name="Heading 3 2 6 4 2 9" xfId="19965"/>
    <cellStyle name="Heading 3 2 6 4 3" xfId="19966"/>
    <cellStyle name="Heading 3 2 6 4 3 10" xfId="19967"/>
    <cellStyle name="Heading 3 2 6 4 3 11" xfId="19968"/>
    <cellStyle name="Heading 3 2 6 4 3 12" xfId="19969"/>
    <cellStyle name="Heading 3 2 6 4 3 13" xfId="19970"/>
    <cellStyle name="Heading 3 2 6 4 3 14" xfId="19971"/>
    <cellStyle name="Heading 3 2 6 4 3 15" xfId="19972"/>
    <cellStyle name="Heading 3 2 6 4 3 16" xfId="19973"/>
    <cellStyle name="Heading 3 2 6 4 3 17" xfId="19974"/>
    <cellStyle name="Heading 3 2 6 4 3 18" xfId="19975"/>
    <cellStyle name="Heading 3 2 6 4 3 2" xfId="19976"/>
    <cellStyle name="Heading 3 2 6 4 3 3" xfId="19977"/>
    <cellStyle name="Heading 3 2 6 4 3 4" xfId="19978"/>
    <cellStyle name="Heading 3 2 6 4 3 5" xfId="19979"/>
    <cellStyle name="Heading 3 2 6 4 3 6" xfId="19980"/>
    <cellStyle name="Heading 3 2 6 4 3 7" xfId="19981"/>
    <cellStyle name="Heading 3 2 6 4 3 8" xfId="19982"/>
    <cellStyle name="Heading 3 2 6 4 3 9" xfId="19983"/>
    <cellStyle name="Heading 3 2 6 4 4" xfId="19984"/>
    <cellStyle name="Heading 3 2 6 4 4 10" xfId="19985"/>
    <cellStyle name="Heading 3 2 6 4 4 11" xfId="19986"/>
    <cellStyle name="Heading 3 2 6 4 4 12" xfId="19987"/>
    <cellStyle name="Heading 3 2 6 4 4 13" xfId="19988"/>
    <cellStyle name="Heading 3 2 6 4 4 14" xfId="19989"/>
    <cellStyle name="Heading 3 2 6 4 4 15" xfId="19990"/>
    <cellStyle name="Heading 3 2 6 4 4 16" xfId="19991"/>
    <cellStyle name="Heading 3 2 6 4 4 17" xfId="19992"/>
    <cellStyle name="Heading 3 2 6 4 4 18" xfId="19993"/>
    <cellStyle name="Heading 3 2 6 4 4 2" xfId="19994"/>
    <cellStyle name="Heading 3 2 6 4 4 3" xfId="19995"/>
    <cellStyle name="Heading 3 2 6 4 4 4" xfId="19996"/>
    <cellStyle name="Heading 3 2 6 4 4 5" xfId="19997"/>
    <cellStyle name="Heading 3 2 6 4 4 6" xfId="19998"/>
    <cellStyle name="Heading 3 2 6 4 4 7" xfId="19999"/>
    <cellStyle name="Heading 3 2 6 4 4 8" xfId="20000"/>
    <cellStyle name="Heading 3 2 6 4 4 9" xfId="20001"/>
    <cellStyle name="Heading 3 2 6 4 5" xfId="20002"/>
    <cellStyle name="Heading 3 2 6 4 5 10" xfId="20003"/>
    <cellStyle name="Heading 3 2 6 4 5 11" xfId="20004"/>
    <cellStyle name="Heading 3 2 6 4 5 12" xfId="20005"/>
    <cellStyle name="Heading 3 2 6 4 5 2" xfId="20006"/>
    <cellStyle name="Heading 3 2 6 4 5 3" xfId="20007"/>
    <cellStyle name="Heading 3 2 6 4 5 4" xfId="20008"/>
    <cellStyle name="Heading 3 2 6 4 5 5" xfId="20009"/>
    <cellStyle name="Heading 3 2 6 4 5 6" xfId="20010"/>
    <cellStyle name="Heading 3 2 6 4 5 7" xfId="20011"/>
    <cellStyle name="Heading 3 2 6 4 5 8" xfId="20012"/>
    <cellStyle name="Heading 3 2 6 4 5 9" xfId="20013"/>
    <cellStyle name="Heading 3 2 6 4 6" xfId="20014"/>
    <cellStyle name="Heading 3 2 6 4 6 10" xfId="20015"/>
    <cellStyle name="Heading 3 2 6 4 6 2" xfId="20016"/>
    <cellStyle name="Heading 3 2 6 4 6 3" xfId="20017"/>
    <cellStyle name="Heading 3 2 6 4 6 4" xfId="20018"/>
    <cellStyle name="Heading 3 2 6 4 6 5" xfId="20019"/>
    <cellStyle name="Heading 3 2 6 4 6 6" xfId="20020"/>
    <cellStyle name="Heading 3 2 6 4 6 7" xfId="20021"/>
    <cellStyle name="Heading 3 2 6 4 6 8" xfId="20022"/>
    <cellStyle name="Heading 3 2 6 4 6 9" xfId="20023"/>
    <cellStyle name="Heading 3 2 6 4 7" xfId="20024"/>
    <cellStyle name="Heading 3 2 6 4 7 2" xfId="20025"/>
    <cellStyle name="Heading 3 2 6 4 7 3" xfId="20026"/>
    <cellStyle name="Heading 3 2 6 4 7 4" xfId="20027"/>
    <cellStyle name="Heading 3 2 6 4 7 5" xfId="20028"/>
    <cellStyle name="Heading 3 2 6 4 7 6" xfId="20029"/>
    <cellStyle name="Heading 3 2 6 4 7 7" xfId="20030"/>
    <cellStyle name="Heading 3 2 6 4 7 8" xfId="20031"/>
    <cellStyle name="Heading 3 2 6 4 7 9" xfId="20032"/>
    <cellStyle name="Heading 3 2 6 4 8" xfId="20033"/>
    <cellStyle name="Heading 3 2 6 4 8 10" xfId="20034"/>
    <cellStyle name="Heading 3 2 6 4 8 11" xfId="20035"/>
    <cellStyle name="Heading 3 2 6 4 8 12" xfId="20036"/>
    <cellStyle name="Heading 3 2 6 4 8 2" xfId="20037"/>
    <cellStyle name="Heading 3 2 6 4 8 3" xfId="20038"/>
    <cellStyle name="Heading 3 2 6 4 8 4" xfId="20039"/>
    <cellStyle name="Heading 3 2 6 4 8 5" xfId="20040"/>
    <cellStyle name="Heading 3 2 6 4 8 6" xfId="20041"/>
    <cellStyle name="Heading 3 2 6 4 8 7" xfId="20042"/>
    <cellStyle name="Heading 3 2 6 4 8 8" xfId="20043"/>
    <cellStyle name="Heading 3 2 6 4 8 9" xfId="20044"/>
    <cellStyle name="Heading 3 2 6 4 9" xfId="20045"/>
    <cellStyle name="Heading 3 2 6 5" xfId="20046"/>
    <cellStyle name="Heading 3 2 6 5 10" xfId="20047"/>
    <cellStyle name="Heading 3 2 6 5 11" xfId="20048"/>
    <cellStyle name="Heading 3 2 6 5 12" xfId="20049"/>
    <cellStyle name="Heading 3 2 6 5 13" xfId="20050"/>
    <cellStyle name="Heading 3 2 6 5 14" xfId="20051"/>
    <cellStyle name="Heading 3 2 6 5 15" xfId="20052"/>
    <cellStyle name="Heading 3 2 6 5 16" xfId="20053"/>
    <cellStyle name="Heading 3 2 6 5 17" xfId="20054"/>
    <cellStyle name="Heading 3 2 6 5 18" xfId="20055"/>
    <cellStyle name="Heading 3 2 6 5 19" xfId="20056"/>
    <cellStyle name="Heading 3 2 6 5 2" xfId="20057"/>
    <cellStyle name="Heading 3 2 6 5 20" xfId="20058"/>
    <cellStyle name="Heading 3 2 6 5 21" xfId="20059"/>
    <cellStyle name="Heading 3 2 6 5 22" xfId="20060"/>
    <cellStyle name="Heading 3 2 6 5 23" xfId="20061"/>
    <cellStyle name="Heading 3 2 6 5 24" xfId="20062"/>
    <cellStyle name="Heading 3 2 6 5 25" xfId="20063"/>
    <cellStyle name="Heading 3 2 6 5 26" xfId="20064"/>
    <cellStyle name="Heading 3 2 6 5 27" xfId="20065"/>
    <cellStyle name="Heading 3 2 6 5 28" xfId="20066"/>
    <cellStyle name="Heading 3 2 6 5 3" xfId="20067"/>
    <cellStyle name="Heading 3 2 6 5 4" xfId="20068"/>
    <cellStyle name="Heading 3 2 6 5 5" xfId="20069"/>
    <cellStyle name="Heading 3 2 6 5 6" xfId="20070"/>
    <cellStyle name="Heading 3 2 6 5 7" xfId="20071"/>
    <cellStyle name="Heading 3 2 6 5 8" xfId="20072"/>
    <cellStyle name="Heading 3 2 6 5 9" xfId="20073"/>
    <cellStyle name="Heading 3 2 6 6" xfId="20074"/>
    <cellStyle name="Heading 3 2 6 6 10" xfId="20075"/>
    <cellStyle name="Heading 3 2 6 6 11" xfId="20076"/>
    <cellStyle name="Heading 3 2 6 6 12" xfId="20077"/>
    <cellStyle name="Heading 3 2 6 6 13" xfId="20078"/>
    <cellStyle name="Heading 3 2 6 6 14" xfId="20079"/>
    <cellStyle name="Heading 3 2 6 6 15" xfId="20080"/>
    <cellStyle name="Heading 3 2 6 6 16" xfId="20081"/>
    <cellStyle name="Heading 3 2 6 6 17" xfId="20082"/>
    <cellStyle name="Heading 3 2 6 6 18" xfId="20083"/>
    <cellStyle name="Heading 3 2 6 6 19" xfId="20084"/>
    <cellStyle name="Heading 3 2 6 6 2" xfId="20085"/>
    <cellStyle name="Heading 3 2 6 6 3" xfId="20086"/>
    <cellStyle name="Heading 3 2 6 6 4" xfId="20087"/>
    <cellStyle name="Heading 3 2 6 6 5" xfId="20088"/>
    <cellStyle name="Heading 3 2 6 6 6" xfId="20089"/>
    <cellStyle name="Heading 3 2 6 6 7" xfId="20090"/>
    <cellStyle name="Heading 3 2 6 6 8" xfId="20091"/>
    <cellStyle name="Heading 3 2 6 6 9" xfId="20092"/>
    <cellStyle name="Heading 3 2 6 7" xfId="20093"/>
    <cellStyle name="Heading 3 2 6 7 10" xfId="20094"/>
    <cellStyle name="Heading 3 2 6 7 11" xfId="20095"/>
    <cellStyle name="Heading 3 2 6 7 12" xfId="20096"/>
    <cellStyle name="Heading 3 2 6 7 13" xfId="20097"/>
    <cellStyle name="Heading 3 2 6 7 14" xfId="20098"/>
    <cellStyle name="Heading 3 2 6 7 15" xfId="20099"/>
    <cellStyle name="Heading 3 2 6 7 16" xfId="20100"/>
    <cellStyle name="Heading 3 2 6 7 17" xfId="20101"/>
    <cellStyle name="Heading 3 2 6 7 18" xfId="20102"/>
    <cellStyle name="Heading 3 2 6 7 19" xfId="20103"/>
    <cellStyle name="Heading 3 2 6 7 2" xfId="20104"/>
    <cellStyle name="Heading 3 2 6 7 3" xfId="20105"/>
    <cellStyle name="Heading 3 2 6 7 4" xfId="20106"/>
    <cellStyle name="Heading 3 2 6 7 5" xfId="20107"/>
    <cellStyle name="Heading 3 2 6 7 6" xfId="20108"/>
    <cellStyle name="Heading 3 2 6 7 7" xfId="20109"/>
    <cellStyle name="Heading 3 2 6 7 8" xfId="20110"/>
    <cellStyle name="Heading 3 2 6 7 9" xfId="20111"/>
    <cellStyle name="Heading 3 2 6 8" xfId="20112"/>
    <cellStyle name="Heading 3 2 6 8 10" xfId="20113"/>
    <cellStyle name="Heading 3 2 6 8 11" xfId="20114"/>
    <cellStyle name="Heading 3 2 6 8 12" xfId="20115"/>
    <cellStyle name="Heading 3 2 6 8 13" xfId="20116"/>
    <cellStyle name="Heading 3 2 6 8 2" xfId="20117"/>
    <cellStyle name="Heading 3 2 6 8 3" xfId="20118"/>
    <cellStyle name="Heading 3 2 6 8 4" xfId="20119"/>
    <cellStyle name="Heading 3 2 6 8 5" xfId="20120"/>
    <cellStyle name="Heading 3 2 6 8 6" xfId="20121"/>
    <cellStyle name="Heading 3 2 6 8 7" xfId="20122"/>
    <cellStyle name="Heading 3 2 6 8 8" xfId="20123"/>
    <cellStyle name="Heading 3 2 6 8 9" xfId="20124"/>
    <cellStyle name="Heading 3 2 6 9" xfId="20125"/>
    <cellStyle name="Heading 3 2 6 9 10" xfId="20126"/>
    <cellStyle name="Heading 3 2 6 9 2" xfId="20127"/>
    <cellStyle name="Heading 3 2 6 9 3" xfId="20128"/>
    <cellStyle name="Heading 3 2 6 9 4" xfId="20129"/>
    <cellStyle name="Heading 3 2 6 9 5" xfId="20130"/>
    <cellStyle name="Heading 3 2 6 9 6" xfId="20131"/>
    <cellStyle name="Heading 3 2 6 9 7" xfId="20132"/>
    <cellStyle name="Heading 3 2 6 9 8" xfId="20133"/>
    <cellStyle name="Heading 3 2 6 9 9" xfId="20134"/>
    <cellStyle name="Heading 3 2 7" xfId="20135"/>
    <cellStyle name="Heading 3 2 7 10" xfId="20136"/>
    <cellStyle name="Heading 3 2 7 10 10" xfId="20137"/>
    <cellStyle name="Heading 3 2 7 10 11" xfId="20138"/>
    <cellStyle name="Heading 3 2 7 10 2" xfId="20139"/>
    <cellStyle name="Heading 3 2 7 10 3" xfId="20140"/>
    <cellStyle name="Heading 3 2 7 10 4" xfId="20141"/>
    <cellStyle name="Heading 3 2 7 10 5" xfId="20142"/>
    <cellStyle name="Heading 3 2 7 10 6" xfId="20143"/>
    <cellStyle name="Heading 3 2 7 10 7" xfId="20144"/>
    <cellStyle name="Heading 3 2 7 10 8" xfId="20145"/>
    <cellStyle name="Heading 3 2 7 10 9" xfId="20146"/>
    <cellStyle name="Heading 3 2 7 11" xfId="20147"/>
    <cellStyle name="Heading 3 2 7 12" xfId="20148"/>
    <cellStyle name="Heading 3 2 7 13" xfId="20149"/>
    <cellStyle name="Heading 3 2 7 14" xfId="20150"/>
    <cellStyle name="Heading 3 2 7 15" xfId="20151"/>
    <cellStyle name="Heading 3 2 7 16" xfId="20152"/>
    <cellStyle name="Heading 3 2 7 17" xfId="20153"/>
    <cellStyle name="Heading 3 2 7 18" xfId="20154"/>
    <cellStyle name="Heading 3 2 7 19" xfId="20155"/>
    <cellStyle name="Heading 3 2 7 2" xfId="20156"/>
    <cellStyle name="Heading 3 2 7 2 10" xfId="20157"/>
    <cellStyle name="Heading 3 2 7 2 11" xfId="20158"/>
    <cellStyle name="Heading 3 2 7 2 12" xfId="20159"/>
    <cellStyle name="Heading 3 2 7 2 13" xfId="20160"/>
    <cellStyle name="Heading 3 2 7 2 14" xfId="20161"/>
    <cellStyle name="Heading 3 2 7 2 15" xfId="20162"/>
    <cellStyle name="Heading 3 2 7 2 16" xfId="20163"/>
    <cellStyle name="Heading 3 2 7 2 17" xfId="20164"/>
    <cellStyle name="Heading 3 2 7 2 2" xfId="20165"/>
    <cellStyle name="Heading 3 2 7 2 2 10" xfId="20166"/>
    <cellStyle name="Heading 3 2 7 2 2 11" xfId="20167"/>
    <cellStyle name="Heading 3 2 7 2 2 12" xfId="20168"/>
    <cellStyle name="Heading 3 2 7 2 2 13" xfId="20169"/>
    <cellStyle name="Heading 3 2 7 2 2 14" xfId="20170"/>
    <cellStyle name="Heading 3 2 7 2 2 15" xfId="20171"/>
    <cellStyle name="Heading 3 2 7 2 2 16" xfId="20172"/>
    <cellStyle name="Heading 3 2 7 2 2 17" xfId="20173"/>
    <cellStyle name="Heading 3 2 7 2 2 18" xfId="20174"/>
    <cellStyle name="Heading 3 2 7 2 2 19" xfId="20175"/>
    <cellStyle name="Heading 3 2 7 2 2 2" xfId="20176"/>
    <cellStyle name="Heading 3 2 7 2 2 20" xfId="20177"/>
    <cellStyle name="Heading 3 2 7 2 2 21" xfId="20178"/>
    <cellStyle name="Heading 3 2 7 2 2 22" xfId="20179"/>
    <cellStyle name="Heading 3 2 7 2 2 23" xfId="20180"/>
    <cellStyle name="Heading 3 2 7 2 2 24" xfId="20181"/>
    <cellStyle name="Heading 3 2 7 2 2 25" xfId="20182"/>
    <cellStyle name="Heading 3 2 7 2 2 26" xfId="20183"/>
    <cellStyle name="Heading 3 2 7 2 2 27" xfId="20184"/>
    <cellStyle name="Heading 3 2 7 2 2 28" xfId="20185"/>
    <cellStyle name="Heading 3 2 7 2 2 3" xfId="20186"/>
    <cellStyle name="Heading 3 2 7 2 2 4" xfId="20187"/>
    <cellStyle name="Heading 3 2 7 2 2 5" xfId="20188"/>
    <cellStyle name="Heading 3 2 7 2 2 6" xfId="20189"/>
    <cellStyle name="Heading 3 2 7 2 2 7" xfId="20190"/>
    <cellStyle name="Heading 3 2 7 2 2 8" xfId="20191"/>
    <cellStyle name="Heading 3 2 7 2 2 9" xfId="20192"/>
    <cellStyle name="Heading 3 2 7 2 3" xfId="20193"/>
    <cellStyle name="Heading 3 2 7 2 3 10" xfId="20194"/>
    <cellStyle name="Heading 3 2 7 2 3 11" xfId="20195"/>
    <cellStyle name="Heading 3 2 7 2 3 12" xfId="20196"/>
    <cellStyle name="Heading 3 2 7 2 3 13" xfId="20197"/>
    <cellStyle name="Heading 3 2 7 2 3 14" xfId="20198"/>
    <cellStyle name="Heading 3 2 7 2 3 15" xfId="20199"/>
    <cellStyle name="Heading 3 2 7 2 3 16" xfId="20200"/>
    <cellStyle name="Heading 3 2 7 2 3 17" xfId="20201"/>
    <cellStyle name="Heading 3 2 7 2 3 18" xfId="20202"/>
    <cellStyle name="Heading 3 2 7 2 3 2" xfId="20203"/>
    <cellStyle name="Heading 3 2 7 2 3 3" xfId="20204"/>
    <cellStyle name="Heading 3 2 7 2 3 4" xfId="20205"/>
    <cellStyle name="Heading 3 2 7 2 3 5" xfId="20206"/>
    <cellStyle name="Heading 3 2 7 2 3 6" xfId="20207"/>
    <cellStyle name="Heading 3 2 7 2 3 7" xfId="20208"/>
    <cellStyle name="Heading 3 2 7 2 3 8" xfId="20209"/>
    <cellStyle name="Heading 3 2 7 2 3 9" xfId="20210"/>
    <cellStyle name="Heading 3 2 7 2 4" xfId="20211"/>
    <cellStyle name="Heading 3 2 7 2 4 10" xfId="20212"/>
    <cellStyle name="Heading 3 2 7 2 4 11" xfId="20213"/>
    <cellStyle name="Heading 3 2 7 2 4 12" xfId="20214"/>
    <cellStyle name="Heading 3 2 7 2 4 13" xfId="20215"/>
    <cellStyle name="Heading 3 2 7 2 4 14" xfId="20216"/>
    <cellStyle name="Heading 3 2 7 2 4 15" xfId="20217"/>
    <cellStyle name="Heading 3 2 7 2 4 16" xfId="20218"/>
    <cellStyle name="Heading 3 2 7 2 4 17" xfId="20219"/>
    <cellStyle name="Heading 3 2 7 2 4 18" xfId="20220"/>
    <cellStyle name="Heading 3 2 7 2 4 2" xfId="20221"/>
    <cellStyle name="Heading 3 2 7 2 4 3" xfId="20222"/>
    <cellStyle name="Heading 3 2 7 2 4 4" xfId="20223"/>
    <cellStyle name="Heading 3 2 7 2 4 5" xfId="20224"/>
    <cellStyle name="Heading 3 2 7 2 4 6" xfId="20225"/>
    <cellStyle name="Heading 3 2 7 2 4 7" xfId="20226"/>
    <cellStyle name="Heading 3 2 7 2 4 8" xfId="20227"/>
    <cellStyle name="Heading 3 2 7 2 4 9" xfId="20228"/>
    <cellStyle name="Heading 3 2 7 2 5" xfId="20229"/>
    <cellStyle name="Heading 3 2 7 2 5 10" xfId="20230"/>
    <cellStyle name="Heading 3 2 7 2 5 11" xfId="20231"/>
    <cellStyle name="Heading 3 2 7 2 5 12" xfId="20232"/>
    <cellStyle name="Heading 3 2 7 2 5 2" xfId="20233"/>
    <cellStyle name="Heading 3 2 7 2 5 3" xfId="20234"/>
    <cellStyle name="Heading 3 2 7 2 5 4" xfId="20235"/>
    <cellStyle name="Heading 3 2 7 2 5 5" xfId="20236"/>
    <cellStyle name="Heading 3 2 7 2 5 6" xfId="20237"/>
    <cellStyle name="Heading 3 2 7 2 5 7" xfId="20238"/>
    <cellStyle name="Heading 3 2 7 2 5 8" xfId="20239"/>
    <cellStyle name="Heading 3 2 7 2 5 9" xfId="20240"/>
    <cellStyle name="Heading 3 2 7 2 6" xfId="20241"/>
    <cellStyle name="Heading 3 2 7 2 6 10" xfId="20242"/>
    <cellStyle name="Heading 3 2 7 2 6 2" xfId="20243"/>
    <cellStyle name="Heading 3 2 7 2 6 3" xfId="20244"/>
    <cellStyle name="Heading 3 2 7 2 6 4" xfId="20245"/>
    <cellStyle name="Heading 3 2 7 2 6 5" xfId="20246"/>
    <cellStyle name="Heading 3 2 7 2 6 6" xfId="20247"/>
    <cellStyle name="Heading 3 2 7 2 6 7" xfId="20248"/>
    <cellStyle name="Heading 3 2 7 2 6 8" xfId="20249"/>
    <cellStyle name="Heading 3 2 7 2 6 9" xfId="20250"/>
    <cellStyle name="Heading 3 2 7 2 7" xfId="20251"/>
    <cellStyle name="Heading 3 2 7 2 7 2" xfId="20252"/>
    <cellStyle name="Heading 3 2 7 2 7 3" xfId="20253"/>
    <cellStyle name="Heading 3 2 7 2 7 4" xfId="20254"/>
    <cellStyle name="Heading 3 2 7 2 7 5" xfId="20255"/>
    <cellStyle name="Heading 3 2 7 2 7 6" xfId="20256"/>
    <cellStyle name="Heading 3 2 7 2 7 7" xfId="20257"/>
    <cellStyle name="Heading 3 2 7 2 7 8" xfId="20258"/>
    <cellStyle name="Heading 3 2 7 2 7 9" xfId="20259"/>
    <cellStyle name="Heading 3 2 7 2 8" xfId="20260"/>
    <cellStyle name="Heading 3 2 7 2 8 10" xfId="20261"/>
    <cellStyle name="Heading 3 2 7 2 8 11" xfId="20262"/>
    <cellStyle name="Heading 3 2 7 2 8 12" xfId="20263"/>
    <cellStyle name="Heading 3 2 7 2 8 2" xfId="20264"/>
    <cellStyle name="Heading 3 2 7 2 8 3" xfId="20265"/>
    <cellStyle name="Heading 3 2 7 2 8 4" xfId="20266"/>
    <cellStyle name="Heading 3 2 7 2 8 5" xfId="20267"/>
    <cellStyle name="Heading 3 2 7 2 8 6" xfId="20268"/>
    <cellStyle name="Heading 3 2 7 2 8 7" xfId="20269"/>
    <cellStyle name="Heading 3 2 7 2 8 8" xfId="20270"/>
    <cellStyle name="Heading 3 2 7 2 8 9" xfId="20271"/>
    <cellStyle name="Heading 3 2 7 2 9" xfId="20272"/>
    <cellStyle name="Heading 3 2 7 20" xfId="20273"/>
    <cellStyle name="Heading 3 2 7 21" xfId="20274"/>
    <cellStyle name="Heading 3 2 7 22" xfId="20275"/>
    <cellStyle name="Heading 3 2 7 3" xfId="20276"/>
    <cellStyle name="Heading 3 2 7 3 10" xfId="20277"/>
    <cellStyle name="Heading 3 2 7 3 11" xfId="20278"/>
    <cellStyle name="Heading 3 2 7 3 12" xfId="20279"/>
    <cellStyle name="Heading 3 2 7 3 13" xfId="20280"/>
    <cellStyle name="Heading 3 2 7 3 14" xfId="20281"/>
    <cellStyle name="Heading 3 2 7 3 15" xfId="20282"/>
    <cellStyle name="Heading 3 2 7 3 16" xfId="20283"/>
    <cellStyle name="Heading 3 2 7 3 17" xfId="20284"/>
    <cellStyle name="Heading 3 2 7 3 2" xfId="20285"/>
    <cellStyle name="Heading 3 2 7 3 2 10" xfId="20286"/>
    <cellStyle name="Heading 3 2 7 3 2 11" xfId="20287"/>
    <cellStyle name="Heading 3 2 7 3 2 12" xfId="20288"/>
    <cellStyle name="Heading 3 2 7 3 2 13" xfId="20289"/>
    <cellStyle name="Heading 3 2 7 3 2 14" xfId="20290"/>
    <cellStyle name="Heading 3 2 7 3 2 15" xfId="20291"/>
    <cellStyle name="Heading 3 2 7 3 2 16" xfId="20292"/>
    <cellStyle name="Heading 3 2 7 3 2 17" xfId="20293"/>
    <cellStyle name="Heading 3 2 7 3 2 18" xfId="20294"/>
    <cellStyle name="Heading 3 2 7 3 2 19" xfId="20295"/>
    <cellStyle name="Heading 3 2 7 3 2 2" xfId="20296"/>
    <cellStyle name="Heading 3 2 7 3 2 20" xfId="20297"/>
    <cellStyle name="Heading 3 2 7 3 2 21" xfId="20298"/>
    <cellStyle name="Heading 3 2 7 3 2 22" xfId="20299"/>
    <cellStyle name="Heading 3 2 7 3 2 23" xfId="20300"/>
    <cellStyle name="Heading 3 2 7 3 2 24" xfId="20301"/>
    <cellStyle name="Heading 3 2 7 3 2 25" xfId="20302"/>
    <cellStyle name="Heading 3 2 7 3 2 26" xfId="20303"/>
    <cellStyle name="Heading 3 2 7 3 2 27" xfId="20304"/>
    <cellStyle name="Heading 3 2 7 3 2 28" xfId="20305"/>
    <cellStyle name="Heading 3 2 7 3 2 3" xfId="20306"/>
    <cellStyle name="Heading 3 2 7 3 2 4" xfId="20307"/>
    <cellStyle name="Heading 3 2 7 3 2 5" xfId="20308"/>
    <cellStyle name="Heading 3 2 7 3 2 6" xfId="20309"/>
    <cellStyle name="Heading 3 2 7 3 2 7" xfId="20310"/>
    <cellStyle name="Heading 3 2 7 3 2 8" xfId="20311"/>
    <cellStyle name="Heading 3 2 7 3 2 9" xfId="20312"/>
    <cellStyle name="Heading 3 2 7 3 3" xfId="20313"/>
    <cellStyle name="Heading 3 2 7 3 3 10" xfId="20314"/>
    <cellStyle name="Heading 3 2 7 3 3 11" xfId="20315"/>
    <cellStyle name="Heading 3 2 7 3 3 12" xfId="20316"/>
    <cellStyle name="Heading 3 2 7 3 3 13" xfId="20317"/>
    <cellStyle name="Heading 3 2 7 3 3 14" xfId="20318"/>
    <cellStyle name="Heading 3 2 7 3 3 15" xfId="20319"/>
    <cellStyle name="Heading 3 2 7 3 3 16" xfId="20320"/>
    <cellStyle name="Heading 3 2 7 3 3 17" xfId="20321"/>
    <cellStyle name="Heading 3 2 7 3 3 18" xfId="20322"/>
    <cellStyle name="Heading 3 2 7 3 3 2" xfId="20323"/>
    <cellStyle name="Heading 3 2 7 3 3 3" xfId="20324"/>
    <cellStyle name="Heading 3 2 7 3 3 4" xfId="20325"/>
    <cellStyle name="Heading 3 2 7 3 3 5" xfId="20326"/>
    <cellStyle name="Heading 3 2 7 3 3 6" xfId="20327"/>
    <cellStyle name="Heading 3 2 7 3 3 7" xfId="20328"/>
    <cellStyle name="Heading 3 2 7 3 3 8" xfId="20329"/>
    <cellStyle name="Heading 3 2 7 3 3 9" xfId="20330"/>
    <cellStyle name="Heading 3 2 7 3 4" xfId="20331"/>
    <cellStyle name="Heading 3 2 7 3 4 10" xfId="20332"/>
    <cellStyle name="Heading 3 2 7 3 4 11" xfId="20333"/>
    <cellStyle name="Heading 3 2 7 3 4 12" xfId="20334"/>
    <cellStyle name="Heading 3 2 7 3 4 13" xfId="20335"/>
    <cellStyle name="Heading 3 2 7 3 4 14" xfId="20336"/>
    <cellStyle name="Heading 3 2 7 3 4 15" xfId="20337"/>
    <cellStyle name="Heading 3 2 7 3 4 16" xfId="20338"/>
    <cellStyle name="Heading 3 2 7 3 4 17" xfId="20339"/>
    <cellStyle name="Heading 3 2 7 3 4 18" xfId="20340"/>
    <cellStyle name="Heading 3 2 7 3 4 2" xfId="20341"/>
    <cellStyle name="Heading 3 2 7 3 4 3" xfId="20342"/>
    <cellStyle name="Heading 3 2 7 3 4 4" xfId="20343"/>
    <cellStyle name="Heading 3 2 7 3 4 5" xfId="20344"/>
    <cellStyle name="Heading 3 2 7 3 4 6" xfId="20345"/>
    <cellStyle name="Heading 3 2 7 3 4 7" xfId="20346"/>
    <cellStyle name="Heading 3 2 7 3 4 8" xfId="20347"/>
    <cellStyle name="Heading 3 2 7 3 4 9" xfId="20348"/>
    <cellStyle name="Heading 3 2 7 3 5" xfId="20349"/>
    <cellStyle name="Heading 3 2 7 3 5 10" xfId="20350"/>
    <cellStyle name="Heading 3 2 7 3 5 11" xfId="20351"/>
    <cellStyle name="Heading 3 2 7 3 5 12" xfId="20352"/>
    <cellStyle name="Heading 3 2 7 3 5 2" xfId="20353"/>
    <cellStyle name="Heading 3 2 7 3 5 3" xfId="20354"/>
    <cellStyle name="Heading 3 2 7 3 5 4" xfId="20355"/>
    <cellStyle name="Heading 3 2 7 3 5 5" xfId="20356"/>
    <cellStyle name="Heading 3 2 7 3 5 6" xfId="20357"/>
    <cellStyle name="Heading 3 2 7 3 5 7" xfId="20358"/>
    <cellStyle name="Heading 3 2 7 3 5 8" xfId="20359"/>
    <cellStyle name="Heading 3 2 7 3 5 9" xfId="20360"/>
    <cellStyle name="Heading 3 2 7 3 6" xfId="20361"/>
    <cellStyle name="Heading 3 2 7 3 6 10" xfId="20362"/>
    <cellStyle name="Heading 3 2 7 3 6 2" xfId="20363"/>
    <cellStyle name="Heading 3 2 7 3 6 3" xfId="20364"/>
    <cellStyle name="Heading 3 2 7 3 6 4" xfId="20365"/>
    <cellStyle name="Heading 3 2 7 3 6 5" xfId="20366"/>
    <cellStyle name="Heading 3 2 7 3 6 6" xfId="20367"/>
    <cellStyle name="Heading 3 2 7 3 6 7" xfId="20368"/>
    <cellStyle name="Heading 3 2 7 3 6 8" xfId="20369"/>
    <cellStyle name="Heading 3 2 7 3 6 9" xfId="20370"/>
    <cellStyle name="Heading 3 2 7 3 7" xfId="20371"/>
    <cellStyle name="Heading 3 2 7 3 7 2" xfId="20372"/>
    <cellStyle name="Heading 3 2 7 3 7 3" xfId="20373"/>
    <cellStyle name="Heading 3 2 7 3 7 4" xfId="20374"/>
    <cellStyle name="Heading 3 2 7 3 7 5" xfId="20375"/>
    <cellStyle name="Heading 3 2 7 3 7 6" xfId="20376"/>
    <cellStyle name="Heading 3 2 7 3 7 7" xfId="20377"/>
    <cellStyle name="Heading 3 2 7 3 7 8" xfId="20378"/>
    <cellStyle name="Heading 3 2 7 3 7 9" xfId="20379"/>
    <cellStyle name="Heading 3 2 7 3 8" xfId="20380"/>
    <cellStyle name="Heading 3 2 7 3 8 10" xfId="20381"/>
    <cellStyle name="Heading 3 2 7 3 8 11" xfId="20382"/>
    <cellStyle name="Heading 3 2 7 3 8 12" xfId="20383"/>
    <cellStyle name="Heading 3 2 7 3 8 2" xfId="20384"/>
    <cellStyle name="Heading 3 2 7 3 8 3" xfId="20385"/>
    <cellStyle name="Heading 3 2 7 3 8 4" xfId="20386"/>
    <cellStyle name="Heading 3 2 7 3 8 5" xfId="20387"/>
    <cellStyle name="Heading 3 2 7 3 8 6" xfId="20388"/>
    <cellStyle name="Heading 3 2 7 3 8 7" xfId="20389"/>
    <cellStyle name="Heading 3 2 7 3 8 8" xfId="20390"/>
    <cellStyle name="Heading 3 2 7 3 8 9" xfId="20391"/>
    <cellStyle name="Heading 3 2 7 3 9" xfId="20392"/>
    <cellStyle name="Heading 3 2 7 4" xfId="20393"/>
    <cellStyle name="Heading 3 2 7 4 10" xfId="20394"/>
    <cellStyle name="Heading 3 2 7 4 11" xfId="20395"/>
    <cellStyle name="Heading 3 2 7 4 12" xfId="20396"/>
    <cellStyle name="Heading 3 2 7 4 13" xfId="20397"/>
    <cellStyle name="Heading 3 2 7 4 14" xfId="20398"/>
    <cellStyle name="Heading 3 2 7 4 15" xfId="20399"/>
    <cellStyle name="Heading 3 2 7 4 16" xfId="20400"/>
    <cellStyle name="Heading 3 2 7 4 17" xfId="20401"/>
    <cellStyle name="Heading 3 2 7 4 18" xfId="20402"/>
    <cellStyle name="Heading 3 2 7 4 19" xfId="20403"/>
    <cellStyle name="Heading 3 2 7 4 2" xfId="20404"/>
    <cellStyle name="Heading 3 2 7 4 20" xfId="20405"/>
    <cellStyle name="Heading 3 2 7 4 21" xfId="20406"/>
    <cellStyle name="Heading 3 2 7 4 22" xfId="20407"/>
    <cellStyle name="Heading 3 2 7 4 23" xfId="20408"/>
    <cellStyle name="Heading 3 2 7 4 24" xfId="20409"/>
    <cellStyle name="Heading 3 2 7 4 25" xfId="20410"/>
    <cellStyle name="Heading 3 2 7 4 26" xfId="20411"/>
    <cellStyle name="Heading 3 2 7 4 27" xfId="20412"/>
    <cellStyle name="Heading 3 2 7 4 28" xfId="20413"/>
    <cellStyle name="Heading 3 2 7 4 3" xfId="20414"/>
    <cellStyle name="Heading 3 2 7 4 4" xfId="20415"/>
    <cellStyle name="Heading 3 2 7 4 5" xfId="20416"/>
    <cellStyle name="Heading 3 2 7 4 6" xfId="20417"/>
    <cellStyle name="Heading 3 2 7 4 7" xfId="20418"/>
    <cellStyle name="Heading 3 2 7 4 8" xfId="20419"/>
    <cellStyle name="Heading 3 2 7 4 9" xfId="20420"/>
    <cellStyle name="Heading 3 2 7 5" xfId="20421"/>
    <cellStyle name="Heading 3 2 7 5 10" xfId="20422"/>
    <cellStyle name="Heading 3 2 7 5 11" xfId="20423"/>
    <cellStyle name="Heading 3 2 7 5 12" xfId="20424"/>
    <cellStyle name="Heading 3 2 7 5 13" xfId="20425"/>
    <cellStyle name="Heading 3 2 7 5 14" xfId="20426"/>
    <cellStyle name="Heading 3 2 7 5 15" xfId="20427"/>
    <cellStyle name="Heading 3 2 7 5 16" xfId="20428"/>
    <cellStyle name="Heading 3 2 7 5 17" xfId="20429"/>
    <cellStyle name="Heading 3 2 7 5 18" xfId="20430"/>
    <cellStyle name="Heading 3 2 7 5 19" xfId="20431"/>
    <cellStyle name="Heading 3 2 7 5 2" xfId="20432"/>
    <cellStyle name="Heading 3 2 7 5 3" xfId="20433"/>
    <cellStyle name="Heading 3 2 7 5 4" xfId="20434"/>
    <cellStyle name="Heading 3 2 7 5 5" xfId="20435"/>
    <cellStyle name="Heading 3 2 7 5 6" xfId="20436"/>
    <cellStyle name="Heading 3 2 7 5 7" xfId="20437"/>
    <cellStyle name="Heading 3 2 7 5 8" xfId="20438"/>
    <cellStyle name="Heading 3 2 7 5 9" xfId="20439"/>
    <cellStyle name="Heading 3 2 7 6" xfId="20440"/>
    <cellStyle name="Heading 3 2 7 6 10" xfId="20441"/>
    <cellStyle name="Heading 3 2 7 6 11" xfId="20442"/>
    <cellStyle name="Heading 3 2 7 6 12" xfId="20443"/>
    <cellStyle name="Heading 3 2 7 6 13" xfId="20444"/>
    <cellStyle name="Heading 3 2 7 6 14" xfId="20445"/>
    <cellStyle name="Heading 3 2 7 6 15" xfId="20446"/>
    <cellStyle name="Heading 3 2 7 6 16" xfId="20447"/>
    <cellStyle name="Heading 3 2 7 6 17" xfId="20448"/>
    <cellStyle name="Heading 3 2 7 6 18" xfId="20449"/>
    <cellStyle name="Heading 3 2 7 6 19" xfId="20450"/>
    <cellStyle name="Heading 3 2 7 6 2" xfId="20451"/>
    <cellStyle name="Heading 3 2 7 6 3" xfId="20452"/>
    <cellStyle name="Heading 3 2 7 6 4" xfId="20453"/>
    <cellStyle name="Heading 3 2 7 6 5" xfId="20454"/>
    <cellStyle name="Heading 3 2 7 6 6" xfId="20455"/>
    <cellStyle name="Heading 3 2 7 6 7" xfId="20456"/>
    <cellStyle name="Heading 3 2 7 6 8" xfId="20457"/>
    <cellStyle name="Heading 3 2 7 6 9" xfId="20458"/>
    <cellStyle name="Heading 3 2 7 7" xfId="20459"/>
    <cellStyle name="Heading 3 2 7 7 10" xfId="20460"/>
    <cellStyle name="Heading 3 2 7 7 11" xfId="20461"/>
    <cellStyle name="Heading 3 2 7 7 12" xfId="20462"/>
    <cellStyle name="Heading 3 2 7 7 13" xfId="20463"/>
    <cellStyle name="Heading 3 2 7 7 2" xfId="20464"/>
    <cellStyle name="Heading 3 2 7 7 3" xfId="20465"/>
    <cellStyle name="Heading 3 2 7 7 4" xfId="20466"/>
    <cellStyle name="Heading 3 2 7 7 5" xfId="20467"/>
    <cellStyle name="Heading 3 2 7 7 6" xfId="20468"/>
    <cellStyle name="Heading 3 2 7 7 7" xfId="20469"/>
    <cellStyle name="Heading 3 2 7 7 8" xfId="20470"/>
    <cellStyle name="Heading 3 2 7 7 9" xfId="20471"/>
    <cellStyle name="Heading 3 2 7 8" xfId="20472"/>
    <cellStyle name="Heading 3 2 7 8 10" xfId="20473"/>
    <cellStyle name="Heading 3 2 7 8 2" xfId="20474"/>
    <cellStyle name="Heading 3 2 7 8 3" xfId="20475"/>
    <cellStyle name="Heading 3 2 7 8 4" xfId="20476"/>
    <cellStyle name="Heading 3 2 7 8 5" xfId="20477"/>
    <cellStyle name="Heading 3 2 7 8 6" xfId="20478"/>
    <cellStyle name="Heading 3 2 7 8 7" xfId="20479"/>
    <cellStyle name="Heading 3 2 7 8 8" xfId="20480"/>
    <cellStyle name="Heading 3 2 7 8 9" xfId="20481"/>
    <cellStyle name="Heading 3 2 7 9" xfId="20482"/>
    <cellStyle name="Heading 3 2 7 9 2" xfId="20483"/>
    <cellStyle name="Heading 3 2 7 9 3" xfId="20484"/>
    <cellStyle name="Heading 3 2 7 9 4" xfId="20485"/>
    <cellStyle name="Heading 3 2 7 9 5" xfId="20486"/>
    <cellStyle name="Heading 3 2 7 9 6" xfId="20487"/>
    <cellStyle name="Heading 3 2 7 9 7" xfId="20488"/>
    <cellStyle name="Heading 3 2 7 9 8" xfId="20489"/>
    <cellStyle name="Heading 3 2 7 9 9" xfId="20490"/>
    <cellStyle name="Heading 3 2 8" xfId="20491"/>
    <cellStyle name="Heading 3 2 8 10" xfId="20492"/>
    <cellStyle name="Heading 3 2 8 11" xfId="20493"/>
    <cellStyle name="Heading 3 2 8 12" xfId="20494"/>
    <cellStyle name="Heading 3 2 8 13" xfId="20495"/>
    <cellStyle name="Heading 3 2 8 14" xfId="20496"/>
    <cellStyle name="Heading 3 2 8 15" xfId="20497"/>
    <cellStyle name="Heading 3 2 8 16" xfId="20498"/>
    <cellStyle name="Heading 3 2 8 17" xfId="20499"/>
    <cellStyle name="Heading 3 2 8 18" xfId="20500"/>
    <cellStyle name="Heading 3 2 8 19" xfId="20501"/>
    <cellStyle name="Heading 3 2 8 2" xfId="20502"/>
    <cellStyle name="Heading 3 2 8 2 2" xfId="20503"/>
    <cellStyle name="Heading 3 2 8 20" xfId="20504"/>
    <cellStyle name="Heading 3 2 8 21" xfId="20505"/>
    <cellStyle name="Heading 3 2 8 22" xfId="20506"/>
    <cellStyle name="Heading 3 2 8 23" xfId="20507"/>
    <cellStyle name="Heading 3 2 8 24" xfId="20508"/>
    <cellStyle name="Heading 3 2 8 25" xfId="20509"/>
    <cellStyle name="Heading 3 2 8 26" xfId="20510"/>
    <cellStyle name="Heading 3 2 8 27" xfId="20511"/>
    <cellStyle name="Heading 3 2 8 28" xfId="20512"/>
    <cellStyle name="Heading 3 2 8 29" xfId="20513"/>
    <cellStyle name="Heading 3 2 8 3" xfId="20514"/>
    <cellStyle name="Heading 3 2 8 3 2" xfId="20515"/>
    <cellStyle name="Heading 3 2 8 30" xfId="20516"/>
    <cellStyle name="Heading 3 2 8 31" xfId="20517"/>
    <cellStyle name="Heading 3 2 8 4" xfId="20518"/>
    <cellStyle name="Heading 3 2 8 4 2" xfId="20519"/>
    <cellStyle name="Heading 3 2 8 5" xfId="20520"/>
    <cellStyle name="Heading 3 2 8 6" xfId="20521"/>
    <cellStyle name="Heading 3 2 8 7" xfId="20522"/>
    <cellStyle name="Heading 3 2 8 8" xfId="20523"/>
    <cellStyle name="Heading 3 2 8 9" xfId="20524"/>
    <cellStyle name="Heading 3 2 9" xfId="20525"/>
    <cellStyle name="Heading 3 2 9 10" xfId="20526"/>
    <cellStyle name="Heading 3 2 9 11" xfId="20527"/>
    <cellStyle name="Heading 3 2 9 12" xfId="20528"/>
    <cellStyle name="Heading 3 2 9 13" xfId="20529"/>
    <cellStyle name="Heading 3 2 9 14" xfId="20530"/>
    <cellStyle name="Heading 3 2 9 15" xfId="20531"/>
    <cellStyle name="Heading 3 2 9 16" xfId="20532"/>
    <cellStyle name="Heading 3 2 9 17" xfId="20533"/>
    <cellStyle name="Heading 3 2 9 18" xfId="20534"/>
    <cellStyle name="Heading 3 2 9 19" xfId="20535"/>
    <cellStyle name="Heading 3 2 9 2" xfId="20536"/>
    <cellStyle name="Heading 3 2 9 2 2" xfId="20537"/>
    <cellStyle name="Heading 3 2 9 20" xfId="20538"/>
    <cellStyle name="Heading 3 2 9 21" xfId="20539"/>
    <cellStyle name="Heading 3 2 9 22" xfId="20540"/>
    <cellStyle name="Heading 3 2 9 23" xfId="20541"/>
    <cellStyle name="Heading 3 2 9 3" xfId="20542"/>
    <cellStyle name="Heading 3 2 9 3 2" xfId="20543"/>
    <cellStyle name="Heading 3 2 9 4" xfId="20544"/>
    <cellStyle name="Heading 3 2 9 5" xfId="20545"/>
    <cellStyle name="Heading 3 2 9 6" xfId="20546"/>
    <cellStyle name="Heading 3 2 9 7" xfId="20547"/>
    <cellStyle name="Heading 3 2 9 8" xfId="20548"/>
    <cellStyle name="Heading 3 2 9 9" xfId="20549"/>
    <cellStyle name="Heading 3 3" xfId="116"/>
    <cellStyle name="Heading 3 3 2" xfId="20550"/>
    <cellStyle name="Heading 3 3 2 2" xfId="20551"/>
    <cellStyle name="Heading 3 3 2 2 2" xfId="20552"/>
    <cellStyle name="Heading 3 3 2 3" xfId="20553"/>
    <cellStyle name="Heading 3 3 2 3 2" xfId="20554"/>
    <cellStyle name="Heading 3 3 2 4" xfId="20555"/>
    <cellStyle name="Heading 3 3 3" xfId="20556"/>
    <cellStyle name="HEADING 3 4" xfId="20557"/>
    <cellStyle name="HEADING 3 5" xfId="20558"/>
    <cellStyle name="HEADING 3 6" xfId="20559"/>
    <cellStyle name="HEADING 3 7" xfId="20560"/>
    <cellStyle name="HEADING 3 8" xfId="20561"/>
    <cellStyle name="HEADING 3 9" xfId="20562"/>
    <cellStyle name="Heading 4 10" xfId="20563"/>
    <cellStyle name="Heading 4 11" xfId="20564"/>
    <cellStyle name="Heading 4 12" xfId="20565"/>
    <cellStyle name="Heading 4 13" xfId="20566"/>
    <cellStyle name="Heading 4 14" xfId="20567"/>
    <cellStyle name="Heading 4 15" xfId="20568"/>
    <cellStyle name="Heading 4 16" xfId="20569"/>
    <cellStyle name="Heading 4 17" xfId="20570"/>
    <cellStyle name="Heading 4 2" xfId="117"/>
    <cellStyle name="Heading 4 2 10" xfId="20571"/>
    <cellStyle name="Heading 4 2 11" xfId="20572"/>
    <cellStyle name="Heading 4 2 12" xfId="20573"/>
    <cellStyle name="Heading 4 2 13" xfId="20574"/>
    <cellStyle name="Heading 4 2 14" xfId="20575"/>
    <cellStyle name="Heading 4 2 15" xfId="20576"/>
    <cellStyle name="Heading 4 2 16" xfId="20577"/>
    <cellStyle name="Heading 4 2 17" xfId="20578"/>
    <cellStyle name="Heading 4 2 18" xfId="20579"/>
    <cellStyle name="Heading 4 2 19" xfId="20580"/>
    <cellStyle name="Heading 4 2 2" xfId="118"/>
    <cellStyle name="Heading 4 2 2 10" xfId="20581"/>
    <cellStyle name="Heading 4 2 2 11" xfId="20582"/>
    <cellStyle name="Heading 4 2 2 12" xfId="20583"/>
    <cellStyle name="Heading 4 2 2 13" xfId="20584"/>
    <cellStyle name="Heading 4 2 2 14" xfId="20585"/>
    <cellStyle name="Heading 4 2 2 15" xfId="20586"/>
    <cellStyle name="Heading 4 2 2 15 2" xfId="20587"/>
    <cellStyle name="Heading 4 2 2 15 2 2" xfId="20588"/>
    <cellStyle name="Heading 4 2 2 15 2 2 2" xfId="20589"/>
    <cellStyle name="Heading 4 2 2 15 2 2 3" xfId="20590"/>
    <cellStyle name="Heading 4 2 2 15 2 2 4" xfId="20591"/>
    <cellStyle name="Heading 4 2 2 15 2 3" xfId="20592"/>
    <cellStyle name="Heading 4 2 2 15 2 4" xfId="20593"/>
    <cellStyle name="Heading 4 2 2 15 3" xfId="20594"/>
    <cellStyle name="Heading 4 2 2 15 4" xfId="20595"/>
    <cellStyle name="Heading 4 2 2 15 5" xfId="20596"/>
    <cellStyle name="Heading 4 2 2 15 6" xfId="20597"/>
    <cellStyle name="Heading 4 2 2 16" xfId="20598"/>
    <cellStyle name="Heading 4 2 2 16 2" xfId="20599"/>
    <cellStyle name="Heading 4 2 2 16 2 2" xfId="20600"/>
    <cellStyle name="Heading 4 2 2 16 2 3" xfId="20601"/>
    <cellStyle name="Heading 4 2 2 16 2 4" xfId="20602"/>
    <cellStyle name="Heading 4 2 2 16 3" xfId="20603"/>
    <cellStyle name="Heading 4 2 2 16 4" xfId="20604"/>
    <cellStyle name="Heading 4 2 2 17" xfId="20605"/>
    <cellStyle name="Heading 4 2 2 18" xfId="20606"/>
    <cellStyle name="Heading 4 2 2 19" xfId="20607"/>
    <cellStyle name="Heading 4 2 2 2" xfId="20608"/>
    <cellStyle name="Heading 4 2 2 2 2" xfId="20609"/>
    <cellStyle name="Heading 4 2 2 2 2 2" xfId="20610"/>
    <cellStyle name="Heading 4 2 2 2 2 2 2" xfId="20611"/>
    <cellStyle name="Heading 4 2 2 2 2 2 2 2" xfId="20612"/>
    <cellStyle name="Heading 4 2 2 2 2 2 2 3" xfId="20613"/>
    <cellStyle name="Heading 4 2 2 2 2 2 2 4" xfId="20614"/>
    <cellStyle name="Heading 4 2 2 2 2 2 3" xfId="20615"/>
    <cellStyle name="Heading 4 2 2 2 2 2 4" xfId="20616"/>
    <cellStyle name="Heading 4 2 2 2 2 3" xfId="20617"/>
    <cellStyle name="Heading 4 2 2 2 2 4" xfId="20618"/>
    <cellStyle name="Heading 4 2 2 2 2 5" xfId="20619"/>
    <cellStyle name="Heading 4 2 2 2 2 6" xfId="20620"/>
    <cellStyle name="Heading 4 2 2 2 3" xfId="20621"/>
    <cellStyle name="Heading 4 2 2 2 4" xfId="20622"/>
    <cellStyle name="Heading 4 2 2 2 4 2" xfId="20623"/>
    <cellStyle name="Heading 4 2 2 2 4 2 2" xfId="20624"/>
    <cellStyle name="Heading 4 2 2 2 4 2 3" xfId="20625"/>
    <cellStyle name="Heading 4 2 2 2 4 2 4" xfId="20626"/>
    <cellStyle name="Heading 4 2 2 2 4 3" xfId="20627"/>
    <cellStyle name="Heading 4 2 2 2 4 4" xfId="20628"/>
    <cellStyle name="Heading 4 2 2 2 5" xfId="20629"/>
    <cellStyle name="Heading 4 2 2 2 6" xfId="20630"/>
    <cellStyle name="Heading 4 2 2 2 7" xfId="20631"/>
    <cellStyle name="Heading 4 2 2 20" xfId="20632"/>
    <cellStyle name="Heading 4 2 2 3" xfId="20633"/>
    <cellStyle name="Heading 4 2 2 4" xfId="20634"/>
    <cellStyle name="Heading 4 2 2 5" xfId="20635"/>
    <cellStyle name="Heading 4 2 2 6" xfId="20636"/>
    <cellStyle name="Heading 4 2 2 7" xfId="20637"/>
    <cellStyle name="Heading 4 2 2 8" xfId="20638"/>
    <cellStyle name="Heading 4 2 2 9" xfId="20639"/>
    <cellStyle name="Heading 4 2 20" xfId="20640"/>
    <cellStyle name="Heading 4 2 21" xfId="20641"/>
    <cellStyle name="Heading 4 2 22" xfId="20642"/>
    <cellStyle name="Heading 4 2 23" xfId="20643"/>
    <cellStyle name="Heading 4 2 24" xfId="20644"/>
    <cellStyle name="Heading 4 2 24 2" xfId="20645"/>
    <cellStyle name="Heading 4 2 24 2 2" xfId="20646"/>
    <cellStyle name="Heading 4 2 24 2 2 2" xfId="20647"/>
    <cellStyle name="Heading 4 2 24 2 2 3" xfId="20648"/>
    <cellStyle name="Heading 4 2 24 2 2 4" xfId="20649"/>
    <cellStyle name="Heading 4 2 24 2 3" xfId="20650"/>
    <cellStyle name="Heading 4 2 24 2 4" xfId="20651"/>
    <cellStyle name="Heading 4 2 24 3" xfId="20652"/>
    <cellStyle name="Heading 4 2 24 4" xfId="20653"/>
    <cellStyle name="Heading 4 2 24 5" xfId="20654"/>
    <cellStyle name="Heading 4 2 24 6" xfId="20655"/>
    <cellStyle name="Heading 4 2 25" xfId="20656"/>
    <cellStyle name="Heading 4 2 25 2" xfId="20657"/>
    <cellStyle name="Heading 4 2 25 2 2" xfId="20658"/>
    <cellStyle name="Heading 4 2 25 2 3" xfId="20659"/>
    <cellStyle name="Heading 4 2 25 2 4" xfId="20660"/>
    <cellStyle name="Heading 4 2 25 3" xfId="20661"/>
    <cellStyle name="Heading 4 2 25 4" xfId="20662"/>
    <cellStyle name="Heading 4 2 26" xfId="20663"/>
    <cellStyle name="Heading 4 2 27" xfId="20664"/>
    <cellStyle name="Heading 4 2 28" xfId="20665"/>
    <cellStyle name="Heading 4 2 29" xfId="20666"/>
    <cellStyle name="Heading 4 2 3" xfId="20667"/>
    <cellStyle name="Heading 4 2 3 2" xfId="20668"/>
    <cellStyle name="Heading 4 2 3 2 2" xfId="20669"/>
    <cellStyle name="Heading 4 2 3 2 2 2" xfId="20670"/>
    <cellStyle name="Heading 4 2 3 2 2 2 2" xfId="20671"/>
    <cellStyle name="Heading 4 2 3 2 2 2 3" xfId="20672"/>
    <cellStyle name="Heading 4 2 3 2 2 2 4" xfId="20673"/>
    <cellStyle name="Heading 4 2 3 2 2 3" xfId="20674"/>
    <cellStyle name="Heading 4 2 3 2 2 4" xfId="20675"/>
    <cellStyle name="Heading 4 2 3 2 3" xfId="20676"/>
    <cellStyle name="Heading 4 2 3 2 4" xfId="20677"/>
    <cellStyle name="Heading 4 2 3 2 5" xfId="20678"/>
    <cellStyle name="Heading 4 2 3 2 6" xfId="20679"/>
    <cellStyle name="Heading 4 2 3 3" xfId="20680"/>
    <cellStyle name="Heading 4 2 3 4" xfId="20681"/>
    <cellStyle name="Heading 4 2 3 4 2" xfId="20682"/>
    <cellStyle name="Heading 4 2 3 4 2 2" xfId="20683"/>
    <cellStyle name="Heading 4 2 3 4 2 3" xfId="20684"/>
    <cellStyle name="Heading 4 2 3 4 2 4" xfId="20685"/>
    <cellStyle name="Heading 4 2 3 4 3" xfId="20686"/>
    <cellStyle name="Heading 4 2 3 4 4" xfId="20687"/>
    <cellStyle name="Heading 4 2 3 5" xfId="20688"/>
    <cellStyle name="Heading 4 2 3 6" xfId="20689"/>
    <cellStyle name="Heading 4 2 3 7" xfId="20690"/>
    <cellStyle name="Heading 4 2 3 8" xfId="20691"/>
    <cellStyle name="Heading 4 2 3 9" xfId="20692"/>
    <cellStyle name="Heading 4 2 30" xfId="20693"/>
    <cellStyle name="Heading 4 2 31" xfId="20694"/>
    <cellStyle name="Heading 4 2 32" xfId="20695"/>
    <cellStyle name="Heading 4 2 33" xfId="20696"/>
    <cellStyle name="Heading 4 2 34" xfId="20697"/>
    <cellStyle name="Heading 4 2 35" xfId="20698"/>
    <cellStyle name="Heading 4 2 36" xfId="20699"/>
    <cellStyle name="Heading 4 2 37" xfId="20700"/>
    <cellStyle name="Heading 4 2 38" xfId="20701"/>
    <cellStyle name="Heading 4 2 39" xfId="20702"/>
    <cellStyle name="Heading 4 2 4" xfId="20703"/>
    <cellStyle name="Heading 4 2 4 2" xfId="20704"/>
    <cellStyle name="Heading 4 2 5" xfId="20705"/>
    <cellStyle name="Heading 4 2 6" xfId="20706"/>
    <cellStyle name="Heading 4 2 7" xfId="20707"/>
    <cellStyle name="Heading 4 2 8" xfId="20708"/>
    <cellStyle name="Heading 4 2 9" xfId="20709"/>
    <cellStyle name="Heading 4 3" xfId="119"/>
    <cellStyle name="Heading 4 3 2" xfId="20710"/>
    <cellStyle name="Heading 4 3 3" xfId="20711"/>
    <cellStyle name="Heading 4 4" xfId="20712"/>
    <cellStyle name="Heading 4 5" xfId="20713"/>
    <cellStyle name="Heading 4 6" xfId="20714"/>
    <cellStyle name="Heading 4 7" xfId="20715"/>
    <cellStyle name="Heading 4 8" xfId="20716"/>
    <cellStyle name="Heading 4 9" xfId="20717"/>
    <cellStyle name="Heading Converted" xfId="20718"/>
    <cellStyle name="Heading K1" xfId="20719"/>
    <cellStyle name="Heading K2" xfId="20720"/>
    <cellStyle name="Heading(4)" xfId="120"/>
    <cellStyle name="Heading1" xfId="20721"/>
    <cellStyle name="Heading1 2" xfId="20722"/>
    <cellStyle name="Heading1 3" xfId="20723"/>
    <cellStyle name="Heading2" xfId="20724"/>
    <cellStyle name="Heading2 2" xfId="20725"/>
    <cellStyle name="Heading3" xfId="20726"/>
    <cellStyle name="Heading4" xfId="20727"/>
    <cellStyle name="HeadingMerged" xfId="20728"/>
    <cellStyle name="Helv 8" xfId="20729"/>
    <cellStyle name="HELV10" xfId="20730"/>
    <cellStyle name="HELV10-UNDER" xfId="20731"/>
    <cellStyle name="HELV10-UNDER 2" xfId="20732"/>
    <cellStyle name="HHH" xfId="20733"/>
    <cellStyle name="HHH 10" xfId="20734"/>
    <cellStyle name="HHH 10 10" xfId="20735"/>
    <cellStyle name="HHH 10 11" xfId="20736"/>
    <cellStyle name="HHH 10 2" xfId="20737"/>
    <cellStyle name="HHH 10 3" xfId="20738"/>
    <cellStyle name="HHH 10 4" xfId="20739"/>
    <cellStyle name="HHH 10 5" xfId="20740"/>
    <cellStyle name="HHH 10 6" xfId="20741"/>
    <cellStyle name="HHH 10 7" xfId="20742"/>
    <cellStyle name="HHH 10 8" xfId="20743"/>
    <cellStyle name="HHH 10 9" xfId="20744"/>
    <cellStyle name="HHH 11" xfId="20745"/>
    <cellStyle name="HHH 11 10" xfId="20746"/>
    <cellStyle name="HHH 11 11" xfId="20747"/>
    <cellStyle name="HHH 11 2" xfId="20748"/>
    <cellStyle name="HHH 11 3" xfId="20749"/>
    <cellStyle name="HHH 11 4" xfId="20750"/>
    <cellStyle name="HHH 11 5" xfId="20751"/>
    <cellStyle name="HHH 11 6" xfId="20752"/>
    <cellStyle name="HHH 11 7" xfId="20753"/>
    <cellStyle name="HHH 11 8" xfId="20754"/>
    <cellStyle name="HHH 11 9" xfId="20755"/>
    <cellStyle name="HHH 12" xfId="20756"/>
    <cellStyle name="HHH 12 10" xfId="20757"/>
    <cellStyle name="HHH 12 11" xfId="20758"/>
    <cellStyle name="HHH 12 2" xfId="20759"/>
    <cellStyle name="HHH 12 3" xfId="20760"/>
    <cellStyle name="HHH 12 4" xfId="20761"/>
    <cellStyle name="HHH 12 5" xfId="20762"/>
    <cellStyle name="HHH 12 6" xfId="20763"/>
    <cellStyle name="HHH 12 7" xfId="20764"/>
    <cellStyle name="HHH 12 8" xfId="20765"/>
    <cellStyle name="HHH 12 9" xfId="20766"/>
    <cellStyle name="HHH 13" xfId="20767"/>
    <cellStyle name="HHH 13 10" xfId="20768"/>
    <cellStyle name="HHH 13 11" xfId="20769"/>
    <cellStyle name="HHH 13 2" xfId="20770"/>
    <cellStyle name="HHH 13 3" xfId="20771"/>
    <cellStyle name="HHH 13 4" xfId="20772"/>
    <cellStyle name="HHH 13 5" xfId="20773"/>
    <cellStyle name="HHH 13 6" xfId="20774"/>
    <cellStyle name="HHH 13 7" xfId="20775"/>
    <cellStyle name="HHH 13 8" xfId="20776"/>
    <cellStyle name="HHH 13 9" xfId="20777"/>
    <cellStyle name="HHH 14" xfId="20778"/>
    <cellStyle name="HHH 14 10" xfId="20779"/>
    <cellStyle name="HHH 14 11" xfId="20780"/>
    <cellStyle name="HHH 14 2" xfId="20781"/>
    <cellStyle name="HHH 14 3" xfId="20782"/>
    <cellStyle name="HHH 14 4" xfId="20783"/>
    <cellStyle name="HHH 14 5" xfId="20784"/>
    <cellStyle name="HHH 14 6" xfId="20785"/>
    <cellStyle name="HHH 14 7" xfId="20786"/>
    <cellStyle name="HHH 14 8" xfId="20787"/>
    <cellStyle name="HHH 14 9" xfId="20788"/>
    <cellStyle name="HHH 15" xfId="20789"/>
    <cellStyle name="HHH 15 10" xfId="20790"/>
    <cellStyle name="HHH 15 11" xfId="20791"/>
    <cellStyle name="HHH 15 2" xfId="20792"/>
    <cellStyle name="HHH 15 3" xfId="20793"/>
    <cellStyle name="HHH 15 4" xfId="20794"/>
    <cellStyle name="HHH 15 5" xfId="20795"/>
    <cellStyle name="HHH 15 6" xfId="20796"/>
    <cellStyle name="HHH 15 7" xfId="20797"/>
    <cellStyle name="HHH 15 8" xfId="20798"/>
    <cellStyle name="HHH 15 9" xfId="20799"/>
    <cellStyle name="HHH 16" xfId="20800"/>
    <cellStyle name="HHH 16 10" xfId="20801"/>
    <cellStyle name="HHH 16 11" xfId="20802"/>
    <cellStyle name="HHH 16 2" xfId="20803"/>
    <cellStyle name="HHH 16 3" xfId="20804"/>
    <cellStyle name="HHH 16 4" xfId="20805"/>
    <cellStyle name="HHH 16 5" xfId="20806"/>
    <cellStyle name="HHH 16 6" xfId="20807"/>
    <cellStyle name="HHH 16 7" xfId="20808"/>
    <cellStyle name="HHH 16 8" xfId="20809"/>
    <cellStyle name="HHH 16 9" xfId="20810"/>
    <cellStyle name="HHH 17" xfId="20811"/>
    <cellStyle name="HHH 17 10" xfId="20812"/>
    <cellStyle name="HHH 17 11" xfId="20813"/>
    <cellStyle name="HHH 17 2" xfId="20814"/>
    <cellStyle name="HHH 17 3" xfId="20815"/>
    <cellStyle name="HHH 17 4" xfId="20816"/>
    <cellStyle name="HHH 17 5" xfId="20817"/>
    <cellStyle name="HHH 17 6" xfId="20818"/>
    <cellStyle name="HHH 17 7" xfId="20819"/>
    <cellStyle name="HHH 17 8" xfId="20820"/>
    <cellStyle name="HHH 17 9" xfId="20821"/>
    <cellStyle name="HHH 18" xfId="20822"/>
    <cellStyle name="HHH 18 10" xfId="20823"/>
    <cellStyle name="HHH 18 11" xfId="20824"/>
    <cellStyle name="HHH 18 2" xfId="20825"/>
    <cellStyle name="HHH 18 3" xfId="20826"/>
    <cellStyle name="HHH 18 4" xfId="20827"/>
    <cellStyle name="HHH 18 5" xfId="20828"/>
    <cellStyle name="HHH 18 6" xfId="20829"/>
    <cellStyle name="HHH 18 7" xfId="20830"/>
    <cellStyle name="HHH 18 8" xfId="20831"/>
    <cellStyle name="HHH 18 9" xfId="20832"/>
    <cellStyle name="HHH 19" xfId="20833"/>
    <cellStyle name="HHH 2" xfId="20834"/>
    <cellStyle name="HHH 2 10" xfId="20835"/>
    <cellStyle name="HHH 2 11" xfId="20836"/>
    <cellStyle name="HHH 2 12" xfId="20837"/>
    <cellStyle name="HHH 2 13" xfId="20838"/>
    <cellStyle name="HHH 2 14" xfId="20839"/>
    <cellStyle name="HHH 2 15" xfId="20840"/>
    <cellStyle name="HHH 2 15 2" xfId="20841"/>
    <cellStyle name="HHH 2 15 2 2" xfId="20842"/>
    <cellStyle name="HHH 2 15 2 2 2" xfId="20843"/>
    <cellStyle name="HHH 2 15 2 2 3" xfId="20844"/>
    <cellStyle name="HHH 2 15 2 2 4" xfId="20845"/>
    <cellStyle name="HHH 2 15 2 3" xfId="20846"/>
    <cellStyle name="HHH 2 15 2 4" xfId="20847"/>
    <cellStyle name="HHH 2 15 3" xfId="20848"/>
    <cellStyle name="HHH 2 15 4" xfId="20849"/>
    <cellStyle name="HHH 2 15 5" xfId="20850"/>
    <cellStyle name="HHH 2 15 6" xfId="20851"/>
    <cellStyle name="HHH 2 16" xfId="20852"/>
    <cellStyle name="HHH 2 16 2" xfId="20853"/>
    <cellStyle name="HHH 2 16 2 2" xfId="20854"/>
    <cellStyle name="HHH 2 16 2 3" xfId="20855"/>
    <cellStyle name="HHH 2 16 2 4" xfId="20856"/>
    <cellStyle name="HHH 2 16 3" xfId="20857"/>
    <cellStyle name="HHH 2 16 4" xfId="20858"/>
    <cellStyle name="HHH 2 17" xfId="20859"/>
    <cellStyle name="HHH 2 18" xfId="20860"/>
    <cellStyle name="HHH 2 19" xfId="20861"/>
    <cellStyle name="HHH 2 2" xfId="20862"/>
    <cellStyle name="HHH 2 2 2" xfId="20863"/>
    <cellStyle name="HHH 2 2 2 2" xfId="20864"/>
    <cellStyle name="HHH 2 2 2 2 2" xfId="20865"/>
    <cellStyle name="HHH 2 2 2 2 2 2" xfId="20866"/>
    <cellStyle name="HHH 2 2 2 2 2 3" xfId="20867"/>
    <cellStyle name="HHH 2 2 2 2 2 4" xfId="20868"/>
    <cellStyle name="HHH 2 2 2 2 3" xfId="20869"/>
    <cellStyle name="HHH 2 2 2 2 4" xfId="20870"/>
    <cellStyle name="HHH 2 2 2 3" xfId="20871"/>
    <cellStyle name="HHH 2 2 2 4" xfId="20872"/>
    <cellStyle name="HHH 2 2 2 5" xfId="20873"/>
    <cellStyle name="HHH 2 2 2 6" xfId="20874"/>
    <cellStyle name="HHH 2 2 3" xfId="20875"/>
    <cellStyle name="HHH 2 2 4" xfId="20876"/>
    <cellStyle name="HHH 2 2 4 2" xfId="20877"/>
    <cellStyle name="HHH 2 2 4 2 2" xfId="20878"/>
    <cellStyle name="HHH 2 2 4 2 3" xfId="20879"/>
    <cellStyle name="HHH 2 2 4 2 4" xfId="20880"/>
    <cellStyle name="HHH 2 2 4 3" xfId="20881"/>
    <cellStyle name="HHH 2 2 4 4" xfId="20882"/>
    <cellStyle name="HHH 2 2 5" xfId="20883"/>
    <cellStyle name="HHH 2 2 6" xfId="20884"/>
    <cellStyle name="HHH 2 2 7" xfId="20885"/>
    <cellStyle name="HHH 2 20" xfId="20886"/>
    <cellStyle name="HHH 2 21" xfId="20887"/>
    <cellStyle name="HHH 2 22" xfId="20888"/>
    <cellStyle name="HHH 2 23" xfId="20889"/>
    <cellStyle name="HHH 2 24" xfId="20890"/>
    <cellStyle name="HHH 2 25" xfId="20891"/>
    <cellStyle name="HHH 2 26" xfId="20892"/>
    <cellStyle name="HHH 2 27" xfId="20893"/>
    <cellStyle name="HHH 2 28" xfId="20894"/>
    <cellStyle name="HHH 2 29" xfId="20895"/>
    <cellStyle name="HHH 2 3" xfId="20896"/>
    <cellStyle name="HHH 2 4" xfId="20897"/>
    <cellStyle name="HHH 2 5" xfId="20898"/>
    <cellStyle name="HHH 2 6" xfId="20899"/>
    <cellStyle name="HHH 2 7" xfId="20900"/>
    <cellStyle name="HHH 2 8" xfId="20901"/>
    <cellStyle name="HHH 2 9" xfId="20902"/>
    <cellStyle name="HHH 20" xfId="20903"/>
    <cellStyle name="HHH 21" xfId="20904"/>
    <cellStyle name="HHH 22" xfId="20905"/>
    <cellStyle name="HHH 23" xfId="20906"/>
    <cellStyle name="HHH 24" xfId="20907"/>
    <cellStyle name="HHH 24 2" xfId="20908"/>
    <cellStyle name="HHH 24 2 2" xfId="20909"/>
    <cellStyle name="HHH 24 2 2 2" xfId="20910"/>
    <cellStyle name="HHH 24 2 2 3" xfId="20911"/>
    <cellStyle name="HHH 24 2 2 4" xfId="20912"/>
    <cellStyle name="HHH 24 2 3" xfId="20913"/>
    <cellStyle name="HHH 24 2 4" xfId="20914"/>
    <cellStyle name="HHH 24 3" xfId="20915"/>
    <cellStyle name="HHH 24 4" xfId="20916"/>
    <cellStyle name="HHH 24 5" xfId="20917"/>
    <cellStyle name="HHH 24 6" xfId="20918"/>
    <cellStyle name="HHH 25" xfId="20919"/>
    <cellStyle name="HHH 25 2" xfId="20920"/>
    <cellStyle name="HHH 25 2 2" xfId="20921"/>
    <cellStyle name="HHH 25 2 3" xfId="20922"/>
    <cellStyle name="HHH 25 2 4" xfId="20923"/>
    <cellStyle name="HHH 25 3" xfId="20924"/>
    <cellStyle name="HHH 25 4" xfId="20925"/>
    <cellStyle name="HHH 26" xfId="20926"/>
    <cellStyle name="HHH 27" xfId="20927"/>
    <cellStyle name="HHH 28" xfId="20928"/>
    <cellStyle name="HHH 29" xfId="20929"/>
    <cellStyle name="HHH 3" xfId="20930"/>
    <cellStyle name="HHH 3 10" xfId="20931"/>
    <cellStyle name="HHH 3 11" xfId="20932"/>
    <cellStyle name="HHH 3 12" xfId="20933"/>
    <cellStyle name="HHH 3 13" xfId="20934"/>
    <cellStyle name="HHH 3 14" xfId="20935"/>
    <cellStyle name="HHH 3 15" xfId="20936"/>
    <cellStyle name="HHH 3 16" xfId="20937"/>
    <cellStyle name="HHH 3 17" xfId="20938"/>
    <cellStyle name="HHH 3 2" xfId="20939"/>
    <cellStyle name="HHH 3 2 2" xfId="20940"/>
    <cellStyle name="HHH 3 2 2 2" xfId="20941"/>
    <cellStyle name="HHH 3 2 2 2 2" xfId="20942"/>
    <cellStyle name="HHH 3 2 2 2 3" xfId="20943"/>
    <cellStyle name="HHH 3 2 2 2 4" xfId="20944"/>
    <cellStyle name="HHH 3 2 2 3" xfId="20945"/>
    <cellStyle name="HHH 3 2 2 4" xfId="20946"/>
    <cellStyle name="HHH 3 2 3" xfId="20947"/>
    <cellStyle name="HHH 3 2 4" xfId="20948"/>
    <cellStyle name="HHH 3 2 5" xfId="20949"/>
    <cellStyle name="HHH 3 2 6" xfId="20950"/>
    <cellStyle name="HHH 3 3" xfId="20951"/>
    <cellStyle name="HHH 3 4" xfId="20952"/>
    <cellStyle name="HHH 3 4 2" xfId="20953"/>
    <cellStyle name="HHH 3 4 2 2" xfId="20954"/>
    <cellStyle name="HHH 3 4 2 3" xfId="20955"/>
    <cellStyle name="HHH 3 4 2 4" xfId="20956"/>
    <cellStyle name="HHH 3 4 3" xfId="20957"/>
    <cellStyle name="HHH 3 4 4" xfId="20958"/>
    <cellStyle name="HHH 3 5" xfId="20959"/>
    <cellStyle name="HHH 3 6" xfId="20960"/>
    <cellStyle name="HHH 3 7" xfId="20961"/>
    <cellStyle name="HHH 3 8" xfId="20962"/>
    <cellStyle name="HHH 3 9" xfId="20963"/>
    <cellStyle name="HHH 30" xfId="20964"/>
    <cellStyle name="HHH 31" xfId="20965"/>
    <cellStyle name="HHH 32" xfId="20966"/>
    <cellStyle name="HHH 33" xfId="20967"/>
    <cellStyle name="HHH 34" xfId="20968"/>
    <cellStyle name="HHH 35" xfId="20969"/>
    <cellStyle name="HHH 36" xfId="20970"/>
    <cellStyle name="HHH 37" xfId="20971"/>
    <cellStyle name="HHH 38" xfId="20972"/>
    <cellStyle name="HHH 39" xfId="20973"/>
    <cellStyle name="HHH 4" xfId="20974"/>
    <cellStyle name="HHH 4 10" xfId="20975"/>
    <cellStyle name="HHH 4 11" xfId="20976"/>
    <cellStyle name="HHH 4 2" xfId="20977"/>
    <cellStyle name="HHH 4 3" xfId="20978"/>
    <cellStyle name="HHH 4 4" xfId="20979"/>
    <cellStyle name="HHH 4 5" xfId="20980"/>
    <cellStyle name="HHH 4 6" xfId="20981"/>
    <cellStyle name="HHH 4 7" xfId="20982"/>
    <cellStyle name="HHH 4 8" xfId="20983"/>
    <cellStyle name="HHH 4 9" xfId="20984"/>
    <cellStyle name="HHH 40" xfId="20985"/>
    <cellStyle name="HHH 41" xfId="20986"/>
    <cellStyle name="HHH 42" xfId="20987"/>
    <cellStyle name="HHH 43" xfId="20988"/>
    <cellStyle name="HHH 44" xfId="20989"/>
    <cellStyle name="HHH 45" xfId="20990"/>
    <cellStyle name="HHH 46" xfId="20991"/>
    <cellStyle name="HHH 47" xfId="20992"/>
    <cellStyle name="HHH 48" xfId="20993"/>
    <cellStyle name="HHH 49" xfId="20994"/>
    <cellStyle name="HHH 5" xfId="20995"/>
    <cellStyle name="HHH 5 10" xfId="20996"/>
    <cellStyle name="HHH 5 11" xfId="20997"/>
    <cellStyle name="HHH 5 2" xfId="20998"/>
    <cellStyle name="HHH 5 3" xfId="20999"/>
    <cellStyle name="HHH 5 4" xfId="21000"/>
    <cellStyle name="HHH 5 5" xfId="21001"/>
    <cellStyle name="HHH 5 6" xfId="21002"/>
    <cellStyle name="HHH 5 7" xfId="21003"/>
    <cellStyle name="HHH 5 8" xfId="21004"/>
    <cellStyle name="HHH 5 9" xfId="21005"/>
    <cellStyle name="HHH 50" xfId="21006"/>
    <cellStyle name="HHH 51" xfId="21007"/>
    <cellStyle name="HHH 52" xfId="21008"/>
    <cellStyle name="HHH 53" xfId="21009"/>
    <cellStyle name="HHH 54" xfId="21010"/>
    <cellStyle name="HHH 55" xfId="21011"/>
    <cellStyle name="HHH 56" xfId="21012"/>
    <cellStyle name="HHH 57" xfId="21013"/>
    <cellStyle name="HHH 58" xfId="21014"/>
    <cellStyle name="HHH 6" xfId="21015"/>
    <cellStyle name="HHH 6 10" xfId="21016"/>
    <cellStyle name="HHH 6 11" xfId="21017"/>
    <cellStyle name="HHH 6 2" xfId="21018"/>
    <cellStyle name="HHH 6 3" xfId="21019"/>
    <cellStyle name="HHH 6 4" xfId="21020"/>
    <cellStyle name="HHH 6 5" xfId="21021"/>
    <cellStyle name="HHH 6 6" xfId="21022"/>
    <cellStyle name="HHH 6 7" xfId="21023"/>
    <cellStyle name="HHH 6 8" xfId="21024"/>
    <cellStyle name="HHH 6 9" xfId="21025"/>
    <cellStyle name="HHH 7" xfId="21026"/>
    <cellStyle name="HHH 7 10" xfId="21027"/>
    <cellStyle name="HHH 7 11" xfId="21028"/>
    <cellStyle name="HHH 7 2" xfId="21029"/>
    <cellStyle name="HHH 7 3" xfId="21030"/>
    <cellStyle name="HHH 7 4" xfId="21031"/>
    <cellStyle name="HHH 7 5" xfId="21032"/>
    <cellStyle name="HHH 7 6" xfId="21033"/>
    <cellStyle name="HHH 7 7" xfId="21034"/>
    <cellStyle name="HHH 7 8" xfId="21035"/>
    <cellStyle name="HHH 7 9" xfId="21036"/>
    <cellStyle name="HHH 8" xfId="21037"/>
    <cellStyle name="HHH 8 10" xfId="21038"/>
    <cellStyle name="HHH 8 11" xfId="21039"/>
    <cellStyle name="HHH 8 2" xfId="21040"/>
    <cellStyle name="HHH 8 3" xfId="21041"/>
    <cellStyle name="HHH 8 4" xfId="21042"/>
    <cellStyle name="HHH 8 5" xfId="21043"/>
    <cellStyle name="HHH 8 6" xfId="21044"/>
    <cellStyle name="HHH 8 7" xfId="21045"/>
    <cellStyle name="HHH 8 8" xfId="21046"/>
    <cellStyle name="HHH 8 9" xfId="21047"/>
    <cellStyle name="HHH 9" xfId="21048"/>
    <cellStyle name="HHH 9 10" xfId="21049"/>
    <cellStyle name="HHH 9 11" xfId="21050"/>
    <cellStyle name="HHH 9 2" xfId="21051"/>
    <cellStyle name="HHH 9 3" xfId="21052"/>
    <cellStyle name="HHH 9 4" xfId="21053"/>
    <cellStyle name="HHH 9 5" xfId="21054"/>
    <cellStyle name="HHH 9 6" xfId="21055"/>
    <cellStyle name="HHH 9 7" xfId="21056"/>
    <cellStyle name="HHH 9 8" xfId="21057"/>
    <cellStyle name="HHH 9 9" xfId="21058"/>
    <cellStyle name="Historical year" xfId="21059"/>
    <cellStyle name="Hyperlink" xfId="3" builtinId="8"/>
    <cellStyle name="Hyperlink 2" xfId="121"/>
    <cellStyle name="Hyperlink 2 2" xfId="21060"/>
    <cellStyle name="Hyperlink 2 3" xfId="21061"/>
    <cellStyle name="Hyperlink 2 4" xfId="21062"/>
    <cellStyle name="Hyperlink 3" xfId="21063"/>
    <cellStyle name="Hyperlink 3 2" xfId="21064"/>
    <cellStyle name="Hyperlink 3 2 2" xfId="39226"/>
    <cellStyle name="Hyperlink 4" xfId="21065"/>
    <cellStyle name="Hyperlink 4 2" xfId="21066"/>
    <cellStyle name="Hyperlink 5" xfId="21067"/>
    <cellStyle name="Hyperlink Arrow" xfId="122"/>
    <cellStyle name="Hyperlink Text" xfId="123"/>
    <cellStyle name="import" xfId="21068"/>
    <cellStyle name="import%" xfId="21069"/>
    <cellStyle name="Initial" xfId="21070"/>
    <cellStyle name="INP_Number" xfId="21071"/>
    <cellStyle name="Input - Comma" xfId="21072"/>
    <cellStyle name="Input - Comma [0]" xfId="21073"/>
    <cellStyle name="Input - Date" xfId="21074"/>
    <cellStyle name="Input - Percent [2]" xfId="21075"/>
    <cellStyle name="Input (Date)" xfId="21076"/>
    <cellStyle name="Input (StyleA)" xfId="21077"/>
    <cellStyle name="Input [B]" xfId="21078"/>
    <cellStyle name="Input [B] 2" xfId="21079"/>
    <cellStyle name="Input [B] 2 2" xfId="21080"/>
    <cellStyle name="Input [B] 3" xfId="21081"/>
    <cellStyle name="Input [yellow]" xfId="21082"/>
    <cellStyle name="Input [yellow] 2" xfId="21083"/>
    <cellStyle name="Input [yellow] 2 2" xfId="21084"/>
    <cellStyle name="Input [yellow] 2 2 2" xfId="21085"/>
    <cellStyle name="Input [yellow] 2 3" xfId="21086"/>
    <cellStyle name="Input [yellow] 3" xfId="21087"/>
    <cellStyle name="Input [yellow] 3 2" xfId="21088"/>
    <cellStyle name="Input [yellow] 3 2 2" xfId="21089"/>
    <cellStyle name="Input [yellow] 3 3" xfId="21090"/>
    <cellStyle name="Input [yellow] 4" xfId="21091"/>
    <cellStyle name="Input [yellow] 4 2" xfId="21092"/>
    <cellStyle name="Input [yellow] 4 2 2" xfId="21093"/>
    <cellStyle name="Input [yellow] 4 3" xfId="21094"/>
    <cellStyle name="Input [yellow] 5" xfId="21095"/>
    <cellStyle name="Input [yellow] 5 2" xfId="21096"/>
    <cellStyle name="Input [yellow] 5 2 2" xfId="21097"/>
    <cellStyle name="Input [yellow] 5 3" xfId="21098"/>
    <cellStyle name="Input [yellow] 6" xfId="21099"/>
    <cellStyle name="Input [yellow] 6 2" xfId="21100"/>
    <cellStyle name="Input [yellow] 7" xfId="21101"/>
    <cellStyle name="Input 1" xfId="21102"/>
    <cellStyle name="Input 10" xfId="21103"/>
    <cellStyle name="Input 10 2" xfId="21104"/>
    <cellStyle name="Input 10 2 2" xfId="21105"/>
    <cellStyle name="Input 10 3" xfId="21106"/>
    <cellStyle name="Input 11" xfId="21107"/>
    <cellStyle name="Input 12" xfId="21108"/>
    <cellStyle name="Input 13" xfId="21109"/>
    <cellStyle name="Input 14" xfId="21110"/>
    <cellStyle name="Input 15" xfId="21111"/>
    <cellStyle name="Input 16" xfId="21112"/>
    <cellStyle name="Input 17" xfId="21113"/>
    <cellStyle name="Input 2" xfId="124"/>
    <cellStyle name="Input 2 10" xfId="21114"/>
    <cellStyle name="Input 2 10 2" xfId="21115"/>
    <cellStyle name="Input 2 10 2 2" xfId="21116"/>
    <cellStyle name="Input 2 10 3" xfId="21117"/>
    <cellStyle name="Input 2 11" xfId="21118"/>
    <cellStyle name="Input 2 11 2" xfId="21119"/>
    <cellStyle name="Input 2 11 2 2" xfId="21120"/>
    <cellStyle name="Input 2 11 3" xfId="21121"/>
    <cellStyle name="Input 2 12" xfId="21122"/>
    <cellStyle name="Input 2 12 2" xfId="21123"/>
    <cellStyle name="Input 2 12 2 2" xfId="21124"/>
    <cellStyle name="Input 2 12 3" xfId="21125"/>
    <cellStyle name="Input 2 13" xfId="21126"/>
    <cellStyle name="Input 2 13 2" xfId="21127"/>
    <cellStyle name="Input 2 13 2 2" xfId="21128"/>
    <cellStyle name="Input 2 13 3" xfId="21129"/>
    <cellStyle name="Input 2 13 3 2" xfId="21130"/>
    <cellStyle name="Input 2 14" xfId="21131"/>
    <cellStyle name="Input 2 14 2" xfId="21132"/>
    <cellStyle name="Input 2 14 2 2" xfId="21133"/>
    <cellStyle name="Input 2 14 3" xfId="21134"/>
    <cellStyle name="Input 2 15" xfId="21135"/>
    <cellStyle name="Input 2 15 2" xfId="21136"/>
    <cellStyle name="Input 2 15 2 2" xfId="21137"/>
    <cellStyle name="Input 2 15 3" xfId="21138"/>
    <cellStyle name="Input 2 16" xfId="21139"/>
    <cellStyle name="Input 2 16 2" xfId="21140"/>
    <cellStyle name="Input 2 16 2 2" xfId="21141"/>
    <cellStyle name="Input 2 16 3" xfId="21142"/>
    <cellStyle name="Input 2 17" xfId="21143"/>
    <cellStyle name="Input 2 17 2" xfId="21144"/>
    <cellStyle name="Input 2 17 2 2" xfId="21145"/>
    <cellStyle name="Input 2 17 3" xfId="21146"/>
    <cellStyle name="Input 2 18" xfId="21147"/>
    <cellStyle name="Input 2 18 2" xfId="21148"/>
    <cellStyle name="Input 2 18 2 2" xfId="21149"/>
    <cellStyle name="Input 2 18 3" xfId="21150"/>
    <cellStyle name="Input 2 19" xfId="21151"/>
    <cellStyle name="Input 2 19 2" xfId="21152"/>
    <cellStyle name="Input 2 19 2 2" xfId="21153"/>
    <cellStyle name="Input 2 19 3" xfId="21154"/>
    <cellStyle name="Input 2 2" xfId="21155"/>
    <cellStyle name="Input 2 2 10" xfId="21156"/>
    <cellStyle name="Input 2 2 10 2" xfId="21157"/>
    <cellStyle name="Input 2 2 10 2 2" xfId="21158"/>
    <cellStyle name="Input 2 2 10 3" xfId="21159"/>
    <cellStyle name="Input 2 2 11" xfId="21160"/>
    <cellStyle name="Input 2 2 11 2" xfId="21161"/>
    <cellStyle name="Input 2 2 11 2 2" xfId="21162"/>
    <cellStyle name="Input 2 2 11 3" xfId="21163"/>
    <cellStyle name="Input 2 2 12" xfId="21164"/>
    <cellStyle name="Input 2 2 12 2" xfId="21165"/>
    <cellStyle name="Input 2 2 12 2 2" xfId="21166"/>
    <cellStyle name="Input 2 2 12 3" xfId="21167"/>
    <cellStyle name="Input 2 2 13" xfId="21168"/>
    <cellStyle name="Input 2 2 13 2" xfId="21169"/>
    <cellStyle name="Input 2 2 13 2 2" xfId="21170"/>
    <cellStyle name="Input 2 2 13 3" xfId="21171"/>
    <cellStyle name="Input 2 2 14" xfId="21172"/>
    <cellStyle name="Input 2 2 14 2" xfId="21173"/>
    <cellStyle name="Input 2 2 14 2 2" xfId="21174"/>
    <cellStyle name="Input 2 2 14 3" xfId="21175"/>
    <cellStyle name="Input 2 2 15" xfId="21176"/>
    <cellStyle name="Input 2 2 15 2" xfId="21177"/>
    <cellStyle name="Input 2 2 15 2 2" xfId="21178"/>
    <cellStyle name="Input 2 2 15 2 2 2" xfId="21179"/>
    <cellStyle name="Input 2 2 15 2 2 2 2" xfId="21180"/>
    <cellStyle name="Input 2 2 15 2 2 2 2 2" xfId="21181"/>
    <cellStyle name="Input 2 2 15 2 2 2 3" xfId="21182"/>
    <cellStyle name="Input 2 2 15 2 2 3" xfId="21183"/>
    <cellStyle name="Input 2 2 15 2 2 3 2" xfId="21184"/>
    <cellStyle name="Input 2 2 15 2 2 3 2 2" xfId="21185"/>
    <cellStyle name="Input 2 2 15 2 2 3 3" xfId="21186"/>
    <cellStyle name="Input 2 2 15 2 2 4" xfId="21187"/>
    <cellStyle name="Input 2 2 15 2 2 4 2" xfId="21188"/>
    <cellStyle name="Input 2 2 15 2 2 4 2 2" xfId="21189"/>
    <cellStyle name="Input 2 2 15 2 2 4 3" xfId="21190"/>
    <cellStyle name="Input 2 2 15 2 2 5" xfId="21191"/>
    <cellStyle name="Input 2 2 15 2 2 5 2" xfId="21192"/>
    <cellStyle name="Input 2 2 15 2 2 6" xfId="21193"/>
    <cellStyle name="Input 2 2 15 2 3" xfId="21194"/>
    <cellStyle name="Input 2 2 15 2 3 2" xfId="21195"/>
    <cellStyle name="Input 2 2 15 2 3 2 2" xfId="21196"/>
    <cellStyle name="Input 2 2 15 2 3 3" xfId="21197"/>
    <cellStyle name="Input 2 2 15 2 4" xfId="21198"/>
    <cellStyle name="Input 2 2 15 2 4 2" xfId="21199"/>
    <cellStyle name="Input 2 2 15 2 4 2 2" xfId="21200"/>
    <cellStyle name="Input 2 2 15 2 4 3" xfId="21201"/>
    <cellStyle name="Input 2 2 15 2 5" xfId="21202"/>
    <cellStyle name="Input 2 2 15 2 5 2" xfId="21203"/>
    <cellStyle name="Input 2 2 15 2 6" xfId="21204"/>
    <cellStyle name="Input 2 2 15 3" xfId="21205"/>
    <cellStyle name="Input 2 2 15 3 2" xfId="21206"/>
    <cellStyle name="Input 2 2 15 3 2 2" xfId="21207"/>
    <cellStyle name="Input 2 2 15 3 3" xfId="21208"/>
    <cellStyle name="Input 2 2 15 4" xfId="21209"/>
    <cellStyle name="Input 2 2 15 4 2" xfId="21210"/>
    <cellStyle name="Input 2 2 15 4 2 2" xfId="21211"/>
    <cellStyle name="Input 2 2 15 4 3" xfId="21212"/>
    <cellStyle name="Input 2 2 15 5" xfId="21213"/>
    <cellStyle name="Input 2 2 15 5 2" xfId="21214"/>
    <cellStyle name="Input 2 2 15 5 2 2" xfId="21215"/>
    <cellStyle name="Input 2 2 15 5 3" xfId="21216"/>
    <cellStyle name="Input 2 2 15 6" xfId="21217"/>
    <cellStyle name="Input 2 2 15 6 2" xfId="21218"/>
    <cellStyle name="Input 2 2 15 6 2 2" xfId="21219"/>
    <cellStyle name="Input 2 2 15 6 3" xfId="21220"/>
    <cellStyle name="Input 2 2 15 7" xfId="21221"/>
    <cellStyle name="Input 2 2 15 7 2" xfId="21222"/>
    <cellStyle name="Input 2 2 15 8" xfId="21223"/>
    <cellStyle name="Input 2 2 16" xfId="21224"/>
    <cellStyle name="Input 2 2 16 2" xfId="21225"/>
    <cellStyle name="Input 2 2 16 2 2" xfId="21226"/>
    <cellStyle name="Input 2 2 16 2 2 2" xfId="21227"/>
    <cellStyle name="Input 2 2 16 2 2 2 2" xfId="21228"/>
    <cellStyle name="Input 2 2 16 2 2 3" xfId="21229"/>
    <cellStyle name="Input 2 2 16 2 3" xfId="21230"/>
    <cellStyle name="Input 2 2 16 2 3 2" xfId="21231"/>
    <cellStyle name="Input 2 2 16 2 3 2 2" xfId="21232"/>
    <cellStyle name="Input 2 2 16 2 3 3" xfId="21233"/>
    <cellStyle name="Input 2 2 16 2 4" xfId="21234"/>
    <cellStyle name="Input 2 2 16 2 4 2" xfId="21235"/>
    <cellStyle name="Input 2 2 16 2 4 2 2" xfId="21236"/>
    <cellStyle name="Input 2 2 16 2 4 3" xfId="21237"/>
    <cellStyle name="Input 2 2 16 2 5" xfId="21238"/>
    <cellStyle name="Input 2 2 16 2 5 2" xfId="21239"/>
    <cellStyle name="Input 2 2 16 2 6" xfId="21240"/>
    <cellStyle name="Input 2 2 16 3" xfId="21241"/>
    <cellStyle name="Input 2 2 16 3 2" xfId="21242"/>
    <cellStyle name="Input 2 2 16 3 2 2" xfId="21243"/>
    <cellStyle name="Input 2 2 16 3 3" xfId="21244"/>
    <cellStyle name="Input 2 2 16 4" xfId="21245"/>
    <cellStyle name="Input 2 2 16 4 2" xfId="21246"/>
    <cellStyle name="Input 2 2 16 4 2 2" xfId="21247"/>
    <cellStyle name="Input 2 2 16 4 3" xfId="21248"/>
    <cellStyle name="Input 2 2 16 5" xfId="21249"/>
    <cellStyle name="Input 2 2 16 5 2" xfId="21250"/>
    <cellStyle name="Input 2 2 16 6" xfId="21251"/>
    <cellStyle name="Input 2 2 17" xfId="21252"/>
    <cellStyle name="Input 2 2 17 2" xfId="21253"/>
    <cellStyle name="Input 2 2 17 2 2" xfId="21254"/>
    <cellStyle name="Input 2 2 17 3" xfId="21255"/>
    <cellStyle name="Input 2 2 18" xfId="21256"/>
    <cellStyle name="Input 2 2 18 2" xfId="21257"/>
    <cellStyle name="Input 2 2 18 2 2" xfId="21258"/>
    <cellStyle name="Input 2 2 18 3" xfId="21259"/>
    <cellStyle name="Input 2 2 19" xfId="21260"/>
    <cellStyle name="Input 2 2 19 2" xfId="21261"/>
    <cellStyle name="Input 2 2 19 2 2" xfId="21262"/>
    <cellStyle name="Input 2 2 19 3" xfId="21263"/>
    <cellStyle name="Input 2 2 2" xfId="21264"/>
    <cellStyle name="Input 2 2 2 10" xfId="21265"/>
    <cellStyle name="Input 2 2 2 11" xfId="21266"/>
    <cellStyle name="Input 2 2 2 12" xfId="21267"/>
    <cellStyle name="Input 2 2 2 13" xfId="21268"/>
    <cellStyle name="Input 2 2 2 14" xfId="21269"/>
    <cellStyle name="Input 2 2 2 15" xfId="21270"/>
    <cellStyle name="Input 2 2 2 16" xfId="21271"/>
    <cellStyle name="Input 2 2 2 2" xfId="21272"/>
    <cellStyle name="Input 2 2 2 2 2" xfId="21273"/>
    <cellStyle name="Input 2 2 2 2 2 2" xfId="21274"/>
    <cellStyle name="Input 2 2 2 2 2 2 2" xfId="21275"/>
    <cellStyle name="Input 2 2 2 2 2 2 2 2" xfId="21276"/>
    <cellStyle name="Input 2 2 2 2 2 2 2 2 2" xfId="21277"/>
    <cellStyle name="Input 2 2 2 2 2 2 2 3" xfId="21278"/>
    <cellStyle name="Input 2 2 2 2 2 2 3" xfId="21279"/>
    <cellStyle name="Input 2 2 2 2 2 2 3 2" xfId="21280"/>
    <cellStyle name="Input 2 2 2 2 2 2 3 2 2" xfId="21281"/>
    <cellStyle name="Input 2 2 2 2 2 2 3 3" xfId="21282"/>
    <cellStyle name="Input 2 2 2 2 2 2 4" xfId="21283"/>
    <cellStyle name="Input 2 2 2 2 2 2 4 2" xfId="21284"/>
    <cellStyle name="Input 2 2 2 2 2 2 4 2 2" xfId="21285"/>
    <cellStyle name="Input 2 2 2 2 2 2 4 3" xfId="21286"/>
    <cellStyle name="Input 2 2 2 2 2 2 5" xfId="21287"/>
    <cellStyle name="Input 2 2 2 2 2 2 5 2" xfId="21288"/>
    <cellStyle name="Input 2 2 2 2 2 2 6" xfId="21289"/>
    <cellStyle name="Input 2 2 2 2 2 3" xfId="21290"/>
    <cellStyle name="Input 2 2 2 2 2 3 2" xfId="21291"/>
    <cellStyle name="Input 2 2 2 2 2 3 2 2" xfId="21292"/>
    <cellStyle name="Input 2 2 2 2 2 3 3" xfId="21293"/>
    <cellStyle name="Input 2 2 2 2 2 4" xfId="21294"/>
    <cellStyle name="Input 2 2 2 2 2 4 2" xfId="21295"/>
    <cellStyle name="Input 2 2 2 2 2 4 2 2" xfId="21296"/>
    <cellStyle name="Input 2 2 2 2 2 4 3" xfId="21297"/>
    <cellStyle name="Input 2 2 2 2 2 5" xfId="21298"/>
    <cellStyle name="Input 2 2 2 2 2 5 2" xfId="21299"/>
    <cellStyle name="Input 2 2 2 2 2 6" xfId="21300"/>
    <cellStyle name="Input 2 2 2 2 2 6 2" xfId="21301"/>
    <cellStyle name="Input 2 2 2 2 2 7" xfId="21302"/>
    <cellStyle name="Input 2 2 2 2 3" xfId="21303"/>
    <cellStyle name="Input 2 2 2 2 3 2" xfId="21304"/>
    <cellStyle name="Input 2 2 2 2 3 2 2" xfId="21305"/>
    <cellStyle name="Input 2 2 2 2 3 3" xfId="21306"/>
    <cellStyle name="Input 2 2 2 2 3 3 2" xfId="21307"/>
    <cellStyle name="Input 2 2 2 2 3 4" xfId="21308"/>
    <cellStyle name="Input 2 2 2 2 4" xfId="21309"/>
    <cellStyle name="Input 2 2 2 2 4 2" xfId="21310"/>
    <cellStyle name="Input 2 2 2 2 4 2 2" xfId="21311"/>
    <cellStyle name="Input 2 2 2 2 4 3" xfId="21312"/>
    <cellStyle name="Input 2 2 2 2 5" xfId="21313"/>
    <cellStyle name="Input 2 2 2 2 5 2" xfId="21314"/>
    <cellStyle name="Input 2 2 2 2 5 2 2" xfId="21315"/>
    <cellStyle name="Input 2 2 2 2 5 3" xfId="21316"/>
    <cellStyle name="Input 2 2 2 2 6" xfId="21317"/>
    <cellStyle name="Input 2 2 2 2 6 2" xfId="21318"/>
    <cellStyle name="Input 2 2 2 2 6 2 2" xfId="21319"/>
    <cellStyle name="Input 2 2 2 2 6 3" xfId="21320"/>
    <cellStyle name="Input 2 2 2 2 7" xfId="21321"/>
    <cellStyle name="Input 2 2 2 2 7 2" xfId="21322"/>
    <cellStyle name="Input 2 2 2 2 8" xfId="21323"/>
    <cellStyle name="Input 2 2 2 2 8 2" xfId="21324"/>
    <cellStyle name="Input 2 2 2 2 9" xfId="21325"/>
    <cellStyle name="Input 2 2 2 3" xfId="21326"/>
    <cellStyle name="Input 2 2 2 3 2" xfId="21327"/>
    <cellStyle name="Input 2 2 2 3 2 2" xfId="21328"/>
    <cellStyle name="Input 2 2 2 3 3" xfId="21329"/>
    <cellStyle name="Input 2 2 2 3 3 2" xfId="21330"/>
    <cellStyle name="Input 2 2 2 3 4" xfId="21331"/>
    <cellStyle name="Input 2 2 2 4" xfId="21332"/>
    <cellStyle name="Input 2 2 2 4 2" xfId="21333"/>
    <cellStyle name="Input 2 2 2 4 2 2" xfId="21334"/>
    <cellStyle name="Input 2 2 2 4 2 2 2" xfId="21335"/>
    <cellStyle name="Input 2 2 2 4 2 2 2 2" xfId="21336"/>
    <cellStyle name="Input 2 2 2 4 2 2 3" xfId="21337"/>
    <cellStyle name="Input 2 2 2 4 2 3" xfId="21338"/>
    <cellStyle name="Input 2 2 2 4 2 3 2" xfId="21339"/>
    <cellStyle name="Input 2 2 2 4 2 3 2 2" xfId="21340"/>
    <cellStyle name="Input 2 2 2 4 2 3 3" xfId="21341"/>
    <cellStyle name="Input 2 2 2 4 2 4" xfId="21342"/>
    <cellStyle name="Input 2 2 2 4 2 4 2" xfId="21343"/>
    <cellStyle name="Input 2 2 2 4 2 4 2 2" xfId="21344"/>
    <cellStyle name="Input 2 2 2 4 2 4 3" xfId="21345"/>
    <cellStyle name="Input 2 2 2 4 2 5" xfId="21346"/>
    <cellStyle name="Input 2 2 2 4 2 5 2" xfId="21347"/>
    <cellStyle name="Input 2 2 2 4 2 6" xfId="21348"/>
    <cellStyle name="Input 2 2 2 4 3" xfId="21349"/>
    <cellStyle name="Input 2 2 2 4 3 2" xfId="21350"/>
    <cellStyle name="Input 2 2 2 4 3 2 2" xfId="21351"/>
    <cellStyle name="Input 2 2 2 4 3 3" xfId="21352"/>
    <cellStyle name="Input 2 2 2 4 4" xfId="21353"/>
    <cellStyle name="Input 2 2 2 4 4 2" xfId="21354"/>
    <cellStyle name="Input 2 2 2 4 4 2 2" xfId="21355"/>
    <cellStyle name="Input 2 2 2 4 4 3" xfId="21356"/>
    <cellStyle name="Input 2 2 2 4 5" xfId="21357"/>
    <cellStyle name="Input 2 2 2 4 5 2" xfId="21358"/>
    <cellStyle name="Input 2 2 2 4 6" xfId="21359"/>
    <cellStyle name="Input 2 2 2 4 6 2" xfId="21360"/>
    <cellStyle name="Input 2 2 2 4 7" xfId="21361"/>
    <cellStyle name="Input 2 2 2 5" xfId="21362"/>
    <cellStyle name="Input 2 2 2 5 2" xfId="21363"/>
    <cellStyle name="Input 2 2 2 5 2 2" xfId="21364"/>
    <cellStyle name="Input 2 2 2 5 3" xfId="21365"/>
    <cellStyle name="Input 2 2 2 6" xfId="21366"/>
    <cellStyle name="Input 2 2 2 6 2" xfId="21367"/>
    <cellStyle name="Input 2 2 2 6 2 2" xfId="21368"/>
    <cellStyle name="Input 2 2 2 6 3" xfId="21369"/>
    <cellStyle name="Input 2 2 2 7" xfId="21370"/>
    <cellStyle name="Input 2 2 2 7 2" xfId="21371"/>
    <cellStyle name="Input 2 2 2 7 2 2" xfId="21372"/>
    <cellStyle name="Input 2 2 2 7 3" xfId="21373"/>
    <cellStyle name="Input 2 2 2 8" xfId="21374"/>
    <cellStyle name="Input 2 2 2 8 2" xfId="21375"/>
    <cellStyle name="Input 2 2 2 9" xfId="21376"/>
    <cellStyle name="Input 2 2 2 9 2" xfId="21377"/>
    <cellStyle name="Input 2 2 20" xfId="21378"/>
    <cellStyle name="Input 2 2 21" xfId="21379"/>
    <cellStyle name="Input 2 2 22" xfId="21380"/>
    <cellStyle name="Input 2 2 23" xfId="21381"/>
    <cellStyle name="Input 2 2 24" xfId="21382"/>
    <cellStyle name="Input 2 2 25" xfId="21383"/>
    <cellStyle name="Input 2 2 26" xfId="21384"/>
    <cellStyle name="Input 2 2 27" xfId="21385"/>
    <cellStyle name="Input 2 2 28" xfId="21386"/>
    <cellStyle name="Input 2 2 29" xfId="21387"/>
    <cellStyle name="Input 2 2 3" xfId="21388"/>
    <cellStyle name="Input 2 2 3 2" xfId="21389"/>
    <cellStyle name="Input 2 2 3 2 2" xfId="21390"/>
    <cellStyle name="Input 2 2 3 2 2 2" xfId="21391"/>
    <cellStyle name="Input 2 2 3 2 3" xfId="21392"/>
    <cellStyle name="Input 2 2 3 2 3 2" xfId="21393"/>
    <cellStyle name="Input 2 2 3 2 4" xfId="21394"/>
    <cellStyle name="Input 2 2 3 3" xfId="21395"/>
    <cellStyle name="Input 2 2 3 3 2" xfId="21396"/>
    <cellStyle name="Input 2 2 3 4" xfId="21397"/>
    <cellStyle name="Input 2 2 3 4 2" xfId="21398"/>
    <cellStyle name="Input 2 2 3 5" xfId="21399"/>
    <cellStyle name="Input 2 2 3 5 2" xfId="21400"/>
    <cellStyle name="Input 2 2 3 6" xfId="21401"/>
    <cellStyle name="Input 2 2 3 6 2" xfId="21402"/>
    <cellStyle name="Input 2 2 3 7" xfId="21403"/>
    <cellStyle name="Input 2 2 30" xfId="21404"/>
    <cellStyle name="Input 2 2 31" xfId="21405"/>
    <cellStyle name="Input 2 2 32" xfId="21406"/>
    <cellStyle name="Input 2 2 33" xfId="21407"/>
    <cellStyle name="Input 2 2 34" xfId="21408"/>
    <cellStyle name="Input 2 2 35" xfId="21409"/>
    <cellStyle name="Input 2 2 36" xfId="21410"/>
    <cellStyle name="Input 2 2 37" xfId="21411"/>
    <cellStyle name="Input 2 2 4" xfId="21412"/>
    <cellStyle name="Input 2 2 4 2" xfId="21413"/>
    <cellStyle name="Input 2 2 4 2 2" xfId="21414"/>
    <cellStyle name="Input 2 2 4 3" xfId="21415"/>
    <cellStyle name="Input 2 2 4 3 2" xfId="21416"/>
    <cellStyle name="Input 2 2 4 4" xfId="21417"/>
    <cellStyle name="Input 2 2 4 4 2" xfId="21418"/>
    <cellStyle name="Input 2 2 4 5" xfId="21419"/>
    <cellStyle name="Input 2 2 4 5 2" xfId="21420"/>
    <cellStyle name="Input 2 2 4 6" xfId="21421"/>
    <cellStyle name="Input 2 2 5" xfId="21422"/>
    <cellStyle name="Input 2 2 5 2" xfId="21423"/>
    <cellStyle name="Input 2 2 5 2 2" xfId="21424"/>
    <cellStyle name="Input 2 2 5 3" xfId="21425"/>
    <cellStyle name="Input 2 2 5 3 2" xfId="21426"/>
    <cellStyle name="Input 2 2 5 4" xfId="21427"/>
    <cellStyle name="Input 2 2 6" xfId="21428"/>
    <cellStyle name="Input 2 2 6 2" xfId="21429"/>
    <cellStyle name="Input 2 2 6 2 2" xfId="21430"/>
    <cellStyle name="Input 2 2 6 3" xfId="21431"/>
    <cellStyle name="Input 2 2 6 3 2" xfId="21432"/>
    <cellStyle name="Input 2 2 6 4" xfId="21433"/>
    <cellStyle name="Input 2 2 7" xfId="21434"/>
    <cellStyle name="Input 2 2 7 2" xfId="21435"/>
    <cellStyle name="Input 2 2 7 2 2" xfId="21436"/>
    <cellStyle name="Input 2 2 7 3" xfId="21437"/>
    <cellStyle name="Input 2 2 8" xfId="21438"/>
    <cellStyle name="Input 2 2 8 2" xfId="21439"/>
    <cellStyle name="Input 2 2 8 2 2" xfId="21440"/>
    <cellStyle name="Input 2 2 8 3" xfId="21441"/>
    <cellStyle name="Input 2 2 9" xfId="21442"/>
    <cellStyle name="Input 2 2 9 2" xfId="21443"/>
    <cellStyle name="Input 2 2 9 2 2" xfId="21444"/>
    <cellStyle name="Input 2 2 9 3" xfId="21445"/>
    <cellStyle name="Input 2 20" xfId="21446"/>
    <cellStyle name="Input 2 20 2" xfId="21447"/>
    <cellStyle name="Input 2 20 2 2" xfId="21448"/>
    <cellStyle name="Input 2 20 3" xfId="21449"/>
    <cellStyle name="Input 2 21" xfId="21450"/>
    <cellStyle name="Input 2 21 2" xfId="21451"/>
    <cellStyle name="Input 2 21 2 2" xfId="21452"/>
    <cellStyle name="Input 2 21 3" xfId="21453"/>
    <cellStyle name="Input 2 22" xfId="21454"/>
    <cellStyle name="Input 2 22 2" xfId="21455"/>
    <cellStyle name="Input 2 22 2 2" xfId="21456"/>
    <cellStyle name="Input 2 22 3" xfId="21457"/>
    <cellStyle name="Input 2 23" xfId="21458"/>
    <cellStyle name="Input 2 23 2" xfId="21459"/>
    <cellStyle name="Input 2 23 2 2" xfId="21460"/>
    <cellStyle name="Input 2 23 3" xfId="21461"/>
    <cellStyle name="Input 2 24" xfId="21462"/>
    <cellStyle name="Input 2 24 2" xfId="21463"/>
    <cellStyle name="Input 2 24 2 2" xfId="21464"/>
    <cellStyle name="Input 2 24 2 2 2" xfId="21465"/>
    <cellStyle name="Input 2 24 2 2 2 2" xfId="21466"/>
    <cellStyle name="Input 2 24 2 2 2 2 2" xfId="21467"/>
    <cellStyle name="Input 2 24 2 2 2 3" xfId="21468"/>
    <cellStyle name="Input 2 24 2 2 3" xfId="21469"/>
    <cellStyle name="Input 2 24 2 2 3 2" xfId="21470"/>
    <cellStyle name="Input 2 24 2 2 3 2 2" xfId="21471"/>
    <cellStyle name="Input 2 24 2 2 3 3" xfId="21472"/>
    <cellStyle name="Input 2 24 2 2 4" xfId="21473"/>
    <cellStyle name="Input 2 24 2 2 4 2" xfId="21474"/>
    <cellStyle name="Input 2 24 2 2 4 2 2" xfId="21475"/>
    <cellStyle name="Input 2 24 2 2 4 3" xfId="21476"/>
    <cellStyle name="Input 2 24 2 2 5" xfId="21477"/>
    <cellStyle name="Input 2 24 2 2 5 2" xfId="21478"/>
    <cellStyle name="Input 2 24 2 2 6" xfId="21479"/>
    <cellStyle name="Input 2 24 2 3" xfId="21480"/>
    <cellStyle name="Input 2 24 2 3 2" xfId="21481"/>
    <cellStyle name="Input 2 24 2 3 2 2" xfId="21482"/>
    <cellStyle name="Input 2 24 2 3 3" xfId="21483"/>
    <cellStyle name="Input 2 24 2 4" xfId="21484"/>
    <cellStyle name="Input 2 24 2 4 2" xfId="21485"/>
    <cellStyle name="Input 2 24 2 4 2 2" xfId="21486"/>
    <cellStyle name="Input 2 24 2 4 3" xfId="21487"/>
    <cellStyle name="Input 2 24 2 5" xfId="21488"/>
    <cellStyle name="Input 2 24 2 5 2" xfId="21489"/>
    <cellStyle name="Input 2 24 2 6" xfId="21490"/>
    <cellStyle name="Input 2 24 3" xfId="21491"/>
    <cellStyle name="Input 2 24 3 2" xfId="21492"/>
    <cellStyle name="Input 2 24 3 2 2" xfId="21493"/>
    <cellStyle name="Input 2 24 3 3" xfId="21494"/>
    <cellStyle name="Input 2 24 4" xfId="21495"/>
    <cellStyle name="Input 2 24 4 2" xfId="21496"/>
    <cellStyle name="Input 2 24 4 2 2" xfId="21497"/>
    <cellStyle name="Input 2 24 4 3" xfId="21498"/>
    <cellStyle name="Input 2 24 5" xfId="21499"/>
    <cellStyle name="Input 2 24 5 2" xfId="21500"/>
    <cellStyle name="Input 2 24 5 2 2" xfId="21501"/>
    <cellStyle name="Input 2 24 5 3" xfId="21502"/>
    <cellStyle name="Input 2 24 6" xfId="21503"/>
    <cellStyle name="Input 2 24 6 2" xfId="21504"/>
    <cellStyle name="Input 2 24 6 2 2" xfId="21505"/>
    <cellStyle name="Input 2 24 6 3" xfId="21506"/>
    <cellStyle name="Input 2 24 7" xfId="21507"/>
    <cellStyle name="Input 2 24 7 2" xfId="21508"/>
    <cellStyle name="Input 2 24 8" xfId="21509"/>
    <cellStyle name="Input 2 25" xfId="21510"/>
    <cellStyle name="Input 2 25 2" xfId="21511"/>
    <cellStyle name="Input 2 25 2 2" xfId="21512"/>
    <cellStyle name="Input 2 25 2 2 2" xfId="21513"/>
    <cellStyle name="Input 2 25 2 2 2 2" xfId="21514"/>
    <cellStyle name="Input 2 25 2 2 3" xfId="21515"/>
    <cellStyle name="Input 2 25 2 3" xfId="21516"/>
    <cellStyle name="Input 2 25 2 3 2" xfId="21517"/>
    <cellStyle name="Input 2 25 2 3 2 2" xfId="21518"/>
    <cellStyle name="Input 2 25 2 3 3" xfId="21519"/>
    <cellStyle name="Input 2 25 2 4" xfId="21520"/>
    <cellStyle name="Input 2 25 2 4 2" xfId="21521"/>
    <cellStyle name="Input 2 25 2 4 2 2" xfId="21522"/>
    <cellStyle name="Input 2 25 2 4 3" xfId="21523"/>
    <cellStyle name="Input 2 25 2 5" xfId="21524"/>
    <cellStyle name="Input 2 25 2 5 2" xfId="21525"/>
    <cellStyle name="Input 2 25 2 6" xfId="21526"/>
    <cellStyle name="Input 2 25 3" xfId="21527"/>
    <cellStyle name="Input 2 25 3 2" xfId="21528"/>
    <cellStyle name="Input 2 25 3 2 2" xfId="21529"/>
    <cellStyle name="Input 2 25 3 3" xfId="21530"/>
    <cellStyle name="Input 2 25 4" xfId="21531"/>
    <cellStyle name="Input 2 25 4 2" xfId="21532"/>
    <cellStyle name="Input 2 25 4 2 2" xfId="21533"/>
    <cellStyle name="Input 2 25 4 3" xfId="21534"/>
    <cellStyle name="Input 2 25 5" xfId="21535"/>
    <cellStyle name="Input 2 25 5 2" xfId="21536"/>
    <cellStyle name="Input 2 25 6" xfId="21537"/>
    <cellStyle name="Input 2 26" xfId="21538"/>
    <cellStyle name="Input 2 26 2" xfId="21539"/>
    <cellStyle name="Input 2 26 2 2" xfId="21540"/>
    <cellStyle name="Input 2 26 3" xfId="21541"/>
    <cellStyle name="Input 2 27" xfId="21542"/>
    <cellStyle name="Input 2 27 2" xfId="21543"/>
    <cellStyle name="Input 2 27 2 2" xfId="21544"/>
    <cellStyle name="Input 2 27 3" xfId="21545"/>
    <cellStyle name="Input 2 28" xfId="21546"/>
    <cellStyle name="Input 2 28 2" xfId="21547"/>
    <cellStyle name="Input 2 28 2 2" xfId="21548"/>
    <cellStyle name="Input 2 28 3" xfId="21549"/>
    <cellStyle name="Input 2 29" xfId="21550"/>
    <cellStyle name="Input 2 29 2" xfId="21551"/>
    <cellStyle name="Input 2 29 2 2" xfId="21552"/>
    <cellStyle name="Input 2 29 3" xfId="21553"/>
    <cellStyle name="Input 2 3" xfId="21554"/>
    <cellStyle name="Input 2 3 10" xfId="21555"/>
    <cellStyle name="Input 2 3 11" xfId="21556"/>
    <cellStyle name="Input 2 3 12" xfId="21557"/>
    <cellStyle name="Input 2 3 13" xfId="21558"/>
    <cellStyle name="Input 2 3 14" xfId="21559"/>
    <cellStyle name="Input 2 3 15" xfId="21560"/>
    <cellStyle name="Input 2 3 16" xfId="21561"/>
    <cellStyle name="Input 2 3 17" xfId="21562"/>
    <cellStyle name="Input 2 3 18" xfId="21563"/>
    <cellStyle name="Input 2 3 19" xfId="21564"/>
    <cellStyle name="Input 2 3 2" xfId="21565"/>
    <cellStyle name="Input 2 3 2 10" xfId="21566"/>
    <cellStyle name="Input 2 3 2 11" xfId="21567"/>
    <cellStyle name="Input 2 3 2 12" xfId="21568"/>
    <cellStyle name="Input 2 3 2 13" xfId="21569"/>
    <cellStyle name="Input 2 3 2 2" xfId="21570"/>
    <cellStyle name="Input 2 3 2 2 2" xfId="21571"/>
    <cellStyle name="Input 2 3 2 2 2 2" xfId="21572"/>
    <cellStyle name="Input 2 3 2 2 2 2 2" xfId="21573"/>
    <cellStyle name="Input 2 3 2 2 2 2 2 2" xfId="21574"/>
    <cellStyle name="Input 2 3 2 2 2 2 3" xfId="21575"/>
    <cellStyle name="Input 2 3 2 2 2 3" xfId="21576"/>
    <cellStyle name="Input 2 3 2 2 2 3 2" xfId="21577"/>
    <cellStyle name="Input 2 3 2 2 2 3 2 2" xfId="21578"/>
    <cellStyle name="Input 2 3 2 2 2 3 3" xfId="21579"/>
    <cellStyle name="Input 2 3 2 2 2 4" xfId="21580"/>
    <cellStyle name="Input 2 3 2 2 2 4 2" xfId="21581"/>
    <cellStyle name="Input 2 3 2 2 2 4 2 2" xfId="21582"/>
    <cellStyle name="Input 2 3 2 2 2 4 3" xfId="21583"/>
    <cellStyle name="Input 2 3 2 2 2 5" xfId="21584"/>
    <cellStyle name="Input 2 3 2 2 2 5 2" xfId="21585"/>
    <cellStyle name="Input 2 3 2 2 2 6" xfId="21586"/>
    <cellStyle name="Input 2 3 2 2 2 6 2" xfId="21587"/>
    <cellStyle name="Input 2 3 2 2 2 7" xfId="21588"/>
    <cellStyle name="Input 2 3 2 2 3" xfId="21589"/>
    <cellStyle name="Input 2 3 2 2 3 2" xfId="21590"/>
    <cellStyle name="Input 2 3 2 2 3 2 2" xfId="21591"/>
    <cellStyle name="Input 2 3 2 2 3 3" xfId="21592"/>
    <cellStyle name="Input 2 3 2 2 3 3 2" xfId="21593"/>
    <cellStyle name="Input 2 3 2 2 3 4" xfId="21594"/>
    <cellStyle name="Input 2 3 2 2 4" xfId="21595"/>
    <cellStyle name="Input 2 3 2 2 4 2" xfId="21596"/>
    <cellStyle name="Input 2 3 2 2 4 2 2" xfId="21597"/>
    <cellStyle name="Input 2 3 2 2 4 3" xfId="21598"/>
    <cellStyle name="Input 2 3 2 2 5" xfId="21599"/>
    <cellStyle name="Input 2 3 2 2 5 2" xfId="21600"/>
    <cellStyle name="Input 2 3 2 2 6" xfId="21601"/>
    <cellStyle name="Input 2 3 2 2 6 2" xfId="21602"/>
    <cellStyle name="Input 2 3 2 2 7" xfId="21603"/>
    <cellStyle name="Input 2 3 2 3" xfId="21604"/>
    <cellStyle name="Input 2 3 2 3 2" xfId="21605"/>
    <cellStyle name="Input 2 3 2 3 2 2" xfId="21606"/>
    <cellStyle name="Input 2 3 2 3 3" xfId="21607"/>
    <cellStyle name="Input 2 3 2 3 3 2" xfId="21608"/>
    <cellStyle name="Input 2 3 2 3 4" xfId="21609"/>
    <cellStyle name="Input 2 3 2 4" xfId="21610"/>
    <cellStyle name="Input 2 3 2 4 2" xfId="21611"/>
    <cellStyle name="Input 2 3 2 4 2 2" xfId="21612"/>
    <cellStyle name="Input 2 3 2 4 3" xfId="21613"/>
    <cellStyle name="Input 2 3 2 4 3 2" xfId="21614"/>
    <cellStyle name="Input 2 3 2 4 4" xfId="21615"/>
    <cellStyle name="Input 2 3 2 5" xfId="21616"/>
    <cellStyle name="Input 2 3 2 5 2" xfId="21617"/>
    <cellStyle name="Input 2 3 2 5 2 2" xfId="21618"/>
    <cellStyle name="Input 2 3 2 5 3" xfId="21619"/>
    <cellStyle name="Input 2 3 2 6" xfId="21620"/>
    <cellStyle name="Input 2 3 2 6 2" xfId="21621"/>
    <cellStyle name="Input 2 3 2 6 2 2" xfId="21622"/>
    <cellStyle name="Input 2 3 2 6 3" xfId="21623"/>
    <cellStyle name="Input 2 3 2 7" xfId="21624"/>
    <cellStyle name="Input 2 3 2 7 2" xfId="21625"/>
    <cellStyle name="Input 2 3 2 8" xfId="21626"/>
    <cellStyle name="Input 2 3 2 8 2" xfId="21627"/>
    <cellStyle name="Input 2 3 2 9" xfId="21628"/>
    <cellStyle name="Input 2 3 20" xfId="21629"/>
    <cellStyle name="Input 2 3 21" xfId="21630"/>
    <cellStyle name="Input 2 3 22" xfId="21631"/>
    <cellStyle name="Input 2 3 23" xfId="21632"/>
    <cellStyle name="Input 2 3 24" xfId="21633"/>
    <cellStyle name="Input 2 3 25" xfId="21634"/>
    <cellStyle name="Input 2 3 3" xfId="21635"/>
    <cellStyle name="Input 2 3 3 2" xfId="21636"/>
    <cellStyle name="Input 2 3 3 2 2" xfId="21637"/>
    <cellStyle name="Input 2 3 3 2 2 2" xfId="21638"/>
    <cellStyle name="Input 2 3 3 2 3" xfId="21639"/>
    <cellStyle name="Input 2 3 3 2 3 2" xfId="21640"/>
    <cellStyle name="Input 2 3 3 2 4" xfId="21641"/>
    <cellStyle name="Input 2 3 3 3" xfId="21642"/>
    <cellStyle name="Input 2 3 3 3 2" xfId="21643"/>
    <cellStyle name="Input 2 3 3 4" xfId="21644"/>
    <cellStyle name="Input 2 3 3 4 2" xfId="21645"/>
    <cellStyle name="Input 2 3 3 5" xfId="21646"/>
    <cellStyle name="Input 2 3 3 5 2" xfId="21647"/>
    <cellStyle name="Input 2 3 3 6" xfId="21648"/>
    <cellStyle name="Input 2 3 3 6 2" xfId="21649"/>
    <cellStyle name="Input 2 3 3 7" xfId="21650"/>
    <cellStyle name="Input 2 3 4" xfId="21651"/>
    <cellStyle name="Input 2 3 4 2" xfId="21652"/>
    <cellStyle name="Input 2 3 4 2 2" xfId="21653"/>
    <cellStyle name="Input 2 3 4 2 2 2" xfId="21654"/>
    <cellStyle name="Input 2 3 4 2 2 2 2" xfId="21655"/>
    <cellStyle name="Input 2 3 4 2 2 3" xfId="21656"/>
    <cellStyle name="Input 2 3 4 2 3" xfId="21657"/>
    <cellStyle name="Input 2 3 4 2 3 2" xfId="21658"/>
    <cellStyle name="Input 2 3 4 2 3 2 2" xfId="21659"/>
    <cellStyle name="Input 2 3 4 2 3 3" xfId="21660"/>
    <cellStyle name="Input 2 3 4 2 4" xfId="21661"/>
    <cellStyle name="Input 2 3 4 2 4 2" xfId="21662"/>
    <cellStyle name="Input 2 3 4 2 4 2 2" xfId="21663"/>
    <cellStyle name="Input 2 3 4 2 4 3" xfId="21664"/>
    <cellStyle name="Input 2 3 4 2 5" xfId="21665"/>
    <cellStyle name="Input 2 3 4 2 5 2" xfId="21666"/>
    <cellStyle name="Input 2 3 4 2 6" xfId="21667"/>
    <cellStyle name="Input 2 3 4 2 6 2" xfId="21668"/>
    <cellStyle name="Input 2 3 4 2 7" xfId="21669"/>
    <cellStyle name="Input 2 3 4 3" xfId="21670"/>
    <cellStyle name="Input 2 3 4 3 2" xfId="21671"/>
    <cellStyle name="Input 2 3 4 3 2 2" xfId="21672"/>
    <cellStyle name="Input 2 3 4 3 3" xfId="21673"/>
    <cellStyle name="Input 2 3 4 3 3 2" xfId="21674"/>
    <cellStyle name="Input 2 3 4 3 4" xfId="21675"/>
    <cellStyle name="Input 2 3 4 4" xfId="21676"/>
    <cellStyle name="Input 2 3 4 4 2" xfId="21677"/>
    <cellStyle name="Input 2 3 4 4 2 2" xfId="21678"/>
    <cellStyle name="Input 2 3 4 4 3" xfId="21679"/>
    <cellStyle name="Input 2 3 4 5" xfId="21680"/>
    <cellStyle name="Input 2 3 4 5 2" xfId="21681"/>
    <cellStyle name="Input 2 3 4 6" xfId="21682"/>
    <cellStyle name="Input 2 3 4 6 2" xfId="21683"/>
    <cellStyle name="Input 2 3 4 7" xfId="21684"/>
    <cellStyle name="Input 2 3 5" xfId="21685"/>
    <cellStyle name="Input 2 3 5 2" xfId="21686"/>
    <cellStyle name="Input 2 3 5 2 2" xfId="21687"/>
    <cellStyle name="Input 2 3 5 3" xfId="21688"/>
    <cellStyle name="Input 2 3 5 3 2" xfId="21689"/>
    <cellStyle name="Input 2 3 5 4" xfId="21690"/>
    <cellStyle name="Input 2 3 6" xfId="21691"/>
    <cellStyle name="Input 2 3 6 2" xfId="21692"/>
    <cellStyle name="Input 2 3 6 2 2" xfId="21693"/>
    <cellStyle name="Input 2 3 6 3" xfId="21694"/>
    <cellStyle name="Input 2 3 6 3 2" xfId="21695"/>
    <cellStyle name="Input 2 3 6 4" xfId="21696"/>
    <cellStyle name="Input 2 3 7" xfId="21697"/>
    <cellStyle name="Input 2 3 7 2" xfId="21698"/>
    <cellStyle name="Input 2 3 7 2 2" xfId="21699"/>
    <cellStyle name="Input 2 3 7 3" xfId="21700"/>
    <cellStyle name="Input 2 3 8" xfId="21701"/>
    <cellStyle name="Input 2 3 9" xfId="21702"/>
    <cellStyle name="Input 2 30" xfId="21703"/>
    <cellStyle name="Input 2 30 2" xfId="21704"/>
    <cellStyle name="Input 2 30 2 2" xfId="21705"/>
    <cellStyle name="Input 2 30 3" xfId="21706"/>
    <cellStyle name="Input 2 31" xfId="21707"/>
    <cellStyle name="Input 2 31 2" xfId="21708"/>
    <cellStyle name="Input 2 31 2 2" xfId="21709"/>
    <cellStyle name="Input 2 31 3" xfId="21710"/>
    <cellStyle name="Input 2 32" xfId="21711"/>
    <cellStyle name="Input 2 32 2" xfId="21712"/>
    <cellStyle name="Input 2 32 2 2" xfId="21713"/>
    <cellStyle name="Input 2 32 3" xfId="21714"/>
    <cellStyle name="Input 2 33" xfId="21715"/>
    <cellStyle name="Input 2 33 2" xfId="21716"/>
    <cellStyle name="Input 2 33 2 2" xfId="21717"/>
    <cellStyle name="Input 2 33 3" xfId="21718"/>
    <cellStyle name="Input 2 34" xfId="21719"/>
    <cellStyle name="Input 2 34 2" xfId="21720"/>
    <cellStyle name="Input 2 34 2 2" xfId="21721"/>
    <cellStyle name="Input 2 34 3" xfId="21722"/>
    <cellStyle name="Input 2 35" xfId="21723"/>
    <cellStyle name="Input 2 35 2" xfId="21724"/>
    <cellStyle name="Input 2 35 2 2" xfId="21725"/>
    <cellStyle name="Input 2 35 3" xfId="21726"/>
    <cellStyle name="Input 2 36" xfId="21727"/>
    <cellStyle name="Input 2 36 2" xfId="21728"/>
    <cellStyle name="Input 2 36 2 2" xfId="21729"/>
    <cellStyle name="Input 2 36 3" xfId="21730"/>
    <cellStyle name="Input 2 37" xfId="21731"/>
    <cellStyle name="Input 2 37 2" xfId="21732"/>
    <cellStyle name="Input 2 37 2 2" xfId="21733"/>
    <cellStyle name="Input 2 37 3" xfId="21734"/>
    <cellStyle name="Input 2 38" xfId="21735"/>
    <cellStyle name="Input 2 38 2" xfId="21736"/>
    <cellStyle name="Input 2 38 2 2" xfId="21737"/>
    <cellStyle name="Input 2 38 3" xfId="21738"/>
    <cellStyle name="Input 2 39" xfId="21739"/>
    <cellStyle name="Input 2 39 2" xfId="21740"/>
    <cellStyle name="Input 2 4" xfId="21741"/>
    <cellStyle name="Input 2 4 10" xfId="21742"/>
    <cellStyle name="Input 2 4 11" xfId="21743"/>
    <cellStyle name="Input 2 4 12" xfId="21744"/>
    <cellStyle name="Input 2 4 13" xfId="21745"/>
    <cellStyle name="Input 2 4 2" xfId="21746"/>
    <cellStyle name="Input 2 4 2 2" xfId="21747"/>
    <cellStyle name="Input 2 4 2 2 2" xfId="21748"/>
    <cellStyle name="Input 2 4 2 2 2 2" xfId="21749"/>
    <cellStyle name="Input 2 4 2 2 3" xfId="21750"/>
    <cellStyle name="Input 2 4 2 2 3 2" xfId="21751"/>
    <cellStyle name="Input 2 4 2 2 4" xfId="21752"/>
    <cellStyle name="Input 2 4 2 3" xfId="21753"/>
    <cellStyle name="Input 2 4 2 3 2" xfId="21754"/>
    <cellStyle name="Input 2 4 2 4" xfId="21755"/>
    <cellStyle name="Input 2 4 2 4 2" xfId="21756"/>
    <cellStyle name="Input 2 4 2 5" xfId="21757"/>
    <cellStyle name="Input 2 4 3" xfId="21758"/>
    <cellStyle name="Input 2 4 3 2" xfId="21759"/>
    <cellStyle name="Input 2 4 3 2 2" xfId="21760"/>
    <cellStyle name="Input 2 4 3 2 2 2" xfId="21761"/>
    <cellStyle name="Input 2 4 3 2 3" xfId="21762"/>
    <cellStyle name="Input 2 4 3 2 3 2" xfId="21763"/>
    <cellStyle name="Input 2 4 3 2 4" xfId="21764"/>
    <cellStyle name="Input 2 4 3 3" xfId="21765"/>
    <cellStyle name="Input 2 4 3 3 2" xfId="21766"/>
    <cellStyle name="Input 2 4 3 4" xfId="21767"/>
    <cellStyle name="Input 2 4 3 4 2" xfId="21768"/>
    <cellStyle name="Input 2 4 3 5" xfId="21769"/>
    <cellStyle name="Input 2 4 4" xfId="21770"/>
    <cellStyle name="Input 2 4 4 2" xfId="21771"/>
    <cellStyle name="Input 2 4 4 2 2" xfId="21772"/>
    <cellStyle name="Input 2 4 4 3" xfId="21773"/>
    <cellStyle name="Input 2 4 4 3 2" xfId="21774"/>
    <cellStyle name="Input 2 4 4 4" xfId="21775"/>
    <cellStyle name="Input 2 4 5" xfId="21776"/>
    <cellStyle name="Input 2 4 5 2" xfId="21777"/>
    <cellStyle name="Input 2 4 6" xfId="21778"/>
    <cellStyle name="Input 2 4 6 2" xfId="21779"/>
    <cellStyle name="Input 2 4 7" xfId="21780"/>
    <cellStyle name="Input 2 4 7 2" xfId="21781"/>
    <cellStyle name="Input 2 4 8" xfId="21782"/>
    <cellStyle name="Input 2 4 8 2" xfId="21783"/>
    <cellStyle name="Input 2 4 9" xfId="21784"/>
    <cellStyle name="Input 2 40" xfId="21785"/>
    <cellStyle name="Input 2 40 2" xfId="21786"/>
    <cellStyle name="Input 2 41" xfId="21787"/>
    <cellStyle name="Input 2 42" xfId="21788"/>
    <cellStyle name="Input 2 43" xfId="21789"/>
    <cellStyle name="Input 2 44" xfId="21790"/>
    <cellStyle name="Input 2 45" xfId="21791"/>
    <cellStyle name="Input 2 46" xfId="21792"/>
    <cellStyle name="Input 2 47" xfId="21793"/>
    <cellStyle name="Input 2 48" xfId="21794"/>
    <cellStyle name="Input 2 49" xfId="21795"/>
    <cellStyle name="Input 2 5" xfId="21796"/>
    <cellStyle name="Input 2 5 10" xfId="21797"/>
    <cellStyle name="Input 2 5 11" xfId="21798"/>
    <cellStyle name="Input 2 5 12" xfId="21799"/>
    <cellStyle name="Input 2 5 13" xfId="21800"/>
    <cellStyle name="Input 2 5 2" xfId="21801"/>
    <cellStyle name="Input 2 5 2 2" xfId="21802"/>
    <cellStyle name="Input 2 5 2 2 2" xfId="21803"/>
    <cellStyle name="Input 2 5 2 2 2 2" xfId="21804"/>
    <cellStyle name="Input 2 5 2 2 3" xfId="21805"/>
    <cellStyle name="Input 2 5 2 2 3 2" xfId="21806"/>
    <cellStyle name="Input 2 5 2 2 4" xfId="21807"/>
    <cellStyle name="Input 2 5 2 3" xfId="21808"/>
    <cellStyle name="Input 2 5 2 3 2" xfId="21809"/>
    <cellStyle name="Input 2 5 2 4" xfId="21810"/>
    <cellStyle name="Input 2 5 2 4 2" xfId="21811"/>
    <cellStyle name="Input 2 5 2 5" xfId="21812"/>
    <cellStyle name="Input 2 5 3" xfId="21813"/>
    <cellStyle name="Input 2 5 3 2" xfId="21814"/>
    <cellStyle name="Input 2 5 3 2 2" xfId="21815"/>
    <cellStyle name="Input 2 5 3 2 2 2" xfId="21816"/>
    <cellStyle name="Input 2 5 3 2 3" xfId="21817"/>
    <cellStyle name="Input 2 5 3 2 3 2" xfId="21818"/>
    <cellStyle name="Input 2 5 3 2 4" xfId="21819"/>
    <cellStyle name="Input 2 5 3 3" xfId="21820"/>
    <cellStyle name="Input 2 5 3 3 2" xfId="21821"/>
    <cellStyle name="Input 2 5 3 4" xfId="21822"/>
    <cellStyle name="Input 2 5 3 4 2" xfId="21823"/>
    <cellStyle name="Input 2 5 3 5" xfId="21824"/>
    <cellStyle name="Input 2 5 4" xfId="21825"/>
    <cellStyle name="Input 2 5 4 2" xfId="21826"/>
    <cellStyle name="Input 2 5 4 2 2" xfId="21827"/>
    <cellStyle name="Input 2 5 4 3" xfId="21828"/>
    <cellStyle name="Input 2 5 4 3 2" xfId="21829"/>
    <cellStyle name="Input 2 5 4 4" xfId="21830"/>
    <cellStyle name="Input 2 5 5" xfId="21831"/>
    <cellStyle name="Input 2 5 5 2" xfId="21832"/>
    <cellStyle name="Input 2 5 6" xfId="21833"/>
    <cellStyle name="Input 2 5 6 2" xfId="21834"/>
    <cellStyle name="Input 2 5 7" xfId="21835"/>
    <cellStyle name="Input 2 5 7 2" xfId="21836"/>
    <cellStyle name="Input 2 5 8" xfId="21837"/>
    <cellStyle name="Input 2 5 8 2" xfId="21838"/>
    <cellStyle name="Input 2 5 9" xfId="21839"/>
    <cellStyle name="Input 2 50" xfId="21840"/>
    <cellStyle name="Input 2 51" xfId="21841"/>
    <cellStyle name="Input 2 52" xfId="21842"/>
    <cellStyle name="Input 2 53" xfId="21843"/>
    <cellStyle name="Input 2 54" xfId="21844"/>
    <cellStyle name="Input 2 55" xfId="21845"/>
    <cellStyle name="Input 2 56" xfId="21846"/>
    <cellStyle name="Input 2 6" xfId="21847"/>
    <cellStyle name="Input 2 6 2" xfId="21848"/>
    <cellStyle name="Input 2 6 2 2" xfId="21849"/>
    <cellStyle name="Input 2 6 3" xfId="21850"/>
    <cellStyle name="Input 2 6 3 2" xfId="21851"/>
    <cellStyle name="Input 2 6 4" xfId="21852"/>
    <cellStyle name="Input 2 6 4 2" xfId="21853"/>
    <cellStyle name="Input 2 6 5" xfId="21854"/>
    <cellStyle name="Input 2 6 5 2" xfId="21855"/>
    <cellStyle name="Input 2 6 6" xfId="21856"/>
    <cellStyle name="Input 2 7" xfId="21857"/>
    <cellStyle name="Input 2 7 2" xfId="21858"/>
    <cellStyle name="Input 2 7 2 2" xfId="21859"/>
    <cellStyle name="Input 2 7 3" xfId="21860"/>
    <cellStyle name="Input 2 7 3 2" xfId="21861"/>
    <cellStyle name="Input 2 7 4" xfId="21862"/>
    <cellStyle name="Input 2 8" xfId="21863"/>
    <cellStyle name="Input 2 8 2" xfId="21864"/>
    <cellStyle name="Input 2 8 2 2" xfId="21865"/>
    <cellStyle name="Input 2 8 3" xfId="21866"/>
    <cellStyle name="Input 2 8 3 2" xfId="21867"/>
    <cellStyle name="Input 2 8 4" xfId="21868"/>
    <cellStyle name="Input 2 9" xfId="21869"/>
    <cellStyle name="Input 2 9 2" xfId="21870"/>
    <cellStyle name="Input 2 9 2 2" xfId="21871"/>
    <cellStyle name="Input 2 9 3" xfId="21872"/>
    <cellStyle name="Input 3" xfId="21873"/>
    <cellStyle name="Input 3 2" xfId="21874"/>
    <cellStyle name="Input 3 2 2" xfId="21875"/>
    <cellStyle name="Input 3 2 2 2" xfId="21876"/>
    <cellStyle name="Input 3 2 3" xfId="21877"/>
    <cellStyle name="Input 4" xfId="21878"/>
    <cellStyle name="Input 4 2" xfId="21879"/>
    <cellStyle name="Input 4 2 2" xfId="21880"/>
    <cellStyle name="Input 4 3" xfId="21881"/>
    <cellStyle name="Input 5" xfId="21882"/>
    <cellStyle name="Input 5 2" xfId="21883"/>
    <cellStyle name="Input 5 2 11" xfId="21884"/>
    <cellStyle name="Input 5 2 2" xfId="21885"/>
    <cellStyle name="Input 5 3" xfId="21886"/>
    <cellStyle name="Input 6" xfId="21887"/>
    <cellStyle name="Input 6 2" xfId="21888"/>
    <cellStyle name="Input 6 2 2" xfId="21889"/>
    <cellStyle name="Input 6 3" xfId="21890"/>
    <cellStyle name="Input 7" xfId="21891"/>
    <cellStyle name="Input 7 2" xfId="21892"/>
    <cellStyle name="Input 7 2 2" xfId="21893"/>
    <cellStyle name="Input 7 3" xfId="21894"/>
    <cellStyle name="Input 8" xfId="21895"/>
    <cellStyle name="Input 8 2" xfId="21896"/>
    <cellStyle name="Input 8 2 2" xfId="21897"/>
    <cellStyle name="Input 8 3" xfId="21898"/>
    <cellStyle name="Input 9" xfId="21899"/>
    <cellStyle name="Input 9 2" xfId="21900"/>
    <cellStyle name="Input 9 2 2" xfId="21901"/>
    <cellStyle name="Input 9 3" xfId="21902"/>
    <cellStyle name="Input Data" xfId="21903"/>
    <cellStyle name="Input|Date" xfId="1"/>
    <cellStyle name="Input1" xfId="125"/>
    <cellStyle name="Input1 2" xfId="126"/>
    <cellStyle name="Input1 2 2" xfId="21904"/>
    <cellStyle name="Input1 2 3" xfId="21905"/>
    <cellStyle name="Input1 2 3 2" xfId="21906"/>
    <cellStyle name="Input1 3" xfId="21907"/>
    <cellStyle name="Input1 3 2" xfId="21908"/>
    <cellStyle name="Input1 4" xfId="21909"/>
    <cellStyle name="Input1 5" xfId="21910"/>
    <cellStyle name="Input1 6" xfId="21911"/>
    <cellStyle name="Input1%" xfId="21912"/>
    <cellStyle name="Input1% 2" xfId="21913"/>
    <cellStyle name="Input1% 3" xfId="21914"/>
    <cellStyle name="Input1_ICRC Electricity model 1-1  (1 Feb 2003) " xfId="21915"/>
    <cellStyle name="Input1default" xfId="21916"/>
    <cellStyle name="Input1default%" xfId="21917"/>
    <cellStyle name="Input2" xfId="127"/>
    <cellStyle name="Input2 2" xfId="128"/>
    <cellStyle name="Input2 3" xfId="21918"/>
    <cellStyle name="Input3" xfId="129"/>
    <cellStyle name="Input3 2" xfId="130"/>
    <cellStyle name="Input3 2 2" xfId="21919"/>
    <cellStyle name="Input3 3" xfId="21920"/>
    <cellStyle name="Input3 4" xfId="21921"/>
    <cellStyle name="Input3 4 2" xfId="21922"/>
    <cellStyle name="InputCell" xfId="263"/>
    <cellStyle name="InputCell 2" xfId="21923"/>
    <cellStyle name="InputCell 2 2" xfId="39229"/>
    <cellStyle name="InputCell 3" xfId="21924"/>
    <cellStyle name="InputCell 4" xfId="39228"/>
    <cellStyle name="InputCellText" xfId="21925"/>
    <cellStyle name="InputCellText 2" xfId="21926"/>
    <cellStyle name="InputCellText 3" xfId="21927"/>
    <cellStyle name="InputCellText 4" xfId="39227"/>
    <cellStyle name="InputMandatory" xfId="21928"/>
    <cellStyle name="InputMandatory 2" xfId="21929"/>
    <cellStyle name="InputMandatory 2 2" xfId="21930"/>
    <cellStyle name="InputMandatory 3" xfId="21931"/>
    <cellStyle name="InputOptional" xfId="21932"/>
    <cellStyle name="InputOptional 2" xfId="21933"/>
    <cellStyle name="InputOptional 2 2" xfId="21934"/>
    <cellStyle name="InputOptional 3" xfId="21935"/>
    <cellStyle name="INPUTS" xfId="21936"/>
    <cellStyle name="INPUTS 2" xfId="21937"/>
    <cellStyle name="Inputs_Divider" xfId="252"/>
    <cellStyle name="InSheet" xfId="253"/>
    <cellStyle name="key result" xfId="21938"/>
    <cellStyle name="KPMG Heading 1" xfId="21939"/>
    <cellStyle name="KPMG Heading 2" xfId="21940"/>
    <cellStyle name="KPMG Heading 3" xfId="21941"/>
    <cellStyle name="KPMG Heading 4" xfId="21942"/>
    <cellStyle name="KPMG Normal" xfId="21943"/>
    <cellStyle name="KPMG Normal Text" xfId="21944"/>
    <cellStyle name="Kurrancy,[0][pldp_1_WGV_2_VERA_Bydgex_CalculatiobsBS" xfId="21945"/>
    <cellStyle name="LABEL Normal" xfId="21946"/>
    <cellStyle name="LABEL Normal 2" xfId="21947"/>
    <cellStyle name="LABEL Note" xfId="21948"/>
    <cellStyle name="LABEL Units" xfId="21949"/>
    <cellStyle name="Large" xfId="21950"/>
    <cellStyle name="Line rows" xfId="21951"/>
    <cellStyle name="Line rows 2" xfId="21952"/>
    <cellStyle name="Line rows 2 2" xfId="21953"/>
    <cellStyle name="Line rows 3" xfId="21954"/>
    <cellStyle name="Line rows 3 2" xfId="21955"/>
    <cellStyle name="Lines" xfId="131"/>
    <cellStyle name="Linked Cell 10" xfId="21956"/>
    <cellStyle name="Linked Cell 11" xfId="21957"/>
    <cellStyle name="Linked Cell 12" xfId="21958"/>
    <cellStyle name="Linked Cell 13" xfId="21959"/>
    <cellStyle name="Linked Cell 14" xfId="21960"/>
    <cellStyle name="Linked Cell 15" xfId="21961"/>
    <cellStyle name="Linked Cell 16" xfId="21962"/>
    <cellStyle name="Linked Cell 17" xfId="21963"/>
    <cellStyle name="Linked Cell 2" xfId="132"/>
    <cellStyle name="Linked Cell 2 10" xfId="21964"/>
    <cellStyle name="Linked Cell 2 11" xfId="21965"/>
    <cellStyle name="Linked Cell 2 12" xfId="21966"/>
    <cellStyle name="Linked Cell 2 13" xfId="21967"/>
    <cellStyle name="Linked Cell 2 14" xfId="21968"/>
    <cellStyle name="Linked Cell 2 15" xfId="21969"/>
    <cellStyle name="Linked Cell 2 16" xfId="21970"/>
    <cellStyle name="Linked Cell 2 17" xfId="21971"/>
    <cellStyle name="Linked Cell 2 18" xfId="21972"/>
    <cellStyle name="Linked Cell 2 19" xfId="21973"/>
    <cellStyle name="Linked Cell 2 2" xfId="21974"/>
    <cellStyle name="Linked Cell 2 2 10" xfId="21975"/>
    <cellStyle name="Linked Cell 2 2 11" xfId="21976"/>
    <cellStyle name="Linked Cell 2 2 12" xfId="21977"/>
    <cellStyle name="Linked Cell 2 2 13" xfId="21978"/>
    <cellStyle name="Linked Cell 2 2 14" xfId="21979"/>
    <cellStyle name="Linked Cell 2 2 15" xfId="21980"/>
    <cellStyle name="Linked Cell 2 2 15 2" xfId="21981"/>
    <cellStyle name="Linked Cell 2 2 15 2 2" xfId="21982"/>
    <cellStyle name="Linked Cell 2 2 15 2 2 2" xfId="21983"/>
    <cellStyle name="Linked Cell 2 2 15 2 2 3" xfId="21984"/>
    <cellStyle name="Linked Cell 2 2 15 2 2 4" xfId="21985"/>
    <cellStyle name="Linked Cell 2 2 15 2 3" xfId="21986"/>
    <cellStyle name="Linked Cell 2 2 15 2 4" xfId="21987"/>
    <cellStyle name="Linked Cell 2 2 15 3" xfId="21988"/>
    <cellStyle name="Linked Cell 2 2 15 4" xfId="21989"/>
    <cellStyle name="Linked Cell 2 2 15 5" xfId="21990"/>
    <cellStyle name="Linked Cell 2 2 15 6" xfId="21991"/>
    <cellStyle name="Linked Cell 2 2 16" xfId="21992"/>
    <cellStyle name="Linked Cell 2 2 16 2" xfId="21993"/>
    <cellStyle name="Linked Cell 2 2 16 2 2" xfId="21994"/>
    <cellStyle name="Linked Cell 2 2 16 2 3" xfId="21995"/>
    <cellStyle name="Linked Cell 2 2 16 2 4" xfId="21996"/>
    <cellStyle name="Linked Cell 2 2 16 3" xfId="21997"/>
    <cellStyle name="Linked Cell 2 2 16 4" xfId="21998"/>
    <cellStyle name="Linked Cell 2 2 17" xfId="21999"/>
    <cellStyle name="Linked Cell 2 2 18" xfId="22000"/>
    <cellStyle name="Linked Cell 2 2 19" xfId="22001"/>
    <cellStyle name="Linked Cell 2 2 2" xfId="22002"/>
    <cellStyle name="Linked Cell 2 2 2 2" xfId="22003"/>
    <cellStyle name="Linked Cell 2 2 2 2 2" xfId="22004"/>
    <cellStyle name="Linked Cell 2 2 2 2 2 2" xfId="22005"/>
    <cellStyle name="Linked Cell 2 2 2 2 2 2 2" xfId="22006"/>
    <cellStyle name="Linked Cell 2 2 2 2 2 2 3" xfId="22007"/>
    <cellStyle name="Linked Cell 2 2 2 2 2 2 4" xfId="22008"/>
    <cellStyle name="Linked Cell 2 2 2 2 2 3" xfId="22009"/>
    <cellStyle name="Linked Cell 2 2 2 2 2 4" xfId="22010"/>
    <cellStyle name="Linked Cell 2 2 2 2 3" xfId="22011"/>
    <cellStyle name="Linked Cell 2 2 2 2 4" xfId="22012"/>
    <cellStyle name="Linked Cell 2 2 2 2 5" xfId="22013"/>
    <cellStyle name="Linked Cell 2 2 2 2 6" xfId="22014"/>
    <cellStyle name="Linked Cell 2 2 2 3" xfId="22015"/>
    <cellStyle name="Linked Cell 2 2 2 4" xfId="22016"/>
    <cellStyle name="Linked Cell 2 2 2 4 2" xfId="22017"/>
    <cellStyle name="Linked Cell 2 2 2 4 2 2" xfId="22018"/>
    <cellStyle name="Linked Cell 2 2 2 4 2 3" xfId="22019"/>
    <cellStyle name="Linked Cell 2 2 2 4 2 4" xfId="22020"/>
    <cellStyle name="Linked Cell 2 2 2 4 3" xfId="22021"/>
    <cellStyle name="Linked Cell 2 2 2 4 4" xfId="22022"/>
    <cellStyle name="Linked Cell 2 2 2 5" xfId="22023"/>
    <cellStyle name="Linked Cell 2 2 2 6" xfId="22024"/>
    <cellStyle name="Linked Cell 2 2 2 7" xfId="22025"/>
    <cellStyle name="Linked Cell 2 2 3" xfId="22026"/>
    <cellStyle name="Linked Cell 2 2 4" xfId="22027"/>
    <cellStyle name="Linked Cell 2 2 5" xfId="22028"/>
    <cellStyle name="Linked Cell 2 2 6" xfId="22029"/>
    <cellStyle name="Linked Cell 2 2 7" xfId="22030"/>
    <cellStyle name="Linked Cell 2 2 8" xfId="22031"/>
    <cellStyle name="Linked Cell 2 2 9" xfId="22032"/>
    <cellStyle name="Linked Cell 2 20" xfId="22033"/>
    <cellStyle name="Linked Cell 2 21" xfId="22034"/>
    <cellStyle name="Linked Cell 2 22" xfId="22035"/>
    <cellStyle name="Linked Cell 2 23" xfId="22036"/>
    <cellStyle name="Linked Cell 2 24" xfId="22037"/>
    <cellStyle name="Linked Cell 2 24 2" xfId="22038"/>
    <cellStyle name="Linked Cell 2 24 2 2" xfId="22039"/>
    <cellStyle name="Linked Cell 2 24 2 2 2" xfId="22040"/>
    <cellStyle name="Linked Cell 2 24 2 2 3" xfId="22041"/>
    <cellStyle name="Linked Cell 2 24 2 2 4" xfId="22042"/>
    <cellStyle name="Linked Cell 2 24 2 3" xfId="22043"/>
    <cellStyle name="Linked Cell 2 24 2 4" xfId="22044"/>
    <cellStyle name="Linked Cell 2 24 3" xfId="22045"/>
    <cellStyle name="Linked Cell 2 24 4" xfId="22046"/>
    <cellStyle name="Linked Cell 2 24 5" xfId="22047"/>
    <cellStyle name="Linked Cell 2 24 6" xfId="22048"/>
    <cellStyle name="Linked Cell 2 25" xfId="22049"/>
    <cellStyle name="Linked Cell 2 25 2" xfId="22050"/>
    <cellStyle name="Linked Cell 2 25 2 2" xfId="22051"/>
    <cellStyle name="Linked Cell 2 25 2 3" xfId="22052"/>
    <cellStyle name="Linked Cell 2 25 2 4" xfId="22053"/>
    <cellStyle name="Linked Cell 2 25 3" xfId="22054"/>
    <cellStyle name="Linked Cell 2 25 4" xfId="22055"/>
    <cellStyle name="Linked Cell 2 26" xfId="22056"/>
    <cellStyle name="Linked Cell 2 27" xfId="22057"/>
    <cellStyle name="Linked Cell 2 28" xfId="22058"/>
    <cellStyle name="Linked Cell 2 29" xfId="22059"/>
    <cellStyle name="Linked Cell 2 3" xfId="22060"/>
    <cellStyle name="Linked Cell 2 3 2" xfId="22061"/>
    <cellStyle name="Linked Cell 2 3 2 2" xfId="22062"/>
    <cellStyle name="Linked Cell 2 3 2 2 2" xfId="22063"/>
    <cellStyle name="Linked Cell 2 3 2 2 2 2" xfId="22064"/>
    <cellStyle name="Linked Cell 2 3 2 2 2 3" xfId="22065"/>
    <cellStyle name="Linked Cell 2 3 2 2 2 4" xfId="22066"/>
    <cellStyle name="Linked Cell 2 3 2 2 3" xfId="22067"/>
    <cellStyle name="Linked Cell 2 3 2 2 4" xfId="22068"/>
    <cellStyle name="Linked Cell 2 3 2 3" xfId="22069"/>
    <cellStyle name="Linked Cell 2 3 2 4" xfId="22070"/>
    <cellStyle name="Linked Cell 2 3 2 5" xfId="22071"/>
    <cellStyle name="Linked Cell 2 3 2 6" xfId="22072"/>
    <cellStyle name="Linked Cell 2 3 3" xfId="22073"/>
    <cellStyle name="Linked Cell 2 3 4" xfId="22074"/>
    <cellStyle name="Linked Cell 2 3 4 2" xfId="22075"/>
    <cellStyle name="Linked Cell 2 3 4 2 2" xfId="22076"/>
    <cellStyle name="Linked Cell 2 3 4 2 3" xfId="22077"/>
    <cellStyle name="Linked Cell 2 3 4 2 4" xfId="22078"/>
    <cellStyle name="Linked Cell 2 3 4 3" xfId="22079"/>
    <cellStyle name="Linked Cell 2 3 4 4" xfId="22080"/>
    <cellStyle name="Linked Cell 2 3 5" xfId="22081"/>
    <cellStyle name="Linked Cell 2 3 6" xfId="22082"/>
    <cellStyle name="Linked Cell 2 3 7" xfId="22083"/>
    <cellStyle name="Linked Cell 2 30" xfId="22084"/>
    <cellStyle name="Linked Cell 2 31" xfId="22085"/>
    <cellStyle name="Linked Cell 2 32" xfId="22086"/>
    <cellStyle name="Linked Cell 2 33" xfId="22087"/>
    <cellStyle name="Linked Cell 2 34" xfId="22088"/>
    <cellStyle name="Linked Cell 2 35" xfId="22089"/>
    <cellStyle name="Linked Cell 2 36" xfId="22090"/>
    <cellStyle name="Linked Cell 2 37" xfId="22091"/>
    <cellStyle name="Linked Cell 2 38" xfId="22092"/>
    <cellStyle name="Linked Cell 2 39" xfId="22093"/>
    <cellStyle name="Linked Cell 2 4" xfId="22094"/>
    <cellStyle name="Linked Cell 2 5" xfId="22095"/>
    <cellStyle name="Linked Cell 2 6" xfId="22096"/>
    <cellStyle name="Linked Cell 2 7" xfId="22097"/>
    <cellStyle name="Linked Cell 2 8" xfId="22098"/>
    <cellStyle name="Linked Cell 2 9" xfId="22099"/>
    <cellStyle name="Linked Cell 3" xfId="22100"/>
    <cellStyle name="Linked Cell 3 2" xfId="22101"/>
    <cellStyle name="Linked Cell 4" xfId="22102"/>
    <cellStyle name="Linked Cell 5" xfId="22103"/>
    <cellStyle name="Linked Cell 6" xfId="22104"/>
    <cellStyle name="Linked Cell 7" xfId="22105"/>
    <cellStyle name="Linked Cell 8" xfId="22106"/>
    <cellStyle name="Linked Cell 9" xfId="22107"/>
    <cellStyle name="Local import" xfId="22108"/>
    <cellStyle name="Local import %" xfId="22109"/>
    <cellStyle name="LTM Cell Column Heading" xfId="22110"/>
    <cellStyle name="MAJOR ROW HEADING" xfId="22111"/>
    <cellStyle name="Millares [0]_A" xfId="22112"/>
    <cellStyle name="Millares_A" xfId="22113"/>
    <cellStyle name="Milliers [0]_C&amp;SCALENDARFORECASTJAN" xfId="22114"/>
    <cellStyle name="Milliers_Aou.sep.oct.nov.dec.jan." xfId="22115"/>
    <cellStyle name="Millions" xfId="22116"/>
    <cellStyle name="Mine" xfId="133"/>
    <cellStyle name="MINOR ROW HEADING" xfId="22117"/>
    <cellStyle name="mm yy" xfId="22118"/>
    <cellStyle name="mmm-yy" xfId="22119"/>
    <cellStyle name="Model Name" xfId="134"/>
    <cellStyle name="Model_Calculation" xfId="22120"/>
    <cellStyle name="Moneda [0]_A" xfId="22121"/>
    <cellStyle name="Moneda_A" xfId="22122"/>
    <cellStyle name="Monetaire" xfId="22123"/>
    <cellStyle name="Monétaire [0]_C&amp;SCALENDARFORECASTJAN" xfId="22124"/>
    <cellStyle name="Monetaire 2" xfId="22125"/>
    <cellStyle name="Monetaire 2 2" xfId="22126"/>
    <cellStyle name="Monetaire 3" xfId="22127"/>
    <cellStyle name="Monetaire 3 2" xfId="22128"/>
    <cellStyle name="Monetaire 4" xfId="22129"/>
    <cellStyle name="Monetaire 4 2" xfId="22130"/>
    <cellStyle name="Monétaire_C&amp;SCALENDARFORECASTJAN" xfId="22131"/>
    <cellStyle name="Multi-Column Header" xfId="22132"/>
    <cellStyle name="Multi-Column Header 10" xfId="22133"/>
    <cellStyle name="Multi-Column Header 11" xfId="22134"/>
    <cellStyle name="Multi-Column Header 12" xfId="22135"/>
    <cellStyle name="Multi-Column Header 13" xfId="22136"/>
    <cellStyle name="Multi-Column Header 14" xfId="22137"/>
    <cellStyle name="Multi-Column Header 15" xfId="22138"/>
    <cellStyle name="Multi-Column Header 16" xfId="22139"/>
    <cellStyle name="Multi-Column Header 17" xfId="22140"/>
    <cellStyle name="Multi-Column Header 18" xfId="22141"/>
    <cellStyle name="Multi-Column Header 19" xfId="22142"/>
    <cellStyle name="Multi-Column Header 2" xfId="22143"/>
    <cellStyle name="Multi-Column Header 2 10" xfId="22144"/>
    <cellStyle name="Multi-Column Header 2 11" xfId="22145"/>
    <cellStyle name="Multi-Column Header 2 12" xfId="22146"/>
    <cellStyle name="Multi-Column Header 2 13" xfId="22147"/>
    <cellStyle name="Multi-Column Header 2 14" xfId="22148"/>
    <cellStyle name="Multi-Column Header 2 15" xfId="22149"/>
    <cellStyle name="Multi-Column Header 2 15 2" xfId="22150"/>
    <cellStyle name="Multi-Column Header 2 15 2 2" xfId="22151"/>
    <cellStyle name="Multi-Column Header 2 15 2 2 2" xfId="22152"/>
    <cellStyle name="Multi-Column Header 2 15 2 2 3" xfId="22153"/>
    <cellStyle name="Multi-Column Header 2 15 2 2 4" xfId="22154"/>
    <cellStyle name="Multi-Column Header 2 15 2 3" xfId="22155"/>
    <cellStyle name="Multi-Column Header 2 15 2 4" xfId="22156"/>
    <cellStyle name="Multi-Column Header 2 15 3" xfId="22157"/>
    <cellStyle name="Multi-Column Header 2 15 4" xfId="22158"/>
    <cellStyle name="Multi-Column Header 2 15 5" xfId="22159"/>
    <cellStyle name="Multi-Column Header 2 15 6" xfId="22160"/>
    <cellStyle name="Multi-Column Header 2 16" xfId="22161"/>
    <cellStyle name="Multi-Column Header 2 16 2" xfId="22162"/>
    <cellStyle name="Multi-Column Header 2 16 2 2" xfId="22163"/>
    <cellStyle name="Multi-Column Header 2 16 2 3" xfId="22164"/>
    <cellStyle name="Multi-Column Header 2 16 2 4" xfId="22165"/>
    <cellStyle name="Multi-Column Header 2 16 3" xfId="22166"/>
    <cellStyle name="Multi-Column Header 2 16 4" xfId="22167"/>
    <cellStyle name="Multi-Column Header 2 17" xfId="22168"/>
    <cellStyle name="Multi-Column Header 2 18" xfId="22169"/>
    <cellStyle name="Multi-Column Header 2 19" xfId="22170"/>
    <cellStyle name="Multi-Column Header 2 2" xfId="22171"/>
    <cellStyle name="Multi-Column Header 2 2 2" xfId="22172"/>
    <cellStyle name="Multi-Column Header 2 2 2 2" xfId="22173"/>
    <cellStyle name="Multi-Column Header 2 2 2 2 2" xfId="22174"/>
    <cellStyle name="Multi-Column Header 2 2 2 2 2 2" xfId="22175"/>
    <cellStyle name="Multi-Column Header 2 2 2 2 2 3" xfId="22176"/>
    <cellStyle name="Multi-Column Header 2 2 2 2 2 4" xfId="22177"/>
    <cellStyle name="Multi-Column Header 2 2 2 2 3" xfId="22178"/>
    <cellStyle name="Multi-Column Header 2 2 2 2 4" xfId="22179"/>
    <cellStyle name="Multi-Column Header 2 2 2 3" xfId="22180"/>
    <cellStyle name="Multi-Column Header 2 2 2 4" xfId="22181"/>
    <cellStyle name="Multi-Column Header 2 2 2 5" xfId="22182"/>
    <cellStyle name="Multi-Column Header 2 2 2 6" xfId="22183"/>
    <cellStyle name="Multi-Column Header 2 2 3" xfId="22184"/>
    <cellStyle name="Multi-Column Header 2 2 4" xfId="22185"/>
    <cellStyle name="Multi-Column Header 2 2 4 2" xfId="22186"/>
    <cellStyle name="Multi-Column Header 2 2 4 2 2" xfId="22187"/>
    <cellStyle name="Multi-Column Header 2 2 4 2 3" xfId="22188"/>
    <cellStyle name="Multi-Column Header 2 2 4 2 4" xfId="22189"/>
    <cellStyle name="Multi-Column Header 2 2 4 3" xfId="22190"/>
    <cellStyle name="Multi-Column Header 2 2 4 4" xfId="22191"/>
    <cellStyle name="Multi-Column Header 2 2 5" xfId="22192"/>
    <cellStyle name="Multi-Column Header 2 2 6" xfId="22193"/>
    <cellStyle name="Multi-Column Header 2 2 7" xfId="22194"/>
    <cellStyle name="Multi-Column Header 2 3" xfId="22195"/>
    <cellStyle name="Multi-Column Header 2 4" xfId="22196"/>
    <cellStyle name="Multi-Column Header 2 5" xfId="22197"/>
    <cellStyle name="Multi-Column Header 2 6" xfId="22198"/>
    <cellStyle name="Multi-Column Header 2 7" xfId="22199"/>
    <cellStyle name="Multi-Column Header 2 8" xfId="22200"/>
    <cellStyle name="Multi-Column Header 2 9" xfId="22201"/>
    <cellStyle name="Multi-Column Header 20" xfId="22202"/>
    <cellStyle name="Multi-Column Header 21" xfId="22203"/>
    <cellStyle name="Multi-Column Header 22" xfId="22204"/>
    <cellStyle name="Multi-Column Header 23" xfId="22205"/>
    <cellStyle name="Multi-Column Header 24" xfId="22206"/>
    <cellStyle name="Multi-Column Header 24 2" xfId="22207"/>
    <cellStyle name="Multi-Column Header 24 2 2" xfId="22208"/>
    <cellStyle name="Multi-Column Header 24 2 2 2" xfId="22209"/>
    <cellStyle name="Multi-Column Header 24 2 2 3" xfId="22210"/>
    <cellStyle name="Multi-Column Header 24 2 2 4" xfId="22211"/>
    <cellStyle name="Multi-Column Header 24 2 3" xfId="22212"/>
    <cellStyle name="Multi-Column Header 24 2 4" xfId="22213"/>
    <cellStyle name="Multi-Column Header 24 3" xfId="22214"/>
    <cellStyle name="Multi-Column Header 24 4" xfId="22215"/>
    <cellStyle name="Multi-Column Header 24 5" xfId="22216"/>
    <cellStyle name="Multi-Column Header 24 6" xfId="22217"/>
    <cellStyle name="Multi-Column Header 25" xfId="22218"/>
    <cellStyle name="Multi-Column Header 25 2" xfId="22219"/>
    <cellStyle name="Multi-Column Header 25 2 2" xfId="22220"/>
    <cellStyle name="Multi-Column Header 25 2 3" xfId="22221"/>
    <cellStyle name="Multi-Column Header 25 2 4" xfId="22222"/>
    <cellStyle name="Multi-Column Header 25 3" xfId="22223"/>
    <cellStyle name="Multi-Column Header 25 4" xfId="22224"/>
    <cellStyle name="Multi-Column Header 26" xfId="22225"/>
    <cellStyle name="Multi-Column Header 27" xfId="22226"/>
    <cellStyle name="Multi-Column Header 28" xfId="22227"/>
    <cellStyle name="Multi-Column Header 29" xfId="22228"/>
    <cellStyle name="Multi-Column Header 3" xfId="22229"/>
    <cellStyle name="Multi-Column Header 3 2" xfId="22230"/>
    <cellStyle name="Multi-Column Header 3 2 2" xfId="22231"/>
    <cellStyle name="Multi-Column Header 3 2 2 2" xfId="22232"/>
    <cellStyle name="Multi-Column Header 3 2 2 2 2" xfId="22233"/>
    <cellStyle name="Multi-Column Header 3 2 2 2 3" xfId="22234"/>
    <cellStyle name="Multi-Column Header 3 2 2 2 4" xfId="22235"/>
    <cellStyle name="Multi-Column Header 3 2 2 3" xfId="22236"/>
    <cellStyle name="Multi-Column Header 3 2 2 4" xfId="22237"/>
    <cellStyle name="Multi-Column Header 3 2 3" xfId="22238"/>
    <cellStyle name="Multi-Column Header 3 2 4" xfId="22239"/>
    <cellStyle name="Multi-Column Header 3 2 5" xfId="22240"/>
    <cellStyle name="Multi-Column Header 3 2 6" xfId="22241"/>
    <cellStyle name="Multi-Column Header 3 3" xfId="22242"/>
    <cellStyle name="Multi-Column Header 3 4" xfId="22243"/>
    <cellStyle name="Multi-Column Header 3 4 2" xfId="22244"/>
    <cellStyle name="Multi-Column Header 3 4 2 2" xfId="22245"/>
    <cellStyle name="Multi-Column Header 3 4 2 3" xfId="22246"/>
    <cellStyle name="Multi-Column Header 3 4 2 4" xfId="22247"/>
    <cellStyle name="Multi-Column Header 3 4 3" xfId="22248"/>
    <cellStyle name="Multi-Column Header 3 4 4" xfId="22249"/>
    <cellStyle name="Multi-Column Header 3 5" xfId="22250"/>
    <cellStyle name="Multi-Column Header 3 6" xfId="22251"/>
    <cellStyle name="Multi-Column Header 3 7" xfId="22252"/>
    <cellStyle name="Multi-Column Header 30" xfId="22253"/>
    <cellStyle name="Multi-Column Header 31" xfId="22254"/>
    <cellStyle name="Multi-Column Header 32" xfId="22255"/>
    <cellStyle name="Multi-Column Header 33" xfId="22256"/>
    <cellStyle name="Multi-Column Header 34" xfId="22257"/>
    <cellStyle name="Multi-Column Header 35" xfId="22258"/>
    <cellStyle name="Multi-Column Header 36" xfId="22259"/>
    <cellStyle name="Multi-Column Header 37" xfId="22260"/>
    <cellStyle name="Multi-Column Header 38" xfId="22261"/>
    <cellStyle name="Multi-Column Header 39" xfId="22262"/>
    <cellStyle name="Multi-Column Header 4" xfId="22263"/>
    <cellStyle name="Multi-Column Header 40" xfId="22264"/>
    <cellStyle name="Multi-Column Header 41" xfId="22265"/>
    <cellStyle name="Multi-Column Header 42" xfId="22266"/>
    <cellStyle name="Multi-Column Header 43" xfId="22267"/>
    <cellStyle name="Multi-Column Header 44" xfId="22268"/>
    <cellStyle name="Multi-Column Header 45" xfId="22269"/>
    <cellStyle name="Multi-Column Header 46" xfId="22270"/>
    <cellStyle name="Multi-Column Header 47" xfId="22271"/>
    <cellStyle name="Multi-Column Header 48" xfId="22272"/>
    <cellStyle name="Multi-Column Header 49" xfId="22273"/>
    <cellStyle name="Multi-Column Header 5" xfId="22274"/>
    <cellStyle name="Multi-Column Header 50" xfId="22275"/>
    <cellStyle name="Multi-Column Header 51" xfId="22276"/>
    <cellStyle name="Multi-Column Header 52" xfId="22277"/>
    <cellStyle name="Multi-Column Header 53" xfId="22278"/>
    <cellStyle name="Multi-Column Header 54" xfId="22279"/>
    <cellStyle name="Multi-Column Header 55" xfId="22280"/>
    <cellStyle name="Multi-Column Header 6" xfId="22281"/>
    <cellStyle name="Multi-Column Header 7" xfId="22282"/>
    <cellStyle name="Multi-Column Header 8" xfId="22283"/>
    <cellStyle name="Multi-Column Header 9" xfId="22284"/>
    <cellStyle name="Multiple" xfId="22285"/>
    <cellStyle name="Multiple Cell Column Heading" xfId="22286"/>
    <cellStyle name="Named Range" xfId="22287"/>
    <cellStyle name="Named Range Tag" xfId="22288"/>
    <cellStyle name="Neutral" xfId="275" builtinId="28"/>
    <cellStyle name="Neutral 10" xfId="22289"/>
    <cellStyle name="Neutral 11" xfId="22290"/>
    <cellStyle name="Neutral 12" xfId="22291"/>
    <cellStyle name="Neutral 13" xfId="22292"/>
    <cellStyle name="Neutral 14" xfId="22293"/>
    <cellStyle name="Neutral 15" xfId="22294"/>
    <cellStyle name="Neutral 16" xfId="22295"/>
    <cellStyle name="Neutral 17" xfId="22296"/>
    <cellStyle name="Neutral 2" xfId="135"/>
    <cellStyle name="Neutral 2 10" xfId="22297"/>
    <cellStyle name="Neutral 2 11" xfId="22298"/>
    <cellStyle name="Neutral 2 12" xfId="22299"/>
    <cellStyle name="Neutral 2 13" xfId="22300"/>
    <cellStyle name="Neutral 2 14" xfId="22301"/>
    <cellStyle name="Neutral 2 15" xfId="22302"/>
    <cellStyle name="Neutral 2 16" xfId="22303"/>
    <cellStyle name="Neutral 2 17" xfId="22304"/>
    <cellStyle name="Neutral 2 18" xfId="22305"/>
    <cellStyle name="Neutral 2 19" xfId="22306"/>
    <cellStyle name="Neutral 2 2" xfId="22307"/>
    <cellStyle name="Neutral 2 2 10" xfId="22308"/>
    <cellStyle name="Neutral 2 2 11" xfId="22309"/>
    <cellStyle name="Neutral 2 2 12" xfId="22310"/>
    <cellStyle name="Neutral 2 2 13" xfId="22311"/>
    <cellStyle name="Neutral 2 2 14" xfId="22312"/>
    <cellStyle name="Neutral 2 2 15" xfId="22313"/>
    <cellStyle name="Neutral 2 2 15 2" xfId="22314"/>
    <cellStyle name="Neutral 2 2 15 2 2" xfId="22315"/>
    <cellStyle name="Neutral 2 2 15 2 2 2" xfId="22316"/>
    <cellStyle name="Neutral 2 2 15 2 2 3" xfId="22317"/>
    <cellStyle name="Neutral 2 2 15 2 2 4" xfId="22318"/>
    <cellStyle name="Neutral 2 2 15 2 3" xfId="22319"/>
    <cellStyle name="Neutral 2 2 15 2 4" xfId="22320"/>
    <cellStyle name="Neutral 2 2 15 3" xfId="22321"/>
    <cellStyle name="Neutral 2 2 15 4" xfId="22322"/>
    <cellStyle name="Neutral 2 2 15 5" xfId="22323"/>
    <cellStyle name="Neutral 2 2 15 6" xfId="22324"/>
    <cellStyle name="Neutral 2 2 16" xfId="22325"/>
    <cellStyle name="Neutral 2 2 16 2" xfId="22326"/>
    <cellStyle name="Neutral 2 2 16 2 2" xfId="22327"/>
    <cellStyle name="Neutral 2 2 16 2 3" xfId="22328"/>
    <cellStyle name="Neutral 2 2 16 2 4" xfId="22329"/>
    <cellStyle name="Neutral 2 2 16 3" xfId="22330"/>
    <cellStyle name="Neutral 2 2 16 4" xfId="22331"/>
    <cellStyle name="Neutral 2 2 17" xfId="22332"/>
    <cellStyle name="Neutral 2 2 18" xfId="22333"/>
    <cellStyle name="Neutral 2 2 19" xfId="22334"/>
    <cellStyle name="Neutral 2 2 2" xfId="22335"/>
    <cellStyle name="Neutral 2 2 2 2" xfId="22336"/>
    <cellStyle name="Neutral 2 2 2 2 2" xfId="22337"/>
    <cellStyle name="Neutral 2 2 2 2 2 2" xfId="22338"/>
    <cellStyle name="Neutral 2 2 2 2 2 2 2" xfId="22339"/>
    <cellStyle name="Neutral 2 2 2 2 2 2 3" xfId="22340"/>
    <cellStyle name="Neutral 2 2 2 2 2 2 4" xfId="22341"/>
    <cellStyle name="Neutral 2 2 2 2 2 3" xfId="22342"/>
    <cellStyle name="Neutral 2 2 2 2 2 4" xfId="22343"/>
    <cellStyle name="Neutral 2 2 2 2 3" xfId="22344"/>
    <cellStyle name="Neutral 2 2 2 2 4" xfId="22345"/>
    <cellStyle name="Neutral 2 2 2 2 5" xfId="22346"/>
    <cellStyle name="Neutral 2 2 2 2 6" xfId="22347"/>
    <cellStyle name="Neutral 2 2 2 3" xfId="22348"/>
    <cellStyle name="Neutral 2 2 2 4" xfId="22349"/>
    <cellStyle name="Neutral 2 2 2 4 2" xfId="22350"/>
    <cellStyle name="Neutral 2 2 2 4 2 2" xfId="22351"/>
    <cellStyle name="Neutral 2 2 2 4 2 3" xfId="22352"/>
    <cellStyle name="Neutral 2 2 2 4 2 4" xfId="22353"/>
    <cellStyle name="Neutral 2 2 2 4 3" xfId="22354"/>
    <cellStyle name="Neutral 2 2 2 4 4" xfId="22355"/>
    <cellStyle name="Neutral 2 2 2 5" xfId="22356"/>
    <cellStyle name="Neutral 2 2 2 6" xfId="22357"/>
    <cellStyle name="Neutral 2 2 2 7" xfId="22358"/>
    <cellStyle name="Neutral 2 2 3" xfId="22359"/>
    <cellStyle name="Neutral 2 2 4" xfId="22360"/>
    <cellStyle name="Neutral 2 2 5" xfId="22361"/>
    <cellStyle name="Neutral 2 2 6" xfId="22362"/>
    <cellStyle name="Neutral 2 2 7" xfId="22363"/>
    <cellStyle name="Neutral 2 2 8" xfId="22364"/>
    <cellStyle name="Neutral 2 2 9" xfId="22365"/>
    <cellStyle name="Neutral 2 20" xfId="22366"/>
    <cellStyle name="Neutral 2 21" xfId="22367"/>
    <cellStyle name="Neutral 2 22" xfId="22368"/>
    <cellStyle name="Neutral 2 23" xfId="22369"/>
    <cellStyle name="Neutral 2 24" xfId="22370"/>
    <cellStyle name="Neutral 2 24 2" xfId="22371"/>
    <cellStyle name="Neutral 2 24 2 2" xfId="22372"/>
    <cellStyle name="Neutral 2 24 2 2 2" xfId="22373"/>
    <cellStyle name="Neutral 2 24 2 2 3" xfId="22374"/>
    <cellStyle name="Neutral 2 24 2 2 4" xfId="22375"/>
    <cellStyle name="Neutral 2 24 2 3" xfId="22376"/>
    <cellStyle name="Neutral 2 24 2 4" xfId="22377"/>
    <cellStyle name="Neutral 2 24 3" xfId="22378"/>
    <cellStyle name="Neutral 2 24 4" xfId="22379"/>
    <cellStyle name="Neutral 2 24 5" xfId="22380"/>
    <cellStyle name="Neutral 2 24 6" xfId="22381"/>
    <cellStyle name="Neutral 2 25" xfId="22382"/>
    <cellStyle name="Neutral 2 25 2" xfId="22383"/>
    <cellStyle name="Neutral 2 25 2 2" xfId="22384"/>
    <cellStyle name="Neutral 2 25 2 3" xfId="22385"/>
    <cellStyle name="Neutral 2 25 2 4" xfId="22386"/>
    <cellStyle name="Neutral 2 25 3" xfId="22387"/>
    <cellStyle name="Neutral 2 25 4" xfId="22388"/>
    <cellStyle name="Neutral 2 26" xfId="22389"/>
    <cellStyle name="Neutral 2 27" xfId="22390"/>
    <cellStyle name="Neutral 2 28" xfId="22391"/>
    <cellStyle name="Neutral 2 29" xfId="22392"/>
    <cellStyle name="Neutral 2 3" xfId="22393"/>
    <cellStyle name="Neutral 2 3 2" xfId="22394"/>
    <cellStyle name="Neutral 2 3 2 2" xfId="22395"/>
    <cellStyle name="Neutral 2 3 2 2 2" xfId="22396"/>
    <cellStyle name="Neutral 2 3 2 2 2 2" xfId="22397"/>
    <cellStyle name="Neutral 2 3 2 2 2 3" xfId="22398"/>
    <cellStyle name="Neutral 2 3 2 2 2 4" xfId="22399"/>
    <cellStyle name="Neutral 2 3 2 2 3" xfId="22400"/>
    <cellStyle name="Neutral 2 3 2 2 4" xfId="22401"/>
    <cellStyle name="Neutral 2 3 2 3" xfId="22402"/>
    <cellStyle name="Neutral 2 3 2 4" xfId="22403"/>
    <cellStyle name="Neutral 2 3 2 5" xfId="22404"/>
    <cellStyle name="Neutral 2 3 2 6" xfId="22405"/>
    <cellStyle name="Neutral 2 3 3" xfId="22406"/>
    <cellStyle name="Neutral 2 3 4" xfId="22407"/>
    <cellStyle name="Neutral 2 3 4 2" xfId="22408"/>
    <cellStyle name="Neutral 2 3 4 2 2" xfId="22409"/>
    <cellStyle name="Neutral 2 3 4 2 3" xfId="22410"/>
    <cellStyle name="Neutral 2 3 4 2 4" xfId="22411"/>
    <cellStyle name="Neutral 2 3 4 3" xfId="22412"/>
    <cellStyle name="Neutral 2 3 4 4" xfId="22413"/>
    <cellStyle name="Neutral 2 3 5" xfId="22414"/>
    <cellStyle name="Neutral 2 3 6" xfId="22415"/>
    <cellStyle name="Neutral 2 3 7" xfId="22416"/>
    <cellStyle name="Neutral 2 30" xfId="22417"/>
    <cellStyle name="Neutral 2 31" xfId="22418"/>
    <cellStyle name="Neutral 2 32" xfId="22419"/>
    <cellStyle name="Neutral 2 33" xfId="22420"/>
    <cellStyle name="Neutral 2 34" xfId="22421"/>
    <cellStyle name="Neutral 2 35" xfId="22422"/>
    <cellStyle name="Neutral 2 36" xfId="22423"/>
    <cellStyle name="Neutral 2 37" xfId="22424"/>
    <cellStyle name="Neutral 2 38" xfId="22425"/>
    <cellStyle name="Neutral 2 39" xfId="22426"/>
    <cellStyle name="Neutral 2 4" xfId="22427"/>
    <cellStyle name="Neutral 2 5" xfId="22428"/>
    <cellStyle name="Neutral 2 6" xfId="22429"/>
    <cellStyle name="Neutral 2 7" xfId="22430"/>
    <cellStyle name="Neutral 2 8" xfId="22431"/>
    <cellStyle name="Neutral 2 9" xfId="22432"/>
    <cellStyle name="Neutral 3" xfId="22433"/>
    <cellStyle name="Neutral 3 2" xfId="22434"/>
    <cellStyle name="Neutral 4" xfId="22435"/>
    <cellStyle name="Neutral 5" xfId="22436"/>
    <cellStyle name="Neutral 6" xfId="22437"/>
    <cellStyle name="Neutral 7" xfId="22438"/>
    <cellStyle name="Neutral 8" xfId="22439"/>
    <cellStyle name="Neutral 9" xfId="22440"/>
    <cellStyle name="New" xfId="22441"/>
    <cellStyle name="no dec" xfId="22442"/>
    <cellStyle name="No.0.black" xfId="22443"/>
    <cellStyle name="NoDP" xfId="22444"/>
    <cellStyle name="NoDP 2" xfId="22445"/>
    <cellStyle name="NoDP 3" xfId="22446"/>
    <cellStyle name="NoDP 4" xfId="22447"/>
    <cellStyle name="NoDP 5" xfId="22448"/>
    <cellStyle name="NoDP 6" xfId="22449"/>
    <cellStyle name="NoDP 7" xfId="22450"/>
    <cellStyle name="NonInputCell" xfId="22451"/>
    <cellStyle name="NonInputCell 2" xfId="22452"/>
    <cellStyle name="NonInputCell 3" xfId="22453"/>
    <cellStyle name="Normal" xfId="0" builtinId="0"/>
    <cellStyle name="Normal - Style1" xfId="136"/>
    <cellStyle name="Normal - Style1 2" xfId="22454"/>
    <cellStyle name="Normal - Style2" xfId="22455"/>
    <cellStyle name="Normal - Style3" xfId="22456"/>
    <cellStyle name="Normal - Style4" xfId="22457"/>
    <cellStyle name="Normal - Style5" xfId="22458"/>
    <cellStyle name="Normal - Style6" xfId="22459"/>
    <cellStyle name="Normal - Style7" xfId="22460"/>
    <cellStyle name="Normal - Style8" xfId="22461"/>
    <cellStyle name="Normal 10" xfId="240"/>
    <cellStyle name="Normal 10 10" xfId="22462"/>
    <cellStyle name="Normal 10 11" xfId="22463"/>
    <cellStyle name="Normal 10 12" xfId="22464"/>
    <cellStyle name="Normal 10 13" xfId="22465"/>
    <cellStyle name="Normal 10 14" xfId="22466"/>
    <cellStyle name="Normal 10 15" xfId="22467"/>
    <cellStyle name="Normal 10 16" xfId="22468"/>
    <cellStyle name="Normal 10 17" xfId="22469"/>
    <cellStyle name="Normal 10 18" xfId="22470"/>
    <cellStyle name="Normal 10 19" xfId="22471"/>
    <cellStyle name="Normal 10 2" xfId="22472"/>
    <cellStyle name="Normal 10 2 10" xfId="22473"/>
    <cellStyle name="Normal 10 2 11" xfId="22474"/>
    <cellStyle name="Normal 10 2 12" xfId="22475"/>
    <cellStyle name="Normal 10 2 13" xfId="22476"/>
    <cellStyle name="Normal 10 2 14" xfId="22477"/>
    <cellStyle name="Normal 10 2 15" xfId="22478"/>
    <cellStyle name="Normal 10 2 15 2" xfId="22479"/>
    <cellStyle name="Normal 10 2 15 2 2" xfId="22480"/>
    <cellStyle name="Normal 10 2 15 2 2 2" xfId="22481"/>
    <cellStyle name="Normal 10 2 15 2 2 3" xfId="22482"/>
    <cellStyle name="Normal 10 2 15 2 2 4" xfId="22483"/>
    <cellStyle name="Normal 10 2 15 2 3" xfId="22484"/>
    <cellStyle name="Normal 10 2 15 2 4" xfId="22485"/>
    <cellStyle name="Normal 10 2 15 3" xfId="22486"/>
    <cellStyle name="Normal 10 2 15 4" xfId="22487"/>
    <cellStyle name="Normal 10 2 15 5" xfId="22488"/>
    <cellStyle name="Normal 10 2 15 6" xfId="22489"/>
    <cellStyle name="Normal 10 2 16" xfId="22490"/>
    <cellStyle name="Normal 10 2 16 2" xfId="22491"/>
    <cellStyle name="Normal 10 2 16 2 2" xfId="22492"/>
    <cellStyle name="Normal 10 2 16 2 3" xfId="22493"/>
    <cellStyle name="Normal 10 2 16 2 4" xfId="22494"/>
    <cellStyle name="Normal 10 2 16 3" xfId="22495"/>
    <cellStyle name="Normal 10 2 16 4" xfId="22496"/>
    <cellStyle name="Normal 10 2 17" xfId="22497"/>
    <cellStyle name="Normal 10 2 18" xfId="22498"/>
    <cellStyle name="Normal 10 2 19" xfId="22499"/>
    <cellStyle name="Normal 10 2 2" xfId="22500"/>
    <cellStyle name="Normal 10 2 2 2" xfId="22501"/>
    <cellStyle name="Normal 10 2 2 2 2" xfId="22502"/>
    <cellStyle name="Normal 10 2 2 2 2 2" xfId="22503"/>
    <cellStyle name="Normal 10 2 2 2 2 2 2" xfId="22504"/>
    <cellStyle name="Normal 10 2 2 2 2 2 3" xfId="22505"/>
    <cellStyle name="Normal 10 2 2 2 2 2 4" xfId="22506"/>
    <cellStyle name="Normal 10 2 2 2 2 3" xfId="22507"/>
    <cellStyle name="Normal 10 2 2 2 2 4" xfId="22508"/>
    <cellStyle name="Normal 10 2 2 2 3" xfId="22509"/>
    <cellStyle name="Normal 10 2 2 2 4" xfId="22510"/>
    <cellStyle name="Normal 10 2 2 2 5" xfId="22511"/>
    <cellStyle name="Normal 10 2 2 2 6" xfId="22512"/>
    <cellStyle name="Normal 10 2 2 3" xfId="22513"/>
    <cellStyle name="Normal 10 2 2 4" xfId="22514"/>
    <cellStyle name="Normal 10 2 2 4 2" xfId="22515"/>
    <cellStyle name="Normal 10 2 2 4 2 2" xfId="22516"/>
    <cellStyle name="Normal 10 2 2 4 2 3" xfId="22517"/>
    <cellStyle name="Normal 10 2 2 4 2 4" xfId="22518"/>
    <cellStyle name="Normal 10 2 2 4 3" xfId="22519"/>
    <cellStyle name="Normal 10 2 2 4 4" xfId="22520"/>
    <cellStyle name="Normal 10 2 2 5" xfId="22521"/>
    <cellStyle name="Normal 10 2 2 6" xfId="22522"/>
    <cellStyle name="Normal 10 2 2 7" xfId="22523"/>
    <cellStyle name="Normal 10 2 20" xfId="22524"/>
    <cellStyle name="Normal 10 2 3" xfId="22525"/>
    <cellStyle name="Normal 10 2 3 2" xfId="22526"/>
    <cellStyle name="Normal 10 2 4" xfId="22527"/>
    <cellStyle name="Normal 10 2 5" xfId="22528"/>
    <cellStyle name="Normal 10 2 6" xfId="22529"/>
    <cellStyle name="Normal 10 2 7" xfId="22530"/>
    <cellStyle name="Normal 10 2 8" xfId="22531"/>
    <cellStyle name="Normal 10 2 9" xfId="22532"/>
    <cellStyle name="Normal 10 20" xfId="22533"/>
    <cellStyle name="Normal 10 21" xfId="22534"/>
    <cellStyle name="Normal 10 22" xfId="22535"/>
    <cellStyle name="Normal 10 23" xfId="22536"/>
    <cellStyle name="Normal 10 24" xfId="22537"/>
    <cellStyle name="Normal 10 24 2" xfId="22538"/>
    <cellStyle name="Normal 10 24 2 2" xfId="22539"/>
    <cellStyle name="Normal 10 24 2 2 2" xfId="22540"/>
    <cellStyle name="Normal 10 24 2 2 3" xfId="22541"/>
    <cellStyle name="Normal 10 24 2 2 4" xfId="22542"/>
    <cellStyle name="Normal 10 24 2 3" xfId="22543"/>
    <cellStyle name="Normal 10 24 2 4" xfId="22544"/>
    <cellStyle name="Normal 10 24 3" xfId="22545"/>
    <cellStyle name="Normal 10 24 4" xfId="22546"/>
    <cellStyle name="Normal 10 24 5" xfId="22547"/>
    <cellStyle name="Normal 10 24 6" xfId="22548"/>
    <cellStyle name="Normal 10 25" xfId="22549"/>
    <cellStyle name="Normal 10 25 2" xfId="22550"/>
    <cellStyle name="Normal 10 25 2 2" xfId="22551"/>
    <cellStyle name="Normal 10 25 2 3" xfId="22552"/>
    <cellStyle name="Normal 10 25 2 4" xfId="22553"/>
    <cellStyle name="Normal 10 25 3" xfId="22554"/>
    <cellStyle name="Normal 10 25 4" xfId="22555"/>
    <cellStyle name="Normal 10 26" xfId="22556"/>
    <cellStyle name="Normal 10 27" xfId="22557"/>
    <cellStyle name="Normal 10 28" xfId="22558"/>
    <cellStyle name="Normal 10 29" xfId="22559"/>
    <cellStyle name="Normal 10 3" xfId="22560"/>
    <cellStyle name="Normal 10 3 2" xfId="22561"/>
    <cellStyle name="Normal 10 3 2 2" xfId="22562"/>
    <cellStyle name="Normal 10 3 2 2 2" xfId="22563"/>
    <cellStyle name="Normal 10 3 2 2 2 2" xfId="22564"/>
    <cellStyle name="Normal 10 3 2 2 2 3" xfId="22565"/>
    <cellStyle name="Normal 10 3 2 2 2 4" xfId="22566"/>
    <cellStyle name="Normal 10 3 2 2 3" xfId="22567"/>
    <cellStyle name="Normal 10 3 2 2 4" xfId="22568"/>
    <cellStyle name="Normal 10 3 2 3" xfId="22569"/>
    <cellStyle name="Normal 10 3 2 4" xfId="22570"/>
    <cellStyle name="Normal 10 3 2 5" xfId="22571"/>
    <cellStyle name="Normal 10 3 2 6" xfId="22572"/>
    <cellStyle name="Normal 10 3 3" xfId="22573"/>
    <cellStyle name="Normal 10 3 4" xfId="22574"/>
    <cellStyle name="Normal 10 3 4 2" xfId="22575"/>
    <cellStyle name="Normal 10 3 4 2 2" xfId="22576"/>
    <cellStyle name="Normal 10 3 4 2 3" xfId="22577"/>
    <cellStyle name="Normal 10 3 4 2 4" xfId="22578"/>
    <cellStyle name="Normal 10 3 4 3" xfId="22579"/>
    <cellStyle name="Normal 10 3 4 4" xfId="22580"/>
    <cellStyle name="Normal 10 3 5" xfId="22581"/>
    <cellStyle name="Normal 10 3 6" xfId="22582"/>
    <cellStyle name="Normal 10 3 7" xfId="22583"/>
    <cellStyle name="Normal 10 3 8" xfId="22584"/>
    <cellStyle name="Normal 10 30" xfId="22585"/>
    <cellStyle name="Normal 10 31" xfId="22586"/>
    <cellStyle name="Normal 10 32" xfId="22587"/>
    <cellStyle name="Normal 10 33" xfId="22588"/>
    <cellStyle name="Normal 10 34" xfId="22589"/>
    <cellStyle name="Normal 10 4" xfId="22590"/>
    <cellStyle name="Normal 10 4 2" xfId="22591"/>
    <cellStyle name="Normal 10 5" xfId="22592"/>
    <cellStyle name="Normal 10 6" xfId="22593"/>
    <cellStyle name="Normal 10 7" xfId="22594"/>
    <cellStyle name="Normal 10 8" xfId="22595"/>
    <cellStyle name="Normal 10 9" xfId="22596"/>
    <cellStyle name="Normal 100" xfId="22597"/>
    <cellStyle name="Normal 101" xfId="22598"/>
    <cellStyle name="Normal 102" xfId="22599"/>
    <cellStyle name="Normal 103" xfId="22600"/>
    <cellStyle name="Normal 104" xfId="22601"/>
    <cellStyle name="Normal 105" xfId="22602"/>
    <cellStyle name="Normal 106" xfId="22603"/>
    <cellStyle name="Normal 107" xfId="22604"/>
    <cellStyle name="Normal 108" xfId="22605"/>
    <cellStyle name="Normal 109" xfId="22606"/>
    <cellStyle name="Normal 11" xfId="262"/>
    <cellStyle name="Normal 11 10" xfId="22607"/>
    <cellStyle name="Normal 11 11" xfId="22608"/>
    <cellStyle name="Normal 11 12" xfId="22609"/>
    <cellStyle name="Normal 11 13" xfId="22610"/>
    <cellStyle name="Normal 11 14" xfId="22611"/>
    <cellStyle name="Normal 11 15" xfId="22612"/>
    <cellStyle name="Normal 11 16" xfId="22613"/>
    <cellStyle name="Normal 11 17" xfId="22614"/>
    <cellStyle name="Normal 11 18" xfId="22615"/>
    <cellStyle name="Normal 11 19" xfId="22616"/>
    <cellStyle name="Normal 11 2" xfId="22617"/>
    <cellStyle name="Normal 11 2 10" xfId="22618"/>
    <cellStyle name="Normal 11 2 11" xfId="22619"/>
    <cellStyle name="Normal 11 2 12" xfId="22620"/>
    <cellStyle name="Normal 11 2 13" xfId="22621"/>
    <cellStyle name="Normal 11 2 14" xfId="22622"/>
    <cellStyle name="Normal 11 2 15" xfId="22623"/>
    <cellStyle name="Normal 11 2 15 2" xfId="22624"/>
    <cellStyle name="Normal 11 2 15 2 2" xfId="22625"/>
    <cellStyle name="Normal 11 2 15 2 2 2" xfId="22626"/>
    <cellStyle name="Normal 11 2 15 2 2 3" xfId="22627"/>
    <cellStyle name="Normal 11 2 15 2 2 4" xfId="22628"/>
    <cellStyle name="Normal 11 2 15 2 3" xfId="22629"/>
    <cellStyle name="Normal 11 2 15 2 4" xfId="22630"/>
    <cellStyle name="Normal 11 2 15 3" xfId="22631"/>
    <cellStyle name="Normal 11 2 15 4" xfId="22632"/>
    <cellStyle name="Normal 11 2 15 5" xfId="22633"/>
    <cellStyle name="Normal 11 2 15 6" xfId="22634"/>
    <cellStyle name="Normal 11 2 16" xfId="22635"/>
    <cellStyle name="Normal 11 2 16 2" xfId="22636"/>
    <cellStyle name="Normal 11 2 16 2 2" xfId="22637"/>
    <cellStyle name="Normal 11 2 16 2 3" xfId="22638"/>
    <cellStyle name="Normal 11 2 16 2 4" xfId="22639"/>
    <cellStyle name="Normal 11 2 16 3" xfId="22640"/>
    <cellStyle name="Normal 11 2 16 4" xfId="22641"/>
    <cellStyle name="Normal 11 2 17" xfId="22642"/>
    <cellStyle name="Normal 11 2 18" xfId="22643"/>
    <cellStyle name="Normal 11 2 19" xfId="22644"/>
    <cellStyle name="Normal 11 2 2" xfId="22645"/>
    <cellStyle name="Normal 11 2 2 2" xfId="22646"/>
    <cellStyle name="Normal 11 2 2 2 2" xfId="22647"/>
    <cellStyle name="Normal 11 2 2 2 2 2" xfId="22648"/>
    <cellStyle name="Normal 11 2 2 2 2 2 2" xfId="22649"/>
    <cellStyle name="Normal 11 2 2 2 2 2 3" xfId="22650"/>
    <cellStyle name="Normal 11 2 2 2 2 2 4" xfId="22651"/>
    <cellStyle name="Normal 11 2 2 2 2 3" xfId="22652"/>
    <cellStyle name="Normal 11 2 2 2 2 4" xfId="22653"/>
    <cellStyle name="Normal 11 2 2 2 3" xfId="22654"/>
    <cellStyle name="Normal 11 2 2 2 4" xfId="22655"/>
    <cellStyle name="Normal 11 2 2 2 5" xfId="22656"/>
    <cellStyle name="Normal 11 2 2 2 6" xfId="22657"/>
    <cellStyle name="Normal 11 2 2 3" xfId="22658"/>
    <cellStyle name="Normal 11 2 2 4" xfId="22659"/>
    <cellStyle name="Normal 11 2 2 4 2" xfId="22660"/>
    <cellStyle name="Normal 11 2 2 4 2 2" xfId="22661"/>
    <cellStyle name="Normal 11 2 2 4 2 3" xfId="22662"/>
    <cellStyle name="Normal 11 2 2 4 2 4" xfId="22663"/>
    <cellStyle name="Normal 11 2 2 4 3" xfId="22664"/>
    <cellStyle name="Normal 11 2 2 4 4" xfId="22665"/>
    <cellStyle name="Normal 11 2 2 5" xfId="22666"/>
    <cellStyle name="Normal 11 2 2 6" xfId="22667"/>
    <cellStyle name="Normal 11 2 2 7" xfId="22668"/>
    <cellStyle name="Normal 11 2 3" xfId="22669"/>
    <cellStyle name="Normal 11 2 3 2" xfId="22670"/>
    <cellStyle name="Normal 11 2 4" xfId="22671"/>
    <cellStyle name="Normal 11 2 5" xfId="22672"/>
    <cellStyle name="Normal 11 2 6" xfId="22673"/>
    <cellStyle name="Normal 11 2 7" xfId="22674"/>
    <cellStyle name="Normal 11 2 8" xfId="22675"/>
    <cellStyle name="Normal 11 2 9" xfId="22676"/>
    <cellStyle name="Normal 11 20" xfId="22677"/>
    <cellStyle name="Normal 11 21" xfId="22678"/>
    <cellStyle name="Normal 11 22" xfId="22679"/>
    <cellStyle name="Normal 11 23" xfId="22680"/>
    <cellStyle name="Normal 11 24" xfId="22681"/>
    <cellStyle name="Normal 11 24 2" xfId="22682"/>
    <cellStyle name="Normal 11 24 2 2" xfId="22683"/>
    <cellStyle name="Normal 11 24 2 2 2" xfId="22684"/>
    <cellStyle name="Normal 11 24 2 2 3" xfId="22685"/>
    <cellStyle name="Normal 11 24 2 2 4" xfId="22686"/>
    <cellStyle name="Normal 11 24 2 3" xfId="22687"/>
    <cellStyle name="Normal 11 24 2 4" xfId="22688"/>
    <cellStyle name="Normal 11 24 3" xfId="22689"/>
    <cellStyle name="Normal 11 24 4" xfId="22690"/>
    <cellStyle name="Normal 11 24 5" xfId="22691"/>
    <cellStyle name="Normal 11 24 6" xfId="22692"/>
    <cellStyle name="Normal 11 25" xfId="22693"/>
    <cellStyle name="Normal 11 25 2" xfId="22694"/>
    <cellStyle name="Normal 11 25 2 2" xfId="22695"/>
    <cellStyle name="Normal 11 25 2 3" xfId="22696"/>
    <cellStyle name="Normal 11 25 2 4" xfId="22697"/>
    <cellStyle name="Normal 11 25 3" xfId="22698"/>
    <cellStyle name="Normal 11 25 4" xfId="22699"/>
    <cellStyle name="Normal 11 26" xfId="22700"/>
    <cellStyle name="Normal 11 27" xfId="22701"/>
    <cellStyle name="Normal 11 28" xfId="22702"/>
    <cellStyle name="Normal 11 29" xfId="22703"/>
    <cellStyle name="Normal 11 3" xfId="22704"/>
    <cellStyle name="Normal 11 3 2" xfId="22705"/>
    <cellStyle name="Normal 11 3 2 2" xfId="22706"/>
    <cellStyle name="Normal 11 3 2 2 2" xfId="22707"/>
    <cellStyle name="Normal 11 3 2 2 2 2" xfId="22708"/>
    <cellStyle name="Normal 11 3 2 2 2 3" xfId="22709"/>
    <cellStyle name="Normal 11 3 2 2 2 4" xfId="22710"/>
    <cellStyle name="Normal 11 3 2 2 3" xfId="22711"/>
    <cellStyle name="Normal 11 3 2 2 4" xfId="22712"/>
    <cellStyle name="Normal 11 3 2 3" xfId="22713"/>
    <cellStyle name="Normal 11 3 2 4" xfId="22714"/>
    <cellStyle name="Normal 11 3 2 5" xfId="22715"/>
    <cellStyle name="Normal 11 3 2 6" xfId="22716"/>
    <cellStyle name="Normal 11 3 3" xfId="22717"/>
    <cellStyle name="Normal 11 3 4" xfId="22718"/>
    <cellStyle name="Normal 11 3 4 2" xfId="22719"/>
    <cellStyle name="Normal 11 3 4 2 2" xfId="22720"/>
    <cellStyle name="Normal 11 3 4 2 3" xfId="22721"/>
    <cellStyle name="Normal 11 3 4 2 4" xfId="22722"/>
    <cellStyle name="Normal 11 3 4 3" xfId="22723"/>
    <cellStyle name="Normal 11 3 4 4" xfId="22724"/>
    <cellStyle name="Normal 11 3 5" xfId="22725"/>
    <cellStyle name="Normal 11 3 6" xfId="22726"/>
    <cellStyle name="Normal 11 3 7" xfId="22727"/>
    <cellStyle name="Normal 11 3 8" xfId="22728"/>
    <cellStyle name="Normal 11 30" xfId="22729"/>
    <cellStyle name="Normal 11 31" xfId="22730"/>
    <cellStyle name="Normal 11 32" xfId="22731"/>
    <cellStyle name="Normal 11 33" xfId="22732"/>
    <cellStyle name="Normal 11 4" xfId="22733"/>
    <cellStyle name="Normal 11 4 2" xfId="22734"/>
    <cellStyle name="Normal 11 5" xfId="22735"/>
    <cellStyle name="Normal 11 5 2" xfId="22736"/>
    <cellStyle name="Normal 11 6" xfId="22737"/>
    <cellStyle name="Normal 11 7" xfId="22738"/>
    <cellStyle name="Normal 11 8" xfId="22739"/>
    <cellStyle name="Normal 11 9" xfId="22740"/>
    <cellStyle name="Normal 110" xfId="22741"/>
    <cellStyle name="Normal 111" xfId="22742"/>
    <cellStyle name="Normal 112" xfId="22743"/>
    <cellStyle name="Normal 113" xfId="22744"/>
    <cellStyle name="Normal 114" xfId="266"/>
    <cellStyle name="Normal 114 2" xfId="22745"/>
    <cellStyle name="Normal 115" xfId="22746"/>
    <cellStyle name="Normal 116" xfId="22747"/>
    <cellStyle name="Normal 117" xfId="22748"/>
    <cellStyle name="Normal 118" xfId="22749"/>
    <cellStyle name="Normal 119" xfId="22750"/>
    <cellStyle name="Normal 12" xfId="264"/>
    <cellStyle name="Normal 12 10" xfId="22751"/>
    <cellStyle name="Normal 12 11" xfId="22752"/>
    <cellStyle name="Normal 12 12" xfId="22753"/>
    <cellStyle name="Normal 12 13" xfId="22754"/>
    <cellStyle name="Normal 12 14" xfId="22755"/>
    <cellStyle name="Normal 12 15" xfId="22756"/>
    <cellStyle name="Normal 12 16" xfId="22757"/>
    <cellStyle name="Normal 12 17" xfId="22758"/>
    <cellStyle name="Normal 12 18" xfId="22759"/>
    <cellStyle name="Normal 12 19" xfId="22760"/>
    <cellStyle name="Normal 12 2" xfId="22761"/>
    <cellStyle name="Normal 12 2 10" xfId="22762"/>
    <cellStyle name="Normal 12 2 11" xfId="22763"/>
    <cellStyle name="Normal 12 2 12" xfId="22764"/>
    <cellStyle name="Normal 12 2 13" xfId="22765"/>
    <cellStyle name="Normal 12 2 14" xfId="22766"/>
    <cellStyle name="Normal 12 2 15" xfId="22767"/>
    <cellStyle name="Normal 12 2 15 2" xfId="22768"/>
    <cellStyle name="Normal 12 2 15 2 2" xfId="22769"/>
    <cellStyle name="Normal 12 2 15 2 2 2" xfId="22770"/>
    <cellStyle name="Normal 12 2 15 2 2 3" xfId="22771"/>
    <cellStyle name="Normal 12 2 15 2 2 4" xfId="22772"/>
    <cellStyle name="Normal 12 2 15 2 3" xfId="22773"/>
    <cellStyle name="Normal 12 2 15 2 4" xfId="22774"/>
    <cellStyle name="Normal 12 2 15 3" xfId="22775"/>
    <cellStyle name="Normal 12 2 15 4" xfId="22776"/>
    <cellStyle name="Normal 12 2 15 5" xfId="22777"/>
    <cellStyle name="Normal 12 2 15 6" xfId="22778"/>
    <cellStyle name="Normal 12 2 16" xfId="22779"/>
    <cellStyle name="Normal 12 2 16 2" xfId="22780"/>
    <cellStyle name="Normal 12 2 16 2 2" xfId="22781"/>
    <cellStyle name="Normal 12 2 16 2 3" xfId="22782"/>
    <cellStyle name="Normal 12 2 16 2 4" xfId="22783"/>
    <cellStyle name="Normal 12 2 16 3" xfId="22784"/>
    <cellStyle name="Normal 12 2 16 4" xfId="22785"/>
    <cellStyle name="Normal 12 2 17" xfId="22786"/>
    <cellStyle name="Normal 12 2 18" xfId="22787"/>
    <cellStyle name="Normal 12 2 19" xfId="22788"/>
    <cellStyle name="Normal 12 2 2" xfId="22789"/>
    <cellStyle name="Normal 12 2 2 2" xfId="22790"/>
    <cellStyle name="Normal 12 2 2 2 2" xfId="22791"/>
    <cellStyle name="Normal 12 2 2 2 2 2" xfId="22792"/>
    <cellStyle name="Normal 12 2 2 2 2 2 2" xfId="22793"/>
    <cellStyle name="Normal 12 2 2 2 2 2 3" xfId="22794"/>
    <cellStyle name="Normal 12 2 2 2 2 2 4" xfId="22795"/>
    <cellStyle name="Normal 12 2 2 2 2 3" xfId="22796"/>
    <cellStyle name="Normal 12 2 2 2 2 4" xfId="22797"/>
    <cellStyle name="Normal 12 2 2 2 3" xfId="22798"/>
    <cellStyle name="Normal 12 2 2 2 4" xfId="22799"/>
    <cellStyle name="Normal 12 2 2 2 5" xfId="22800"/>
    <cellStyle name="Normal 12 2 2 2 6" xfId="22801"/>
    <cellStyle name="Normal 12 2 2 3" xfId="22802"/>
    <cellStyle name="Normal 12 2 2 4" xfId="22803"/>
    <cellStyle name="Normal 12 2 2 4 2" xfId="22804"/>
    <cellStyle name="Normal 12 2 2 4 2 2" xfId="22805"/>
    <cellStyle name="Normal 12 2 2 4 2 3" xfId="22806"/>
    <cellStyle name="Normal 12 2 2 4 2 4" xfId="22807"/>
    <cellStyle name="Normal 12 2 2 4 3" xfId="22808"/>
    <cellStyle name="Normal 12 2 2 4 4" xfId="22809"/>
    <cellStyle name="Normal 12 2 2 5" xfId="22810"/>
    <cellStyle name="Normal 12 2 2 6" xfId="22811"/>
    <cellStyle name="Normal 12 2 2 7" xfId="22812"/>
    <cellStyle name="Normal 12 2 3" xfId="22813"/>
    <cellStyle name="Normal 12 2 3 2" xfId="22814"/>
    <cellStyle name="Normal 12 2 4" xfId="22815"/>
    <cellStyle name="Normal 12 2 5" xfId="22816"/>
    <cellStyle name="Normal 12 2 6" xfId="22817"/>
    <cellStyle name="Normal 12 2 7" xfId="22818"/>
    <cellStyle name="Normal 12 2 8" xfId="22819"/>
    <cellStyle name="Normal 12 2 9" xfId="22820"/>
    <cellStyle name="Normal 12 20" xfId="22821"/>
    <cellStyle name="Normal 12 21" xfId="22822"/>
    <cellStyle name="Normal 12 22" xfId="22823"/>
    <cellStyle name="Normal 12 23" xfId="22824"/>
    <cellStyle name="Normal 12 24" xfId="22825"/>
    <cellStyle name="Normal 12 24 2" xfId="22826"/>
    <cellStyle name="Normal 12 24 2 2" xfId="22827"/>
    <cellStyle name="Normal 12 24 2 2 2" xfId="22828"/>
    <cellStyle name="Normal 12 24 2 2 3" xfId="22829"/>
    <cellStyle name="Normal 12 24 2 2 4" xfId="22830"/>
    <cellStyle name="Normal 12 24 2 3" xfId="22831"/>
    <cellStyle name="Normal 12 24 2 4" xfId="22832"/>
    <cellStyle name="Normal 12 24 3" xfId="22833"/>
    <cellStyle name="Normal 12 24 4" xfId="22834"/>
    <cellStyle name="Normal 12 24 5" xfId="22835"/>
    <cellStyle name="Normal 12 24 6" xfId="22836"/>
    <cellStyle name="Normal 12 25" xfId="22837"/>
    <cellStyle name="Normal 12 25 2" xfId="22838"/>
    <cellStyle name="Normal 12 25 2 2" xfId="22839"/>
    <cellStyle name="Normal 12 25 2 3" xfId="22840"/>
    <cellStyle name="Normal 12 25 2 4" xfId="22841"/>
    <cellStyle name="Normal 12 25 3" xfId="22842"/>
    <cellStyle name="Normal 12 25 4" xfId="22843"/>
    <cellStyle name="Normal 12 26" xfId="22844"/>
    <cellStyle name="Normal 12 27" xfId="22845"/>
    <cellStyle name="Normal 12 28" xfId="22846"/>
    <cellStyle name="Normal 12 29" xfId="22847"/>
    <cellStyle name="Normal 12 3" xfId="22848"/>
    <cellStyle name="Normal 12 3 2" xfId="22849"/>
    <cellStyle name="Normal 12 3 2 2" xfId="22850"/>
    <cellStyle name="Normal 12 3 2 2 2" xfId="22851"/>
    <cellStyle name="Normal 12 3 2 2 2 2" xfId="22852"/>
    <cellStyle name="Normal 12 3 2 2 2 3" xfId="22853"/>
    <cellStyle name="Normal 12 3 2 2 2 4" xfId="22854"/>
    <cellStyle name="Normal 12 3 2 2 3" xfId="22855"/>
    <cellStyle name="Normal 12 3 2 2 4" xfId="22856"/>
    <cellStyle name="Normal 12 3 2 3" xfId="22857"/>
    <cellStyle name="Normal 12 3 2 4" xfId="22858"/>
    <cellStyle name="Normal 12 3 2 5" xfId="22859"/>
    <cellStyle name="Normal 12 3 2 6" xfId="22860"/>
    <cellStyle name="Normal 12 3 3" xfId="22861"/>
    <cellStyle name="Normal 12 3 4" xfId="22862"/>
    <cellStyle name="Normal 12 3 4 2" xfId="22863"/>
    <cellStyle name="Normal 12 3 4 2 2" xfId="22864"/>
    <cellStyle name="Normal 12 3 4 2 3" xfId="22865"/>
    <cellStyle name="Normal 12 3 4 2 4" xfId="22866"/>
    <cellStyle name="Normal 12 3 4 3" xfId="22867"/>
    <cellStyle name="Normal 12 3 4 4" xfId="22868"/>
    <cellStyle name="Normal 12 3 5" xfId="22869"/>
    <cellStyle name="Normal 12 3 6" xfId="22870"/>
    <cellStyle name="Normal 12 3 7" xfId="22871"/>
    <cellStyle name="Normal 12 30" xfId="22872"/>
    <cellStyle name="Normal 12 31" xfId="22873"/>
    <cellStyle name="Normal 12 32" xfId="22874"/>
    <cellStyle name="Normal 12 33" xfId="22875"/>
    <cellStyle name="Normal 12 34" xfId="22876"/>
    <cellStyle name="Normal 12 35" xfId="22877"/>
    <cellStyle name="Normal 12 36" xfId="22878"/>
    <cellStyle name="Normal 12 37" xfId="22879"/>
    <cellStyle name="Normal 12 38" xfId="22880"/>
    <cellStyle name="Normal 12 39" xfId="22881"/>
    <cellStyle name="Normal 12 4" xfId="22882"/>
    <cellStyle name="Normal 12 4 2" xfId="22883"/>
    <cellStyle name="Normal 12 40" xfId="22884"/>
    <cellStyle name="Normal 12 5" xfId="22885"/>
    <cellStyle name="Normal 12 6" xfId="22886"/>
    <cellStyle name="Normal 12 7" xfId="22887"/>
    <cellStyle name="Normal 12 8" xfId="22888"/>
    <cellStyle name="Normal 12 9" xfId="22889"/>
    <cellStyle name="Normal 120" xfId="22890"/>
    <cellStyle name="Normal 121" xfId="22891"/>
    <cellStyle name="Normal 122" xfId="22892"/>
    <cellStyle name="Normal 123" xfId="22893"/>
    <cellStyle name="Normal 124" xfId="22894"/>
    <cellStyle name="Normal 125" xfId="22895"/>
    <cellStyle name="Normal 126" xfId="22896"/>
    <cellStyle name="Normal 127" xfId="22897"/>
    <cellStyle name="Normal 128" xfId="22898"/>
    <cellStyle name="Normal 129" xfId="22899"/>
    <cellStyle name="Normal 13" xfId="137"/>
    <cellStyle name="Normal 13 10" xfId="22900"/>
    <cellStyle name="Normal 13 11" xfId="22901"/>
    <cellStyle name="Normal 13 12" xfId="22902"/>
    <cellStyle name="Normal 13 13" xfId="22903"/>
    <cellStyle name="Normal 13 14" xfId="22904"/>
    <cellStyle name="Normal 13 15" xfId="22905"/>
    <cellStyle name="Normal 13 16" xfId="22906"/>
    <cellStyle name="Normal 13 17" xfId="22907"/>
    <cellStyle name="Normal 13 18" xfId="22908"/>
    <cellStyle name="Normal 13 19" xfId="22909"/>
    <cellStyle name="Normal 13 2" xfId="7"/>
    <cellStyle name="Normal 13 2 10" xfId="22910"/>
    <cellStyle name="Normal 13 2 11" xfId="22911"/>
    <cellStyle name="Normal 13 2 12" xfId="22912"/>
    <cellStyle name="Normal 13 2 13" xfId="22913"/>
    <cellStyle name="Normal 13 2 14" xfId="22914"/>
    <cellStyle name="Normal 13 2 15" xfId="22915"/>
    <cellStyle name="Normal 13 2 15 2" xfId="22916"/>
    <cellStyle name="Normal 13 2 15 2 2" xfId="22917"/>
    <cellStyle name="Normal 13 2 15 2 2 2" xfId="22918"/>
    <cellStyle name="Normal 13 2 15 2 2 3" xfId="22919"/>
    <cellStyle name="Normal 13 2 15 2 2 4" xfId="22920"/>
    <cellStyle name="Normal 13 2 15 2 3" xfId="22921"/>
    <cellStyle name="Normal 13 2 15 2 4" xfId="22922"/>
    <cellStyle name="Normal 13 2 15 3" xfId="22923"/>
    <cellStyle name="Normal 13 2 15 4" xfId="22924"/>
    <cellStyle name="Normal 13 2 15 5" xfId="22925"/>
    <cellStyle name="Normal 13 2 15 6" xfId="22926"/>
    <cellStyle name="Normal 13 2 16" xfId="22927"/>
    <cellStyle name="Normal 13 2 16 2" xfId="22928"/>
    <cellStyle name="Normal 13 2 16 2 2" xfId="22929"/>
    <cellStyle name="Normal 13 2 16 2 3" xfId="22930"/>
    <cellStyle name="Normal 13 2 16 2 4" xfId="22931"/>
    <cellStyle name="Normal 13 2 16 3" xfId="22932"/>
    <cellStyle name="Normal 13 2 16 4" xfId="22933"/>
    <cellStyle name="Normal 13 2 17" xfId="22934"/>
    <cellStyle name="Normal 13 2 18" xfId="22935"/>
    <cellStyle name="Normal 13 2 19" xfId="22936"/>
    <cellStyle name="Normal 13 2 2" xfId="22937"/>
    <cellStyle name="Normal 13 2 2 2" xfId="22938"/>
    <cellStyle name="Normal 13 2 2 2 2" xfId="22939"/>
    <cellStyle name="Normal 13 2 2 2 2 2" xfId="22940"/>
    <cellStyle name="Normal 13 2 2 2 2 2 2" xfId="22941"/>
    <cellStyle name="Normal 13 2 2 2 2 2 3" xfId="22942"/>
    <cellStyle name="Normal 13 2 2 2 2 2 4" xfId="22943"/>
    <cellStyle name="Normal 13 2 2 2 2 3" xfId="22944"/>
    <cellStyle name="Normal 13 2 2 2 2 4" xfId="22945"/>
    <cellStyle name="Normal 13 2 2 2 3" xfId="22946"/>
    <cellStyle name="Normal 13 2 2 2 4" xfId="22947"/>
    <cellStyle name="Normal 13 2 2 2 5" xfId="22948"/>
    <cellStyle name="Normal 13 2 2 2 6" xfId="22949"/>
    <cellStyle name="Normal 13 2 2 3" xfId="22950"/>
    <cellStyle name="Normal 13 2 2 4" xfId="22951"/>
    <cellStyle name="Normal 13 2 2 4 2" xfId="22952"/>
    <cellStyle name="Normal 13 2 2 4 2 2" xfId="22953"/>
    <cellStyle name="Normal 13 2 2 4 2 3" xfId="22954"/>
    <cellStyle name="Normal 13 2 2 4 2 4" xfId="22955"/>
    <cellStyle name="Normal 13 2 2 4 3" xfId="22956"/>
    <cellStyle name="Normal 13 2 2 4 4" xfId="22957"/>
    <cellStyle name="Normal 13 2 2 5" xfId="22958"/>
    <cellStyle name="Normal 13 2 2 6" xfId="22959"/>
    <cellStyle name="Normal 13 2 2 7" xfId="22960"/>
    <cellStyle name="Normal 13 2 20" xfId="22961"/>
    <cellStyle name="Normal 13 2 3" xfId="22962"/>
    <cellStyle name="Normal 13 2 3 2" xfId="22963"/>
    <cellStyle name="Normal 13 2 4" xfId="22964"/>
    <cellStyle name="Normal 13 2 5" xfId="22965"/>
    <cellStyle name="Normal 13 2 6" xfId="22966"/>
    <cellStyle name="Normal 13 2 7" xfId="22967"/>
    <cellStyle name="Normal 13 2 8" xfId="22968"/>
    <cellStyle name="Normal 13 2 9" xfId="22969"/>
    <cellStyle name="Normal 13 20" xfId="22970"/>
    <cellStyle name="Normal 13 21" xfId="22971"/>
    <cellStyle name="Normal 13 22" xfId="22972"/>
    <cellStyle name="Normal 13 23" xfId="22973"/>
    <cellStyle name="Normal 13 24" xfId="22974"/>
    <cellStyle name="Normal 13 24 2" xfId="22975"/>
    <cellStyle name="Normal 13 24 2 2" xfId="22976"/>
    <cellStyle name="Normal 13 24 2 2 2" xfId="22977"/>
    <cellStyle name="Normal 13 24 2 2 3" xfId="22978"/>
    <cellStyle name="Normal 13 24 2 2 4" xfId="22979"/>
    <cellStyle name="Normal 13 24 2 3" xfId="22980"/>
    <cellStyle name="Normal 13 24 2 4" xfId="22981"/>
    <cellStyle name="Normal 13 24 3" xfId="22982"/>
    <cellStyle name="Normal 13 24 4" xfId="22983"/>
    <cellStyle name="Normal 13 24 5" xfId="22984"/>
    <cellStyle name="Normal 13 24 6" xfId="22985"/>
    <cellStyle name="Normal 13 25" xfId="22986"/>
    <cellStyle name="Normal 13 25 2" xfId="22987"/>
    <cellStyle name="Normal 13 25 2 2" xfId="22988"/>
    <cellStyle name="Normal 13 25 2 3" xfId="22989"/>
    <cellStyle name="Normal 13 25 2 4" xfId="22990"/>
    <cellStyle name="Normal 13 25 3" xfId="22991"/>
    <cellStyle name="Normal 13 25 4" xfId="22992"/>
    <cellStyle name="Normal 13 26" xfId="22993"/>
    <cellStyle name="Normal 13 27" xfId="22994"/>
    <cellStyle name="Normal 13 28" xfId="22995"/>
    <cellStyle name="Normal 13 29" xfId="22996"/>
    <cellStyle name="Normal 13 3" xfId="22997"/>
    <cellStyle name="Normal 13 3 2" xfId="22998"/>
    <cellStyle name="Normal 13 3 2 2" xfId="22999"/>
    <cellStyle name="Normal 13 3 2 2 2" xfId="23000"/>
    <cellStyle name="Normal 13 3 2 2 2 2" xfId="23001"/>
    <cellStyle name="Normal 13 3 2 2 2 3" xfId="23002"/>
    <cellStyle name="Normal 13 3 2 2 2 4" xfId="23003"/>
    <cellStyle name="Normal 13 3 2 2 3" xfId="23004"/>
    <cellStyle name="Normal 13 3 2 2 4" xfId="23005"/>
    <cellStyle name="Normal 13 3 2 3" xfId="23006"/>
    <cellStyle name="Normal 13 3 2 4" xfId="23007"/>
    <cellStyle name="Normal 13 3 2 5" xfId="23008"/>
    <cellStyle name="Normal 13 3 2 6" xfId="23009"/>
    <cellStyle name="Normal 13 3 3" xfId="23010"/>
    <cellStyle name="Normal 13 3 4" xfId="23011"/>
    <cellStyle name="Normal 13 3 4 2" xfId="23012"/>
    <cellStyle name="Normal 13 3 4 2 2" xfId="23013"/>
    <cellStyle name="Normal 13 3 4 2 3" xfId="23014"/>
    <cellStyle name="Normal 13 3 4 2 4" xfId="23015"/>
    <cellStyle name="Normal 13 3 4 3" xfId="23016"/>
    <cellStyle name="Normal 13 3 4 4" xfId="23017"/>
    <cellStyle name="Normal 13 3 5" xfId="23018"/>
    <cellStyle name="Normal 13 3 6" xfId="23019"/>
    <cellStyle name="Normal 13 3 7" xfId="23020"/>
    <cellStyle name="Normal 13 30" xfId="23021"/>
    <cellStyle name="Normal 13 31" xfId="23022"/>
    <cellStyle name="Normal 13 32" xfId="23023"/>
    <cellStyle name="Normal 13 33" xfId="23024"/>
    <cellStyle name="Normal 13 34" xfId="23025"/>
    <cellStyle name="Normal 13 35" xfId="23026"/>
    <cellStyle name="Normal 13 36" xfId="23027"/>
    <cellStyle name="Normal 13 37" xfId="23028"/>
    <cellStyle name="Normal 13 38" xfId="23029"/>
    <cellStyle name="Normal 13 39" xfId="23030"/>
    <cellStyle name="Normal 13 4" xfId="23031"/>
    <cellStyle name="Normal 13 4 2" xfId="23032"/>
    <cellStyle name="Normal 13 40" xfId="23033"/>
    <cellStyle name="Normal 13 5" xfId="23034"/>
    <cellStyle name="Normal 13 6" xfId="23035"/>
    <cellStyle name="Normal 13 7" xfId="23036"/>
    <cellStyle name="Normal 13 8" xfId="23037"/>
    <cellStyle name="Normal 13 9" xfId="23038"/>
    <cellStyle name="Normal 13_29(d) - Gas extensions -tariffs" xfId="138"/>
    <cellStyle name="Normal 130" xfId="23039"/>
    <cellStyle name="Normal 131" xfId="23040"/>
    <cellStyle name="Normal 132" xfId="23041"/>
    <cellStyle name="Normal 133" xfId="23042"/>
    <cellStyle name="Normal 134" xfId="23043"/>
    <cellStyle name="Normal 135" xfId="23044"/>
    <cellStyle name="Normal 136" xfId="23045"/>
    <cellStyle name="Normal 137" xfId="23046"/>
    <cellStyle name="Normal 138" xfId="23047"/>
    <cellStyle name="Normal 139" xfId="23048"/>
    <cellStyle name="Normal 14" xfId="276"/>
    <cellStyle name="Normal 14 10" xfId="23049"/>
    <cellStyle name="Normal 14 11" xfId="23050"/>
    <cellStyle name="Normal 14 12" xfId="23051"/>
    <cellStyle name="Normal 14 13" xfId="23052"/>
    <cellStyle name="Normal 14 14" xfId="23053"/>
    <cellStyle name="Normal 14 15" xfId="23054"/>
    <cellStyle name="Normal 14 16" xfId="23055"/>
    <cellStyle name="Normal 14 17" xfId="23056"/>
    <cellStyle name="Normal 14 18" xfId="23057"/>
    <cellStyle name="Normal 14 19" xfId="23058"/>
    <cellStyle name="Normal 14 2" xfId="23059"/>
    <cellStyle name="Normal 14 2 10" xfId="23060"/>
    <cellStyle name="Normal 14 2 11" xfId="23061"/>
    <cellStyle name="Normal 14 2 12" xfId="23062"/>
    <cellStyle name="Normal 14 2 13" xfId="23063"/>
    <cellStyle name="Normal 14 2 14" xfId="23064"/>
    <cellStyle name="Normal 14 2 15" xfId="23065"/>
    <cellStyle name="Normal 14 2 15 2" xfId="23066"/>
    <cellStyle name="Normal 14 2 15 2 2" xfId="23067"/>
    <cellStyle name="Normal 14 2 15 2 2 2" xfId="23068"/>
    <cellStyle name="Normal 14 2 15 2 2 3" xfId="23069"/>
    <cellStyle name="Normal 14 2 15 2 2 4" xfId="23070"/>
    <cellStyle name="Normal 14 2 15 2 3" xfId="23071"/>
    <cellStyle name="Normal 14 2 15 2 4" xfId="23072"/>
    <cellStyle name="Normal 14 2 15 3" xfId="23073"/>
    <cellStyle name="Normal 14 2 15 4" xfId="23074"/>
    <cellStyle name="Normal 14 2 15 5" xfId="23075"/>
    <cellStyle name="Normal 14 2 15 6" xfId="23076"/>
    <cellStyle name="Normal 14 2 16" xfId="23077"/>
    <cellStyle name="Normal 14 2 16 2" xfId="23078"/>
    <cellStyle name="Normal 14 2 16 2 2" xfId="23079"/>
    <cellStyle name="Normal 14 2 16 2 3" xfId="23080"/>
    <cellStyle name="Normal 14 2 16 2 4" xfId="23081"/>
    <cellStyle name="Normal 14 2 16 3" xfId="23082"/>
    <cellStyle name="Normal 14 2 16 4" xfId="23083"/>
    <cellStyle name="Normal 14 2 17" xfId="23084"/>
    <cellStyle name="Normal 14 2 18" xfId="23085"/>
    <cellStyle name="Normal 14 2 19" xfId="23086"/>
    <cellStyle name="Normal 14 2 2" xfId="23087"/>
    <cellStyle name="Normal 14 2 2 2" xfId="23088"/>
    <cellStyle name="Normal 14 2 2 2 2" xfId="23089"/>
    <cellStyle name="Normal 14 2 2 2 2 2" xfId="23090"/>
    <cellStyle name="Normal 14 2 2 2 2 2 2" xfId="23091"/>
    <cellStyle name="Normal 14 2 2 2 2 2 3" xfId="23092"/>
    <cellStyle name="Normal 14 2 2 2 2 2 4" xfId="23093"/>
    <cellStyle name="Normal 14 2 2 2 2 3" xfId="23094"/>
    <cellStyle name="Normal 14 2 2 2 2 4" xfId="23095"/>
    <cellStyle name="Normal 14 2 2 2 3" xfId="23096"/>
    <cellStyle name="Normal 14 2 2 2 4" xfId="23097"/>
    <cellStyle name="Normal 14 2 2 2 5" xfId="23098"/>
    <cellStyle name="Normal 14 2 2 2 6" xfId="23099"/>
    <cellStyle name="Normal 14 2 2 3" xfId="23100"/>
    <cellStyle name="Normal 14 2 2 4" xfId="23101"/>
    <cellStyle name="Normal 14 2 2 4 2" xfId="23102"/>
    <cellStyle name="Normal 14 2 2 4 2 2" xfId="23103"/>
    <cellStyle name="Normal 14 2 2 4 2 3" xfId="23104"/>
    <cellStyle name="Normal 14 2 2 4 2 4" xfId="23105"/>
    <cellStyle name="Normal 14 2 2 4 3" xfId="23106"/>
    <cellStyle name="Normal 14 2 2 4 4" xfId="23107"/>
    <cellStyle name="Normal 14 2 2 5" xfId="23108"/>
    <cellStyle name="Normal 14 2 2 6" xfId="23109"/>
    <cellStyle name="Normal 14 2 2 7" xfId="23110"/>
    <cellStyle name="Normal 14 2 20" xfId="23111"/>
    <cellStyle name="Normal 14 2 3" xfId="23112"/>
    <cellStyle name="Normal 14 2 3 2" xfId="23113"/>
    <cellStyle name="Normal 14 2 4" xfId="23114"/>
    <cellStyle name="Normal 14 2 5" xfId="23115"/>
    <cellStyle name="Normal 14 2 6" xfId="23116"/>
    <cellStyle name="Normal 14 2 7" xfId="23117"/>
    <cellStyle name="Normal 14 2 8" xfId="23118"/>
    <cellStyle name="Normal 14 2 9" xfId="23119"/>
    <cellStyle name="Normal 14 20" xfId="23120"/>
    <cellStyle name="Normal 14 21" xfId="23121"/>
    <cellStyle name="Normal 14 22" xfId="23122"/>
    <cellStyle name="Normal 14 23" xfId="23123"/>
    <cellStyle name="Normal 14 24" xfId="23124"/>
    <cellStyle name="Normal 14 24 2" xfId="23125"/>
    <cellStyle name="Normal 14 24 2 2" xfId="23126"/>
    <cellStyle name="Normal 14 24 2 2 2" xfId="23127"/>
    <cellStyle name="Normal 14 24 2 2 3" xfId="23128"/>
    <cellStyle name="Normal 14 24 2 2 4" xfId="23129"/>
    <cellStyle name="Normal 14 24 2 3" xfId="23130"/>
    <cellStyle name="Normal 14 24 2 4" xfId="23131"/>
    <cellStyle name="Normal 14 24 3" xfId="23132"/>
    <cellStyle name="Normal 14 24 4" xfId="23133"/>
    <cellStyle name="Normal 14 24 5" xfId="23134"/>
    <cellStyle name="Normal 14 24 6" xfId="23135"/>
    <cellStyle name="Normal 14 25" xfId="23136"/>
    <cellStyle name="Normal 14 25 2" xfId="23137"/>
    <cellStyle name="Normal 14 25 2 2" xfId="23138"/>
    <cellStyle name="Normal 14 25 2 3" xfId="23139"/>
    <cellStyle name="Normal 14 25 2 4" xfId="23140"/>
    <cellStyle name="Normal 14 25 3" xfId="23141"/>
    <cellStyle name="Normal 14 25 4" xfId="23142"/>
    <cellStyle name="Normal 14 26" xfId="23143"/>
    <cellStyle name="Normal 14 27" xfId="23144"/>
    <cellStyle name="Normal 14 28" xfId="23145"/>
    <cellStyle name="Normal 14 29" xfId="23146"/>
    <cellStyle name="Normal 14 3" xfId="23147"/>
    <cellStyle name="Normal 14 3 2" xfId="23148"/>
    <cellStyle name="Normal 14 3 2 2" xfId="23149"/>
    <cellStyle name="Normal 14 3 2 2 2" xfId="23150"/>
    <cellStyle name="Normal 14 3 2 2 2 2" xfId="23151"/>
    <cellStyle name="Normal 14 3 2 2 2 3" xfId="23152"/>
    <cellStyle name="Normal 14 3 2 2 2 4" xfId="23153"/>
    <cellStyle name="Normal 14 3 2 2 3" xfId="23154"/>
    <cellStyle name="Normal 14 3 2 2 4" xfId="23155"/>
    <cellStyle name="Normal 14 3 2 3" xfId="23156"/>
    <cellStyle name="Normal 14 3 2 4" xfId="23157"/>
    <cellStyle name="Normal 14 3 2 5" xfId="23158"/>
    <cellStyle name="Normal 14 3 2 6" xfId="23159"/>
    <cellStyle name="Normal 14 3 3" xfId="23160"/>
    <cellStyle name="Normal 14 3 3 2" xfId="23161"/>
    <cellStyle name="Normal 14 3 4" xfId="23162"/>
    <cellStyle name="Normal 14 3 4 2" xfId="23163"/>
    <cellStyle name="Normal 14 3 4 2 2" xfId="23164"/>
    <cellStyle name="Normal 14 3 4 2 3" xfId="23165"/>
    <cellStyle name="Normal 14 3 4 2 4" xfId="23166"/>
    <cellStyle name="Normal 14 3 4 3" xfId="23167"/>
    <cellStyle name="Normal 14 3 4 4" xfId="23168"/>
    <cellStyle name="Normal 14 3 5" xfId="23169"/>
    <cellStyle name="Normal 14 3 6" xfId="23170"/>
    <cellStyle name="Normal 14 3 7" xfId="23171"/>
    <cellStyle name="Normal 14 30" xfId="23172"/>
    <cellStyle name="Normal 14 31" xfId="23173"/>
    <cellStyle name="Normal 14 32" xfId="23174"/>
    <cellStyle name="Normal 14 33" xfId="23175"/>
    <cellStyle name="Normal 14 34" xfId="23176"/>
    <cellStyle name="Normal 14 4" xfId="23177"/>
    <cellStyle name="Normal 14 4 2" xfId="23178"/>
    <cellStyle name="Normal 14 5" xfId="23179"/>
    <cellStyle name="Normal 14 5 2" xfId="23180"/>
    <cellStyle name="Normal 14 6" xfId="23181"/>
    <cellStyle name="Normal 14 7" xfId="23182"/>
    <cellStyle name="Normal 14 8" xfId="23183"/>
    <cellStyle name="Normal 14 9" xfId="23184"/>
    <cellStyle name="Normal 140" xfId="23185"/>
    <cellStyle name="Normal 141" xfId="23186"/>
    <cellStyle name="Normal 142" xfId="38957"/>
    <cellStyle name="Normal 143" xfId="23187"/>
    <cellStyle name="Normal 144" xfId="23188"/>
    <cellStyle name="Normal 145" xfId="39223"/>
    <cellStyle name="Normal 146" xfId="39224"/>
    <cellStyle name="Normal 147" xfId="23189"/>
    <cellStyle name="Normal 148" xfId="23190"/>
    <cellStyle name="Normal 149" xfId="23191"/>
    <cellStyle name="Normal 15" xfId="139"/>
    <cellStyle name="Normal 15 10" xfId="23192"/>
    <cellStyle name="Normal 15 11" xfId="23193"/>
    <cellStyle name="Normal 15 12" xfId="23194"/>
    <cellStyle name="Normal 15 13" xfId="23195"/>
    <cellStyle name="Normal 15 14" xfId="23196"/>
    <cellStyle name="Normal 15 15" xfId="23197"/>
    <cellStyle name="Normal 15 16" xfId="23198"/>
    <cellStyle name="Normal 15 17" xfId="23199"/>
    <cellStyle name="Normal 15 18" xfId="23200"/>
    <cellStyle name="Normal 15 19" xfId="23201"/>
    <cellStyle name="Normal 15 2" xfId="23202"/>
    <cellStyle name="Normal 15 2 10" xfId="23203"/>
    <cellStyle name="Normal 15 2 11" xfId="23204"/>
    <cellStyle name="Normal 15 2 12" xfId="23205"/>
    <cellStyle name="Normal 15 2 13" xfId="23206"/>
    <cellStyle name="Normal 15 2 14" xfId="23207"/>
    <cellStyle name="Normal 15 2 15" xfId="23208"/>
    <cellStyle name="Normal 15 2 15 2" xfId="23209"/>
    <cellStyle name="Normal 15 2 15 2 2" xfId="23210"/>
    <cellStyle name="Normal 15 2 15 2 2 2" xfId="23211"/>
    <cellStyle name="Normal 15 2 15 2 2 3" xfId="23212"/>
    <cellStyle name="Normal 15 2 15 2 2 4" xfId="23213"/>
    <cellStyle name="Normal 15 2 15 2 3" xfId="23214"/>
    <cellStyle name="Normal 15 2 15 2 4" xfId="23215"/>
    <cellStyle name="Normal 15 2 15 3" xfId="23216"/>
    <cellStyle name="Normal 15 2 15 4" xfId="23217"/>
    <cellStyle name="Normal 15 2 15 5" xfId="23218"/>
    <cellStyle name="Normal 15 2 15 6" xfId="23219"/>
    <cellStyle name="Normal 15 2 16" xfId="23220"/>
    <cellStyle name="Normal 15 2 16 2" xfId="23221"/>
    <cellStyle name="Normal 15 2 16 2 2" xfId="23222"/>
    <cellStyle name="Normal 15 2 16 2 3" xfId="23223"/>
    <cellStyle name="Normal 15 2 16 2 4" xfId="23224"/>
    <cellStyle name="Normal 15 2 16 3" xfId="23225"/>
    <cellStyle name="Normal 15 2 16 4" xfId="23226"/>
    <cellStyle name="Normal 15 2 17" xfId="23227"/>
    <cellStyle name="Normal 15 2 18" xfId="23228"/>
    <cellStyle name="Normal 15 2 19" xfId="23229"/>
    <cellStyle name="Normal 15 2 2" xfId="23230"/>
    <cellStyle name="Normal 15 2 2 2" xfId="23231"/>
    <cellStyle name="Normal 15 2 2 2 2" xfId="23232"/>
    <cellStyle name="Normal 15 2 2 2 2 2" xfId="23233"/>
    <cellStyle name="Normal 15 2 2 2 2 2 2" xfId="23234"/>
    <cellStyle name="Normal 15 2 2 2 2 2 3" xfId="23235"/>
    <cellStyle name="Normal 15 2 2 2 2 2 4" xfId="23236"/>
    <cellStyle name="Normal 15 2 2 2 2 3" xfId="23237"/>
    <cellStyle name="Normal 15 2 2 2 2 4" xfId="23238"/>
    <cellStyle name="Normal 15 2 2 2 3" xfId="23239"/>
    <cellStyle name="Normal 15 2 2 2 4" xfId="23240"/>
    <cellStyle name="Normal 15 2 2 2 5" xfId="23241"/>
    <cellStyle name="Normal 15 2 2 2 6" xfId="23242"/>
    <cellStyle name="Normal 15 2 2 3" xfId="23243"/>
    <cellStyle name="Normal 15 2 2 4" xfId="23244"/>
    <cellStyle name="Normal 15 2 2 4 2" xfId="23245"/>
    <cellStyle name="Normal 15 2 2 4 2 2" xfId="23246"/>
    <cellStyle name="Normal 15 2 2 4 2 3" xfId="23247"/>
    <cellStyle name="Normal 15 2 2 4 2 4" xfId="23248"/>
    <cellStyle name="Normal 15 2 2 4 3" xfId="23249"/>
    <cellStyle name="Normal 15 2 2 4 4" xfId="23250"/>
    <cellStyle name="Normal 15 2 2 5" xfId="23251"/>
    <cellStyle name="Normal 15 2 2 6" xfId="23252"/>
    <cellStyle name="Normal 15 2 2 7" xfId="23253"/>
    <cellStyle name="Normal 15 2 2 8" xfId="23254"/>
    <cellStyle name="Normal 15 2 3" xfId="23255"/>
    <cellStyle name="Normal 15 2 3 2" xfId="23256"/>
    <cellStyle name="Normal 15 2 3 3" xfId="23257"/>
    <cellStyle name="Normal 15 2 4" xfId="23258"/>
    <cellStyle name="Normal 15 2 5" xfId="23259"/>
    <cellStyle name="Normal 15 2 6" xfId="23260"/>
    <cellStyle name="Normal 15 2 7" xfId="23261"/>
    <cellStyle name="Normal 15 2 8" xfId="23262"/>
    <cellStyle name="Normal 15 2 9" xfId="23263"/>
    <cellStyle name="Normal 15 20" xfId="23264"/>
    <cellStyle name="Normal 15 21" xfId="23265"/>
    <cellStyle name="Normal 15 22" xfId="23266"/>
    <cellStyle name="Normal 15 23" xfId="23267"/>
    <cellStyle name="Normal 15 24" xfId="23268"/>
    <cellStyle name="Normal 15 24 2" xfId="23269"/>
    <cellStyle name="Normal 15 24 2 2" xfId="23270"/>
    <cellStyle name="Normal 15 24 2 2 2" xfId="23271"/>
    <cellStyle name="Normal 15 24 2 2 3" xfId="23272"/>
    <cellStyle name="Normal 15 24 2 2 4" xfId="23273"/>
    <cellStyle name="Normal 15 24 2 3" xfId="23274"/>
    <cellStyle name="Normal 15 24 2 4" xfId="23275"/>
    <cellStyle name="Normal 15 24 3" xfId="23276"/>
    <cellStyle name="Normal 15 24 4" xfId="23277"/>
    <cellStyle name="Normal 15 24 5" xfId="23278"/>
    <cellStyle name="Normal 15 24 6" xfId="23279"/>
    <cellStyle name="Normal 15 25" xfId="23280"/>
    <cellStyle name="Normal 15 25 2" xfId="23281"/>
    <cellStyle name="Normal 15 25 2 2" xfId="23282"/>
    <cellStyle name="Normal 15 25 2 3" xfId="23283"/>
    <cellStyle name="Normal 15 25 2 4" xfId="23284"/>
    <cellStyle name="Normal 15 25 3" xfId="23285"/>
    <cellStyle name="Normal 15 25 4" xfId="23286"/>
    <cellStyle name="Normal 15 26" xfId="23287"/>
    <cellStyle name="Normal 15 27" xfId="23288"/>
    <cellStyle name="Normal 15 28" xfId="23289"/>
    <cellStyle name="Normal 15 29" xfId="23290"/>
    <cellStyle name="Normal 15 3" xfId="23291"/>
    <cellStyle name="Normal 15 3 2" xfId="23292"/>
    <cellStyle name="Normal 15 3 2 2" xfId="23293"/>
    <cellStyle name="Normal 15 3 2 2 2" xfId="23294"/>
    <cellStyle name="Normal 15 3 2 2 2 2" xfId="23295"/>
    <cellStyle name="Normal 15 3 2 2 2 3" xfId="23296"/>
    <cellStyle name="Normal 15 3 2 2 2 4" xfId="23297"/>
    <cellStyle name="Normal 15 3 2 2 3" xfId="23298"/>
    <cellStyle name="Normal 15 3 2 2 4" xfId="23299"/>
    <cellStyle name="Normal 15 3 2 3" xfId="23300"/>
    <cellStyle name="Normal 15 3 2 4" xfId="23301"/>
    <cellStyle name="Normal 15 3 2 5" xfId="23302"/>
    <cellStyle name="Normal 15 3 2 6" xfId="23303"/>
    <cellStyle name="Normal 15 3 2 7" xfId="23304"/>
    <cellStyle name="Normal 15 3 3" xfId="23305"/>
    <cellStyle name="Normal 15 3 3 2" xfId="23306"/>
    <cellStyle name="Normal 15 3 4" xfId="23307"/>
    <cellStyle name="Normal 15 3 4 2" xfId="23308"/>
    <cellStyle name="Normal 15 3 4 2 2" xfId="23309"/>
    <cellStyle name="Normal 15 3 4 2 3" xfId="23310"/>
    <cellStyle name="Normal 15 3 4 2 4" xfId="23311"/>
    <cellStyle name="Normal 15 3 4 3" xfId="23312"/>
    <cellStyle name="Normal 15 3 4 4" xfId="23313"/>
    <cellStyle name="Normal 15 3 5" xfId="23314"/>
    <cellStyle name="Normal 15 3 6" xfId="23315"/>
    <cellStyle name="Normal 15 3 7" xfId="23316"/>
    <cellStyle name="Normal 15 3 8" xfId="23317"/>
    <cellStyle name="Normal 15 4" xfId="23318"/>
    <cellStyle name="Normal 15 4 2" xfId="23319"/>
    <cellStyle name="Normal 15 4 3" xfId="23320"/>
    <cellStyle name="Normal 15 5" xfId="23321"/>
    <cellStyle name="Normal 15 6" xfId="23322"/>
    <cellStyle name="Normal 15 7" xfId="23323"/>
    <cellStyle name="Normal 15 8" xfId="23324"/>
    <cellStyle name="Normal 15 9" xfId="23325"/>
    <cellStyle name="Normal 150" xfId="23326"/>
    <cellStyle name="Normal 151" xfId="23327"/>
    <cellStyle name="Normal 152" xfId="23328"/>
    <cellStyle name="Normal 153" xfId="23329"/>
    <cellStyle name="Normal 154" xfId="23330"/>
    <cellStyle name="Normal 155" xfId="23331"/>
    <cellStyle name="Normal 156" xfId="23332"/>
    <cellStyle name="Normal 157" xfId="39225"/>
    <cellStyle name="Normal 158" xfId="39237"/>
    <cellStyle name="Normal 16" xfId="140"/>
    <cellStyle name="Normal 16 10" xfId="23333"/>
    <cellStyle name="Normal 16 11" xfId="23334"/>
    <cellStyle name="Normal 16 12" xfId="23335"/>
    <cellStyle name="Normal 16 13" xfId="23336"/>
    <cellStyle name="Normal 16 14" xfId="23337"/>
    <cellStyle name="Normal 16 15" xfId="23338"/>
    <cellStyle name="Normal 16 16" xfId="23339"/>
    <cellStyle name="Normal 16 17" xfId="23340"/>
    <cellStyle name="Normal 16 18" xfId="23341"/>
    <cellStyle name="Normal 16 19" xfId="23342"/>
    <cellStyle name="Normal 16 2" xfId="23343"/>
    <cellStyle name="Normal 16 2 10" xfId="23344"/>
    <cellStyle name="Normal 16 2 11" xfId="23345"/>
    <cellStyle name="Normal 16 2 12" xfId="23346"/>
    <cellStyle name="Normal 16 2 13" xfId="23347"/>
    <cellStyle name="Normal 16 2 14" xfId="23348"/>
    <cellStyle name="Normal 16 2 15" xfId="23349"/>
    <cellStyle name="Normal 16 2 15 2" xfId="23350"/>
    <cellStyle name="Normal 16 2 15 2 2" xfId="23351"/>
    <cellStyle name="Normal 16 2 15 2 2 2" xfId="23352"/>
    <cellStyle name="Normal 16 2 15 2 2 3" xfId="23353"/>
    <cellStyle name="Normal 16 2 15 2 2 4" xfId="23354"/>
    <cellStyle name="Normal 16 2 15 2 3" xfId="23355"/>
    <cellStyle name="Normal 16 2 15 2 4" xfId="23356"/>
    <cellStyle name="Normal 16 2 15 3" xfId="23357"/>
    <cellStyle name="Normal 16 2 15 4" xfId="23358"/>
    <cellStyle name="Normal 16 2 15 5" xfId="23359"/>
    <cellStyle name="Normal 16 2 15 6" xfId="23360"/>
    <cellStyle name="Normal 16 2 16" xfId="23361"/>
    <cellStyle name="Normal 16 2 16 2" xfId="23362"/>
    <cellStyle name="Normal 16 2 16 2 2" xfId="23363"/>
    <cellStyle name="Normal 16 2 16 2 3" xfId="23364"/>
    <cellStyle name="Normal 16 2 16 2 4" xfId="23365"/>
    <cellStyle name="Normal 16 2 16 3" xfId="23366"/>
    <cellStyle name="Normal 16 2 16 4" xfId="23367"/>
    <cellStyle name="Normal 16 2 17" xfId="23368"/>
    <cellStyle name="Normal 16 2 18" xfId="23369"/>
    <cellStyle name="Normal 16 2 19" xfId="23370"/>
    <cellStyle name="Normal 16 2 2" xfId="23371"/>
    <cellStyle name="Normal 16 2 2 2" xfId="23372"/>
    <cellStyle name="Normal 16 2 2 2 2" xfId="23373"/>
    <cellStyle name="Normal 16 2 2 2 2 2" xfId="23374"/>
    <cellStyle name="Normal 16 2 2 2 2 2 2" xfId="23375"/>
    <cellStyle name="Normal 16 2 2 2 2 2 3" xfId="23376"/>
    <cellStyle name="Normal 16 2 2 2 2 2 4" xfId="23377"/>
    <cellStyle name="Normal 16 2 2 2 2 3" xfId="23378"/>
    <cellStyle name="Normal 16 2 2 2 2 4" xfId="23379"/>
    <cellStyle name="Normal 16 2 2 2 3" xfId="23380"/>
    <cellStyle name="Normal 16 2 2 2 4" xfId="23381"/>
    <cellStyle name="Normal 16 2 2 2 5" xfId="23382"/>
    <cellStyle name="Normal 16 2 2 2 6" xfId="23383"/>
    <cellStyle name="Normal 16 2 2 3" xfId="23384"/>
    <cellStyle name="Normal 16 2 2 4" xfId="23385"/>
    <cellStyle name="Normal 16 2 2 4 2" xfId="23386"/>
    <cellStyle name="Normal 16 2 2 4 2 2" xfId="23387"/>
    <cellStyle name="Normal 16 2 2 4 2 3" xfId="23388"/>
    <cellStyle name="Normal 16 2 2 4 2 4" xfId="23389"/>
    <cellStyle name="Normal 16 2 2 4 3" xfId="23390"/>
    <cellStyle name="Normal 16 2 2 4 4" xfId="23391"/>
    <cellStyle name="Normal 16 2 2 5" xfId="23392"/>
    <cellStyle name="Normal 16 2 2 6" xfId="23393"/>
    <cellStyle name="Normal 16 2 2 7" xfId="23394"/>
    <cellStyle name="Normal 16 2 3" xfId="23395"/>
    <cellStyle name="Normal 16 2 3 2" xfId="23396"/>
    <cellStyle name="Normal 16 2 4" xfId="23397"/>
    <cellStyle name="Normal 16 2 5" xfId="23398"/>
    <cellStyle name="Normal 16 2 6" xfId="23399"/>
    <cellStyle name="Normal 16 2 7" xfId="23400"/>
    <cellStyle name="Normal 16 2 8" xfId="23401"/>
    <cellStyle name="Normal 16 2 9" xfId="23402"/>
    <cellStyle name="Normal 16 20" xfId="23403"/>
    <cellStyle name="Normal 16 21" xfId="23404"/>
    <cellStyle name="Normal 16 22" xfId="23405"/>
    <cellStyle name="Normal 16 23" xfId="23406"/>
    <cellStyle name="Normal 16 24" xfId="23407"/>
    <cellStyle name="Normal 16 24 2" xfId="23408"/>
    <cellStyle name="Normal 16 24 2 2" xfId="23409"/>
    <cellStyle name="Normal 16 24 2 2 2" xfId="23410"/>
    <cellStyle name="Normal 16 24 2 2 3" xfId="23411"/>
    <cellStyle name="Normal 16 24 2 2 4" xfId="23412"/>
    <cellStyle name="Normal 16 24 2 3" xfId="23413"/>
    <cellStyle name="Normal 16 24 2 4" xfId="23414"/>
    <cellStyle name="Normal 16 24 3" xfId="23415"/>
    <cellStyle name="Normal 16 24 4" xfId="23416"/>
    <cellStyle name="Normal 16 24 5" xfId="23417"/>
    <cellStyle name="Normal 16 24 6" xfId="23418"/>
    <cellStyle name="Normal 16 25" xfId="23419"/>
    <cellStyle name="Normal 16 25 2" xfId="23420"/>
    <cellStyle name="Normal 16 25 2 2" xfId="23421"/>
    <cellStyle name="Normal 16 25 2 3" xfId="23422"/>
    <cellStyle name="Normal 16 25 2 4" xfId="23423"/>
    <cellStyle name="Normal 16 25 3" xfId="23424"/>
    <cellStyle name="Normal 16 25 4" xfId="23425"/>
    <cellStyle name="Normal 16 26" xfId="23426"/>
    <cellStyle name="Normal 16 27" xfId="23427"/>
    <cellStyle name="Normal 16 28" xfId="23428"/>
    <cellStyle name="Normal 16 29" xfId="23429"/>
    <cellStyle name="Normal 16 3" xfId="23430"/>
    <cellStyle name="Normal 16 3 2" xfId="23431"/>
    <cellStyle name="Normal 16 3 2 2" xfId="23432"/>
    <cellStyle name="Normal 16 3 2 2 2" xfId="23433"/>
    <cellStyle name="Normal 16 3 2 2 2 2" xfId="23434"/>
    <cellStyle name="Normal 16 3 2 2 2 3" xfId="23435"/>
    <cellStyle name="Normal 16 3 2 2 2 4" xfId="23436"/>
    <cellStyle name="Normal 16 3 2 2 3" xfId="23437"/>
    <cellStyle name="Normal 16 3 2 2 4" xfId="23438"/>
    <cellStyle name="Normal 16 3 2 3" xfId="23439"/>
    <cellStyle name="Normal 16 3 2 4" xfId="23440"/>
    <cellStyle name="Normal 16 3 2 5" xfId="23441"/>
    <cellStyle name="Normal 16 3 2 6" xfId="23442"/>
    <cellStyle name="Normal 16 3 3" xfId="23443"/>
    <cellStyle name="Normal 16 3 3 2" xfId="23444"/>
    <cellStyle name="Normal 16 3 4" xfId="23445"/>
    <cellStyle name="Normal 16 3 4 2" xfId="23446"/>
    <cellStyle name="Normal 16 3 4 2 2" xfId="23447"/>
    <cellStyle name="Normal 16 3 4 2 3" xfId="23448"/>
    <cellStyle name="Normal 16 3 4 2 4" xfId="23449"/>
    <cellStyle name="Normal 16 3 4 3" xfId="23450"/>
    <cellStyle name="Normal 16 3 4 4" xfId="23451"/>
    <cellStyle name="Normal 16 3 5" xfId="23452"/>
    <cellStyle name="Normal 16 3 6" xfId="23453"/>
    <cellStyle name="Normal 16 3 7" xfId="23454"/>
    <cellStyle name="Normal 16 30" xfId="23455"/>
    <cellStyle name="Normal 16 31" xfId="23456"/>
    <cellStyle name="Normal 16 32" xfId="23457"/>
    <cellStyle name="Normal 16 33" xfId="23458"/>
    <cellStyle name="Normal 16 34" xfId="23459"/>
    <cellStyle name="Normal 16 35" xfId="23460"/>
    <cellStyle name="Normal 16 36" xfId="23461"/>
    <cellStyle name="Normal 16 4" xfId="23462"/>
    <cellStyle name="Normal 16 4 2" xfId="23463"/>
    <cellStyle name="Normal 16 5" xfId="23464"/>
    <cellStyle name="Normal 16 6" xfId="23465"/>
    <cellStyle name="Normal 16 7" xfId="23466"/>
    <cellStyle name="Normal 16 8" xfId="23467"/>
    <cellStyle name="Normal 16 9" xfId="23468"/>
    <cellStyle name="Normal 161" xfId="23469"/>
    <cellStyle name="Normal 162" xfId="23470"/>
    <cellStyle name="Normal 163" xfId="23471"/>
    <cellStyle name="Normal 164" xfId="23472"/>
    <cellStyle name="Normal 169" xfId="23473"/>
    <cellStyle name="Normal 17" xfId="23474"/>
    <cellStyle name="Normal 17 10" xfId="23475"/>
    <cellStyle name="Normal 17 11" xfId="23476"/>
    <cellStyle name="Normal 17 12" xfId="23477"/>
    <cellStyle name="Normal 17 13" xfId="23478"/>
    <cellStyle name="Normal 17 14" xfId="23479"/>
    <cellStyle name="Normal 17 15" xfId="23480"/>
    <cellStyle name="Normal 17 16" xfId="23481"/>
    <cellStyle name="Normal 17 17" xfId="23482"/>
    <cellStyle name="Normal 17 18" xfId="23483"/>
    <cellStyle name="Normal 17 19" xfId="23484"/>
    <cellStyle name="Normal 17 2" xfId="23485"/>
    <cellStyle name="Normal 17 2 10" xfId="23486"/>
    <cellStyle name="Normal 17 2 11" xfId="23487"/>
    <cellStyle name="Normal 17 2 12" xfId="23488"/>
    <cellStyle name="Normal 17 2 13" xfId="23489"/>
    <cellStyle name="Normal 17 2 14" xfId="23490"/>
    <cellStyle name="Normal 17 2 15" xfId="23491"/>
    <cellStyle name="Normal 17 2 15 2" xfId="23492"/>
    <cellStyle name="Normal 17 2 15 2 2" xfId="23493"/>
    <cellStyle name="Normal 17 2 15 2 2 2" xfId="23494"/>
    <cellStyle name="Normal 17 2 15 2 2 3" xfId="23495"/>
    <cellStyle name="Normal 17 2 15 2 2 4" xfId="23496"/>
    <cellStyle name="Normal 17 2 15 2 3" xfId="23497"/>
    <cellStyle name="Normal 17 2 15 2 4" xfId="23498"/>
    <cellStyle name="Normal 17 2 15 3" xfId="23499"/>
    <cellStyle name="Normal 17 2 15 4" xfId="23500"/>
    <cellStyle name="Normal 17 2 15 5" xfId="23501"/>
    <cellStyle name="Normal 17 2 15 6" xfId="23502"/>
    <cellStyle name="Normal 17 2 16" xfId="23503"/>
    <cellStyle name="Normal 17 2 16 2" xfId="23504"/>
    <cellStyle name="Normal 17 2 16 2 2" xfId="23505"/>
    <cellStyle name="Normal 17 2 16 2 3" xfId="23506"/>
    <cellStyle name="Normal 17 2 16 2 4" xfId="23507"/>
    <cellStyle name="Normal 17 2 16 3" xfId="23508"/>
    <cellStyle name="Normal 17 2 16 4" xfId="23509"/>
    <cellStyle name="Normal 17 2 17" xfId="23510"/>
    <cellStyle name="Normal 17 2 18" xfId="23511"/>
    <cellStyle name="Normal 17 2 19" xfId="23512"/>
    <cellStyle name="Normal 17 2 2" xfId="23513"/>
    <cellStyle name="Normal 17 2 2 2" xfId="23514"/>
    <cellStyle name="Normal 17 2 2 2 2" xfId="23515"/>
    <cellStyle name="Normal 17 2 2 2 2 2" xfId="23516"/>
    <cellStyle name="Normal 17 2 2 2 2 2 2" xfId="23517"/>
    <cellStyle name="Normal 17 2 2 2 2 2 3" xfId="23518"/>
    <cellStyle name="Normal 17 2 2 2 2 2 4" xfId="23519"/>
    <cellStyle name="Normal 17 2 2 2 2 3" xfId="23520"/>
    <cellStyle name="Normal 17 2 2 2 2 4" xfId="23521"/>
    <cellStyle name="Normal 17 2 2 2 3" xfId="23522"/>
    <cellStyle name="Normal 17 2 2 2 4" xfId="23523"/>
    <cellStyle name="Normal 17 2 2 2 5" xfId="23524"/>
    <cellStyle name="Normal 17 2 2 2 6" xfId="23525"/>
    <cellStyle name="Normal 17 2 2 3" xfId="23526"/>
    <cellStyle name="Normal 17 2 2 3 2" xfId="23527"/>
    <cellStyle name="Normal 17 2 2 4" xfId="23528"/>
    <cellStyle name="Normal 17 2 2 4 2" xfId="23529"/>
    <cellStyle name="Normal 17 2 2 4 2 2" xfId="23530"/>
    <cellStyle name="Normal 17 2 2 4 2 3" xfId="23531"/>
    <cellStyle name="Normal 17 2 2 4 2 4" xfId="23532"/>
    <cellStyle name="Normal 17 2 2 4 3" xfId="23533"/>
    <cellStyle name="Normal 17 2 2 4 4" xfId="23534"/>
    <cellStyle name="Normal 17 2 2 5" xfId="23535"/>
    <cellStyle name="Normal 17 2 2 6" xfId="23536"/>
    <cellStyle name="Normal 17 2 2 7" xfId="23537"/>
    <cellStyle name="Normal 17 2 3" xfId="23538"/>
    <cellStyle name="Normal 17 2 3 2" xfId="23539"/>
    <cellStyle name="Normal 17 2 4" xfId="23540"/>
    <cellStyle name="Normal 17 2 5" xfId="23541"/>
    <cellStyle name="Normal 17 2 6" xfId="23542"/>
    <cellStyle name="Normal 17 2 7" xfId="23543"/>
    <cellStyle name="Normal 17 2 8" xfId="23544"/>
    <cellStyle name="Normal 17 2 9" xfId="23545"/>
    <cellStyle name="Normal 17 20" xfId="23546"/>
    <cellStyle name="Normal 17 21" xfId="23547"/>
    <cellStyle name="Normal 17 22" xfId="23548"/>
    <cellStyle name="Normal 17 23" xfId="23549"/>
    <cellStyle name="Normal 17 24" xfId="23550"/>
    <cellStyle name="Normal 17 24 2" xfId="23551"/>
    <cellStyle name="Normal 17 24 2 2" xfId="23552"/>
    <cellStyle name="Normal 17 24 2 2 2" xfId="23553"/>
    <cellStyle name="Normal 17 24 2 2 3" xfId="23554"/>
    <cellStyle name="Normal 17 24 2 2 4" xfId="23555"/>
    <cellStyle name="Normal 17 24 2 3" xfId="23556"/>
    <cellStyle name="Normal 17 24 2 4" xfId="23557"/>
    <cellStyle name="Normal 17 24 3" xfId="23558"/>
    <cellStyle name="Normal 17 24 4" xfId="23559"/>
    <cellStyle name="Normal 17 24 5" xfId="23560"/>
    <cellStyle name="Normal 17 24 6" xfId="23561"/>
    <cellStyle name="Normal 17 25" xfId="23562"/>
    <cellStyle name="Normal 17 25 2" xfId="23563"/>
    <cellStyle name="Normal 17 25 2 2" xfId="23564"/>
    <cellStyle name="Normal 17 25 2 3" xfId="23565"/>
    <cellStyle name="Normal 17 25 2 4" xfId="23566"/>
    <cellStyle name="Normal 17 25 3" xfId="23567"/>
    <cellStyle name="Normal 17 25 4" xfId="23568"/>
    <cellStyle name="Normal 17 26" xfId="23569"/>
    <cellStyle name="Normal 17 27" xfId="23570"/>
    <cellStyle name="Normal 17 28" xfId="23571"/>
    <cellStyle name="Normal 17 29" xfId="23572"/>
    <cellStyle name="Normal 17 3" xfId="23573"/>
    <cellStyle name="Normal 17 3 2" xfId="23574"/>
    <cellStyle name="Normal 17 3 2 2" xfId="23575"/>
    <cellStyle name="Normal 17 3 2 2 2" xfId="23576"/>
    <cellStyle name="Normal 17 3 2 2 2 2" xfId="23577"/>
    <cellStyle name="Normal 17 3 2 2 2 3" xfId="23578"/>
    <cellStyle name="Normal 17 3 2 2 2 4" xfId="23579"/>
    <cellStyle name="Normal 17 3 2 2 3" xfId="23580"/>
    <cellStyle name="Normal 17 3 2 2 4" xfId="23581"/>
    <cellStyle name="Normal 17 3 2 3" xfId="23582"/>
    <cellStyle name="Normal 17 3 2 3 2" xfId="23583"/>
    <cellStyle name="Normal 17 3 2 4" xfId="23584"/>
    <cellStyle name="Normal 17 3 2 5" xfId="23585"/>
    <cellStyle name="Normal 17 3 2 6" xfId="23586"/>
    <cellStyle name="Normal 17 3 3" xfId="23587"/>
    <cellStyle name="Normal 17 3 3 2" xfId="23588"/>
    <cellStyle name="Normal 17 3 4" xfId="23589"/>
    <cellStyle name="Normal 17 3 4 2" xfId="23590"/>
    <cellStyle name="Normal 17 3 4 2 2" xfId="23591"/>
    <cellStyle name="Normal 17 3 4 2 3" xfId="23592"/>
    <cellStyle name="Normal 17 3 4 2 4" xfId="23593"/>
    <cellStyle name="Normal 17 3 4 3" xfId="23594"/>
    <cellStyle name="Normal 17 3 4 4" xfId="23595"/>
    <cellStyle name="Normal 17 3 5" xfId="23596"/>
    <cellStyle name="Normal 17 3 6" xfId="23597"/>
    <cellStyle name="Normal 17 3 7" xfId="23598"/>
    <cellStyle name="Normal 17 30" xfId="23599"/>
    <cellStyle name="Normal 17 31" xfId="23600"/>
    <cellStyle name="Normal 17 32" xfId="23601"/>
    <cellStyle name="Normal 17 33" xfId="23602"/>
    <cellStyle name="Normal 17 34" xfId="23603"/>
    <cellStyle name="Normal 17 35" xfId="23604"/>
    <cellStyle name="Normal 17 36" xfId="23605"/>
    <cellStyle name="Normal 17 4" xfId="23606"/>
    <cellStyle name="Normal 17 4 2" xfId="23607"/>
    <cellStyle name="Normal 17 4 3" xfId="23608"/>
    <cellStyle name="Normal 17 5" xfId="23609"/>
    <cellStyle name="Normal 17 6" xfId="23610"/>
    <cellStyle name="Normal 17 6 2" xfId="23611"/>
    <cellStyle name="Normal 17 7" xfId="23612"/>
    <cellStyle name="Normal 17 8" xfId="23613"/>
    <cellStyle name="Normal 17 9" xfId="23614"/>
    <cellStyle name="Normal 170" xfId="23615"/>
    <cellStyle name="Normal 171" xfId="23616"/>
    <cellStyle name="Normal 172" xfId="23617"/>
    <cellStyle name="Normal 177" xfId="23618"/>
    <cellStyle name="Normal 178" xfId="23619"/>
    <cellStyle name="Normal 179" xfId="23620"/>
    <cellStyle name="Normal 18" xfId="23621"/>
    <cellStyle name="Normal 18 10" xfId="23622"/>
    <cellStyle name="Normal 18 11" xfId="23623"/>
    <cellStyle name="Normal 18 12" xfId="23624"/>
    <cellStyle name="Normal 18 13" xfId="23625"/>
    <cellStyle name="Normal 18 14" xfId="23626"/>
    <cellStyle name="Normal 18 15" xfId="23627"/>
    <cellStyle name="Normal 18 16" xfId="23628"/>
    <cellStyle name="Normal 18 17" xfId="23629"/>
    <cellStyle name="Normal 18 18" xfId="23630"/>
    <cellStyle name="Normal 18 19" xfId="23631"/>
    <cellStyle name="Normal 18 2" xfId="23632"/>
    <cellStyle name="Normal 18 2 10" xfId="23633"/>
    <cellStyle name="Normal 18 2 11" xfId="23634"/>
    <cellStyle name="Normal 18 2 12" xfId="23635"/>
    <cellStyle name="Normal 18 2 13" xfId="23636"/>
    <cellStyle name="Normal 18 2 14" xfId="23637"/>
    <cellStyle name="Normal 18 2 15" xfId="23638"/>
    <cellStyle name="Normal 18 2 15 2" xfId="23639"/>
    <cellStyle name="Normal 18 2 15 2 2" xfId="23640"/>
    <cellStyle name="Normal 18 2 15 2 2 2" xfId="23641"/>
    <cellStyle name="Normal 18 2 15 2 2 3" xfId="23642"/>
    <cellStyle name="Normal 18 2 15 2 2 4" xfId="23643"/>
    <cellStyle name="Normal 18 2 15 2 3" xfId="23644"/>
    <cellStyle name="Normal 18 2 15 2 4" xfId="23645"/>
    <cellStyle name="Normal 18 2 15 3" xfId="23646"/>
    <cellStyle name="Normal 18 2 15 4" xfId="23647"/>
    <cellStyle name="Normal 18 2 15 5" xfId="23648"/>
    <cellStyle name="Normal 18 2 15 6" xfId="23649"/>
    <cellStyle name="Normal 18 2 16" xfId="23650"/>
    <cellStyle name="Normal 18 2 16 2" xfId="23651"/>
    <cellStyle name="Normal 18 2 16 2 2" xfId="23652"/>
    <cellStyle name="Normal 18 2 16 2 3" xfId="23653"/>
    <cellStyle name="Normal 18 2 16 2 4" xfId="23654"/>
    <cellStyle name="Normal 18 2 16 3" xfId="23655"/>
    <cellStyle name="Normal 18 2 16 4" xfId="23656"/>
    <cellStyle name="Normal 18 2 17" xfId="23657"/>
    <cellStyle name="Normal 18 2 18" xfId="23658"/>
    <cellStyle name="Normal 18 2 19" xfId="23659"/>
    <cellStyle name="Normal 18 2 2" xfId="23660"/>
    <cellStyle name="Normal 18 2 2 2" xfId="23661"/>
    <cellStyle name="Normal 18 2 2 2 2" xfId="23662"/>
    <cellStyle name="Normal 18 2 2 2 2 2" xfId="23663"/>
    <cellStyle name="Normal 18 2 2 2 2 2 2" xfId="23664"/>
    <cellStyle name="Normal 18 2 2 2 2 2 3" xfId="23665"/>
    <cellStyle name="Normal 18 2 2 2 2 2 4" xfId="23666"/>
    <cellStyle name="Normal 18 2 2 2 2 3" xfId="23667"/>
    <cellStyle name="Normal 18 2 2 2 2 4" xfId="23668"/>
    <cellStyle name="Normal 18 2 2 2 3" xfId="23669"/>
    <cellStyle name="Normal 18 2 2 2 4" xfId="23670"/>
    <cellStyle name="Normal 18 2 2 2 5" xfId="23671"/>
    <cellStyle name="Normal 18 2 2 2 6" xfId="23672"/>
    <cellStyle name="Normal 18 2 2 3" xfId="23673"/>
    <cellStyle name="Normal 18 2 2 4" xfId="23674"/>
    <cellStyle name="Normal 18 2 2 4 2" xfId="23675"/>
    <cellStyle name="Normal 18 2 2 4 2 2" xfId="23676"/>
    <cellStyle name="Normal 18 2 2 4 2 3" xfId="23677"/>
    <cellStyle name="Normal 18 2 2 4 2 4" xfId="23678"/>
    <cellStyle name="Normal 18 2 2 4 3" xfId="23679"/>
    <cellStyle name="Normal 18 2 2 4 4" xfId="23680"/>
    <cellStyle name="Normal 18 2 2 5" xfId="23681"/>
    <cellStyle name="Normal 18 2 2 6" xfId="23682"/>
    <cellStyle name="Normal 18 2 2 7" xfId="23683"/>
    <cellStyle name="Normal 18 2 20" xfId="23684"/>
    <cellStyle name="Normal 18 2 3" xfId="23685"/>
    <cellStyle name="Normal 18 2 4" xfId="23686"/>
    <cellStyle name="Normal 18 2 5" xfId="23687"/>
    <cellStyle name="Normal 18 2 6" xfId="23688"/>
    <cellStyle name="Normal 18 2 7" xfId="23689"/>
    <cellStyle name="Normal 18 2 8" xfId="23690"/>
    <cellStyle name="Normal 18 2 9" xfId="23691"/>
    <cellStyle name="Normal 18 20" xfId="23692"/>
    <cellStyle name="Normal 18 21" xfId="23693"/>
    <cellStyle name="Normal 18 22" xfId="23694"/>
    <cellStyle name="Normal 18 23" xfId="23695"/>
    <cellStyle name="Normal 18 24" xfId="23696"/>
    <cellStyle name="Normal 18 24 2" xfId="23697"/>
    <cellStyle name="Normal 18 24 2 2" xfId="23698"/>
    <cellStyle name="Normal 18 24 2 2 2" xfId="23699"/>
    <cellStyle name="Normal 18 24 2 2 3" xfId="23700"/>
    <cellStyle name="Normal 18 24 2 2 4" xfId="23701"/>
    <cellStyle name="Normal 18 24 2 3" xfId="23702"/>
    <cellStyle name="Normal 18 24 2 4" xfId="23703"/>
    <cellStyle name="Normal 18 24 3" xfId="23704"/>
    <cellStyle name="Normal 18 24 4" xfId="23705"/>
    <cellStyle name="Normal 18 24 5" xfId="23706"/>
    <cellStyle name="Normal 18 24 6" xfId="23707"/>
    <cellStyle name="Normal 18 25" xfId="23708"/>
    <cellStyle name="Normal 18 25 2" xfId="23709"/>
    <cellStyle name="Normal 18 25 2 2" xfId="23710"/>
    <cellStyle name="Normal 18 25 2 3" xfId="23711"/>
    <cellStyle name="Normal 18 25 2 4" xfId="23712"/>
    <cellStyle name="Normal 18 25 3" xfId="23713"/>
    <cellStyle name="Normal 18 25 4" xfId="23714"/>
    <cellStyle name="Normal 18 26" xfId="23715"/>
    <cellStyle name="Normal 18 27" xfId="23716"/>
    <cellStyle name="Normal 18 28" xfId="23717"/>
    <cellStyle name="Normal 18 29" xfId="23718"/>
    <cellStyle name="Normal 18 3" xfId="23719"/>
    <cellStyle name="Normal 18 3 2" xfId="23720"/>
    <cellStyle name="Normal 18 3 2 2" xfId="23721"/>
    <cellStyle name="Normal 18 3 2 2 2" xfId="23722"/>
    <cellStyle name="Normal 18 3 2 2 2 2" xfId="23723"/>
    <cellStyle name="Normal 18 3 2 2 2 3" xfId="23724"/>
    <cellStyle name="Normal 18 3 2 2 2 4" xfId="23725"/>
    <cellStyle name="Normal 18 3 2 2 3" xfId="23726"/>
    <cellStyle name="Normal 18 3 2 2 4" xfId="23727"/>
    <cellStyle name="Normal 18 3 2 3" xfId="23728"/>
    <cellStyle name="Normal 18 3 2 4" xfId="23729"/>
    <cellStyle name="Normal 18 3 2 5" xfId="23730"/>
    <cellStyle name="Normal 18 3 2 6" xfId="23731"/>
    <cellStyle name="Normal 18 3 3" xfId="23732"/>
    <cellStyle name="Normal 18 3 4" xfId="23733"/>
    <cellStyle name="Normal 18 3 4 2" xfId="23734"/>
    <cellStyle name="Normal 18 3 4 2 2" xfId="23735"/>
    <cellStyle name="Normal 18 3 4 2 3" xfId="23736"/>
    <cellStyle name="Normal 18 3 4 2 4" xfId="23737"/>
    <cellStyle name="Normal 18 3 4 3" xfId="23738"/>
    <cellStyle name="Normal 18 3 4 4" xfId="23739"/>
    <cellStyle name="Normal 18 3 5" xfId="23740"/>
    <cellStyle name="Normal 18 3 6" xfId="23741"/>
    <cellStyle name="Normal 18 3 7" xfId="23742"/>
    <cellStyle name="Normal 18 30" xfId="23743"/>
    <cellStyle name="Normal 18 31" xfId="23744"/>
    <cellStyle name="Normal 18 32" xfId="23745"/>
    <cellStyle name="Normal 18 33" xfId="23746"/>
    <cellStyle name="Normal 18 34" xfId="23747"/>
    <cellStyle name="Normal 18 35" xfId="23748"/>
    <cellStyle name="Normal 18 36" xfId="23749"/>
    <cellStyle name="Normal 18 4" xfId="23750"/>
    <cellStyle name="Normal 18 5" xfId="23751"/>
    <cellStyle name="Normal 18 6" xfId="23752"/>
    <cellStyle name="Normal 18 7" xfId="23753"/>
    <cellStyle name="Normal 18 8" xfId="23754"/>
    <cellStyle name="Normal 18 9" xfId="23755"/>
    <cellStyle name="Normal 180" xfId="23756"/>
    <cellStyle name="Normal 181" xfId="23757"/>
    <cellStyle name="Normal 182" xfId="23758"/>
    <cellStyle name="Normal 183" xfId="23759"/>
    <cellStyle name="Normal 184" xfId="23760"/>
    <cellStyle name="Normal 185" xfId="23761"/>
    <cellStyle name="Normal 186" xfId="23762"/>
    <cellStyle name="Normal 187" xfId="23763"/>
    <cellStyle name="Normal 188" xfId="23764"/>
    <cellStyle name="Normal 189" xfId="23765"/>
    <cellStyle name="Normal 19" xfId="23766"/>
    <cellStyle name="Normal 19 10" xfId="23767"/>
    <cellStyle name="Normal 19 11" xfId="23768"/>
    <cellStyle name="Normal 19 12" xfId="23769"/>
    <cellStyle name="Normal 19 13" xfId="23770"/>
    <cellStyle name="Normal 19 14" xfId="23771"/>
    <cellStyle name="Normal 19 15" xfId="23772"/>
    <cellStyle name="Normal 19 16" xfId="23773"/>
    <cellStyle name="Normal 19 17" xfId="23774"/>
    <cellStyle name="Normal 19 18" xfId="23775"/>
    <cellStyle name="Normal 19 19" xfId="23776"/>
    <cellStyle name="Normal 19 2" xfId="23777"/>
    <cellStyle name="Normal 19 2 10" xfId="23778"/>
    <cellStyle name="Normal 19 2 11" xfId="23779"/>
    <cellStyle name="Normal 19 2 12" xfId="23780"/>
    <cellStyle name="Normal 19 2 13" xfId="23781"/>
    <cellStyle name="Normal 19 2 14" xfId="23782"/>
    <cellStyle name="Normal 19 2 15" xfId="23783"/>
    <cellStyle name="Normal 19 2 15 2" xfId="23784"/>
    <cellStyle name="Normal 19 2 15 2 2" xfId="23785"/>
    <cellStyle name="Normal 19 2 15 2 2 2" xfId="23786"/>
    <cellStyle name="Normal 19 2 15 2 2 3" xfId="23787"/>
    <cellStyle name="Normal 19 2 15 2 2 4" xfId="23788"/>
    <cellStyle name="Normal 19 2 15 2 3" xfId="23789"/>
    <cellStyle name="Normal 19 2 15 2 4" xfId="23790"/>
    <cellStyle name="Normal 19 2 15 3" xfId="23791"/>
    <cellStyle name="Normal 19 2 15 4" xfId="23792"/>
    <cellStyle name="Normal 19 2 15 5" xfId="23793"/>
    <cellStyle name="Normal 19 2 15 6" xfId="23794"/>
    <cellStyle name="Normal 19 2 16" xfId="23795"/>
    <cellStyle name="Normal 19 2 16 2" xfId="23796"/>
    <cellStyle name="Normal 19 2 16 2 2" xfId="23797"/>
    <cellStyle name="Normal 19 2 16 2 3" xfId="23798"/>
    <cellStyle name="Normal 19 2 16 2 4" xfId="23799"/>
    <cellStyle name="Normal 19 2 16 3" xfId="23800"/>
    <cellStyle name="Normal 19 2 16 4" xfId="23801"/>
    <cellStyle name="Normal 19 2 17" xfId="23802"/>
    <cellStyle name="Normal 19 2 18" xfId="23803"/>
    <cellStyle name="Normal 19 2 19" xfId="23804"/>
    <cellStyle name="Normal 19 2 2" xfId="23805"/>
    <cellStyle name="Normal 19 2 2 2" xfId="23806"/>
    <cellStyle name="Normal 19 2 2 2 2" xfId="23807"/>
    <cellStyle name="Normal 19 2 2 2 2 2" xfId="23808"/>
    <cellStyle name="Normal 19 2 2 2 2 2 2" xfId="23809"/>
    <cellStyle name="Normal 19 2 2 2 2 2 3" xfId="23810"/>
    <cellStyle name="Normal 19 2 2 2 2 2 4" xfId="23811"/>
    <cellStyle name="Normal 19 2 2 2 2 3" xfId="23812"/>
    <cellStyle name="Normal 19 2 2 2 2 4" xfId="23813"/>
    <cellStyle name="Normal 19 2 2 2 3" xfId="23814"/>
    <cellStyle name="Normal 19 2 2 2 4" xfId="23815"/>
    <cellStyle name="Normal 19 2 2 2 5" xfId="23816"/>
    <cellStyle name="Normal 19 2 2 2 6" xfId="23817"/>
    <cellStyle name="Normal 19 2 2 3" xfId="23818"/>
    <cellStyle name="Normal 19 2 2 4" xfId="23819"/>
    <cellStyle name="Normal 19 2 2 4 2" xfId="23820"/>
    <cellStyle name="Normal 19 2 2 4 2 2" xfId="23821"/>
    <cellStyle name="Normal 19 2 2 4 2 3" xfId="23822"/>
    <cellStyle name="Normal 19 2 2 4 2 4" xfId="23823"/>
    <cellStyle name="Normal 19 2 2 4 3" xfId="23824"/>
    <cellStyle name="Normal 19 2 2 4 4" xfId="23825"/>
    <cellStyle name="Normal 19 2 2 5" xfId="23826"/>
    <cellStyle name="Normal 19 2 2 6" xfId="23827"/>
    <cellStyle name="Normal 19 2 2 7" xfId="23828"/>
    <cellStyle name="Normal 19 2 20" xfId="23829"/>
    <cellStyle name="Normal 19 2 3" xfId="23830"/>
    <cellStyle name="Normal 19 2 4" xfId="23831"/>
    <cellStyle name="Normal 19 2 5" xfId="23832"/>
    <cellStyle name="Normal 19 2 6" xfId="23833"/>
    <cellStyle name="Normal 19 2 7" xfId="23834"/>
    <cellStyle name="Normal 19 2 8" xfId="23835"/>
    <cellStyle name="Normal 19 2 9" xfId="23836"/>
    <cellStyle name="Normal 19 20" xfId="23837"/>
    <cellStyle name="Normal 19 21" xfId="23838"/>
    <cellStyle name="Normal 19 22" xfId="23839"/>
    <cellStyle name="Normal 19 23" xfId="23840"/>
    <cellStyle name="Normal 19 24" xfId="23841"/>
    <cellStyle name="Normal 19 24 2" xfId="23842"/>
    <cellStyle name="Normal 19 24 2 2" xfId="23843"/>
    <cellStyle name="Normal 19 24 2 2 2" xfId="23844"/>
    <cellStyle name="Normal 19 24 2 2 3" xfId="23845"/>
    <cellStyle name="Normal 19 24 2 2 4" xfId="23846"/>
    <cellStyle name="Normal 19 24 2 3" xfId="23847"/>
    <cellStyle name="Normal 19 24 2 4" xfId="23848"/>
    <cellStyle name="Normal 19 24 3" xfId="23849"/>
    <cellStyle name="Normal 19 24 4" xfId="23850"/>
    <cellStyle name="Normal 19 24 5" xfId="23851"/>
    <cellStyle name="Normal 19 24 6" xfId="23852"/>
    <cellStyle name="Normal 19 25" xfId="23853"/>
    <cellStyle name="Normal 19 25 2" xfId="23854"/>
    <cellStyle name="Normal 19 25 2 2" xfId="23855"/>
    <cellStyle name="Normal 19 25 2 3" xfId="23856"/>
    <cellStyle name="Normal 19 25 2 4" xfId="23857"/>
    <cellStyle name="Normal 19 25 3" xfId="23858"/>
    <cellStyle name="Normal 19 25 4" xfId="23859"/>
    <cellStyle name="Normal 19 26" xfId="23860"/>
    <cellStyle name="Normal 19 27" xfId="23861"/>
    <cellStyle name="Normal 19 28" xfId="23862"/>
    <cellStyle name="Normal 19 29" xfId="23863"/>
    <cellStyle name="Normal 19 3" xfId="23864"/>
    <cellStyle name="Normal 19 3 2" xfId="23865"/>
    <cellStyle name="Normal 19 3 2 2" xfId="23866"/>
    <cellStyle name="Normal 19 3 2 2 2" xfId="23867"/>
    <cellStyle name="Normal 19 3 2 2 2 2" xfId="23868"/>
    <cellStyle name="Normal 19 3 2 2 2 3" xfId="23869"/>
    <cellStyle name="Normal 19 3 2 2 2 4" xfId="23870"/>
    <cellStyle name="Normal 19 3 2 2 3" xfId="23871"/>
    <cellStyle name="Normal 19 3 2 2 4" xfId="23872"/>
    <cellStyle name="Normal 19 3 2 3" xfId="23873"/>
    <cellStyle name="Normal 19 3 2 4" xfId="23874"/>
    <cellStyle name="Normal 19 3 2 5" xfId="23875"/>
    <cellStyle name="Normal 19 3 2 6" xfId="23876"/>
    <cellStyle name="Normal 19 3 3" xfId="23877"/>
    <cellStyle name="Normal 19 3 4" xfId="23878"/>
    <cellStyle name="Normal 19 3 4 2" xfId="23879"/>
    <cellStyle name="Normal 19 3 4 2 2" xfId="23880"/>
    <cellStyle name="Normal 19 3 4 2 3" xfId="23881"/>
    <cellStyle name="Normal 19 3 4 2 4" xfId="23882"/>
    <cellStyle name="Normal 19 3 4 3" xfId="23883"/>
    <cellStyle name="Normal 19 3 4 4" xfId="23884"/>
    <cellStyle name="Normal 19 3 5" xfId="23885"/>
    <cellStyle name="Normal 19 3 6" xfId="23886"/>
    <cellStyle name="Normal 19 3 7" xfId="23887"/>
    <cellStyle name="Normal 19 30" xfId="23888"/>
    <cellStyle name="Normal 19 31" xfId="23889"/>
    <cellStyle name="Normal 19 32" xfId="23890"/>
    <cellStyle name="Normal 19 33" xfId="23891"/>
    <cellStyle name="Normal 19 34" xfId="23892"/>
    <cellStyle name="Normal 19 35" xfId="23893"/>
    <cellStyle name="Normal 19 36" xfId="23894"/>
    <cellStyle name="Normal 19 4" xfId="23895"/>
    <cellStyle name="Normal 19 5" xfId="23896"/>
    <cellStyle name="Normal 19 6" xfId="23897"/>
    <cellStyle name="Normal 19 7" xfId="23898"/>
    <cellStyle name="Normal 19 8" xfId="23899"/>
    <cellStyle name="Normal 19 9" xfId="23900"/>
    <cellStyle name="Normal 190" xfId="23901"/>
    <cellStyle name="Normal 192" xfId="23902"/>
    <cellStyle name="Normal 193" xfId="23903"/>
    <cellStyle name="Normal 196" xfId="23904"/>
    <cellStyle name="Normal 197" xfId="23905"/>
    <cellStyle name="Normal 198" xfId="23906"/>
    <cellStyle name="Normal 199" xfId="23907"/>
    <cellStyle name="Normal 2" xfId="141"/>
    <cellStyle name="Normal 2 10" xfId="23908"/>
    <cellStyle name="Normal 2 10 10" xfId="23909"/>
    <cellStyle name="Normal 2 10 10 2" xfId="23910"/>
    <cellStyle name="Normal 2 10 10 3" xfId="23911"/>
    <cellStyle name="Normal 2 10 10 4" xfId="23912"/>
    <cellStyle name="Normal 2 10 10 5" xfId="23913"/>
    <cellStyle name="Normal 2 10 10 6" xfId="23914"/>
    <cellStyle name="Normal 2 10 11" xfId="23915"/>
    <cellStyle name="Normal 2 10 11 2" xfId="23916"/>
    <cellStyle name="Normal 2 10 11 3" xfId="23917"/>
    <cellStyle name="Normal 2 10 11 4" xfId="23918"/>
    <cellStyle name="Normal 2 10 11 5" xfId="23919"/>
    <cellStyle name="Normal 2 10 11 6" xfId="23920"/>
    <cellStyle name="Normal 2 10 12" xfId="23921"/>
    <cellStyle name="Normal 2 10 12 2" xfId="23922"/>
    <cellStyle name="Normal 2 10 12 3" xfId="23923"/>
    <cellStyle name="Normal 2 10 12 4" xfId="23924"/>
    <cellStyle name="Normal 2 10 12 5" xfId="23925"/>
    <cellStyle name="Normal 2 10 12 6" xfId="23926"/>
    <cellStyle name="Normal 2 10 13" xfId="23927"/>
    <cellStyle name="Normal 2 10 13 2" xfId="23928"/>
    <cellStyle name="Normal 2 10 13 3" xfId="23929"/>
    <cellStyle name="Normal 2 10 13 4" xfId="23930"/>
    <cellStyle name="Normal 2 10 13 5" xfId="23931"/>
    <cellStyle name="Normal 2 10 13 6" xfId="23932"/>
    <cellStyle name="Normal 2 10 14" xfId="23933"/>
    <cellStyle name="Normal 2 10 14 2" xfId="23934"/>
    <cellStyle name="Normal 2 10 14 3" xfId="23935"/>
    <cellStyle name="Normal 2 10 14 4" xfId="23936"/>
    <cellStyle name="Normal 2 10 14 5" xfId="23937"/>
    <cellStyle name="Normal 2 10 14 6" xfId="23938"/>
    <cellStyle name="Normal 2 10 15" xfId="23939"/>
    <cellStyle name="Normal 2 10 15 2" xfId="23940"/>
    <cellStyle name="Normal 2 10 15 3" xfId="23941"/>
    <cellStyle name="Normal 2 10 15 4" xfId="23942"/>
    <cellStyle name="Normal 2 10 15 5" xfId="23943"/>
    <cellStyle name="Normal 2 10 15 6" xfId="23944"/>
    <cellStyle name="Normal 2 10 16" xfId="23945"/>
    <cellStyle name="Normal 2 10 16 2" xfId="23946"/>
    <cellStyle name="Normal 2 10 16 3" xfId="23947"/>
    <cellStyle name="Normal 2 10 16 4" xfId="23948"/>
    <cellStyle name="Normal 2 10 16 5" xfId="23949"/>
    <cellStyle name="Normal 2 10 16 6" xfId="23950"/>
    <cellStyle name="Normal 2 10 17" xfId="23951"/>
    <cellStyle name="Normal 2 10 17 2" xfId="23952"/>
    <cellStyle name="Normal 2 10 17 3" xfId="23953"/>
    <cellStyle name="Normal 2 10 17 4" xfId="23954"/>
    <cellStyle name="Normal 2 10 17 5" xfId="23955"/>
    <cellStyle name="Normal 2 10 17 6" xfId="23956"/>
    <cellStyle name="Normal 2 10 18" xfId="23957"/>
    <cellStyle name="Normal 2 10 18 2" xfId="23958"/>
    <cellStyle name="Normal 2 10 18 3" xfId="23959"/>
    <cellStyle name="Normal 2 10 18 4" xfId="23960"/>
    <cellStyle name="Normal 2 10 18 5" xfId="23961"/>
    <cellStyle name="Normal 2 10 18 6" xfId="23962"/>
    <cellStyle name="Normal 2 10 19" xfId="23963"/>
    <cellStyle name="Normal 2 10 19 2" xfId="23964"/>
    <cellStyle name="Normal 2 10 19 3" xfId="23965"/>
    <cellStyle name="Normal 2 10 19 4" xfId="23966"/>
    <cellStyle name="Normal 2 10 19 5" xfId="23967"/>
    <cellStyle name="Normal 2 10 19 6" xfId="23968"/>
    <cellStyle name="Normal 2 10 2" xfId="23969"/>
    <cellStyle name="Normal 2 10 2 10" xfId="23970"/>
    <cellStyle name="Normal 2 10 2 11" xfId="23971"/>
    <cellStyle name="Normal 2 10 2 12" xfId="23972"/>
    <cellStyle name="Normal 2 10 2 13" xfId="23973"/>
    <cellStyle name="Normal 2 10 2 2" xfId="23974"/>
    <cellStyle name="Normal 2 10 2 3" xfId="23975"/>
    <cellStyle name="Normal 2 10 2 4" xfId="23976"/>
    <cellStyle name="Normal 2 10 2 5" xfId="23977"/>
    <cellStyle name="Normal 2 10 2 6" xfId="23978"/>
    <cellStyle name="Normal 2 10 2 7" xfId="23979"/>
    <cellStyle name="Normal 2 10 2 8" xfId="23980"/>
    <cellStyle name="Normal 2 10 2 9" xfId="23981"/>
    <cellStyle name="Normal 2 10 20" xfId="23982"/>
    <cellStyle name="Normal 2 10 20 2" xfId="23983"/>
    <cellStyle name="Normal 2 10 20 3" xfId="23984"/>
    <cellStyle name="Normal 2 10 20 4" xfId="23985"/>
    <cellStyle name="Normal 2 10 20 5" xfId="23986"/>
    <cellStyle name="Normal 2 10 20 6" xfId="23987"/>
    <cellStyle name="Normal 2 10 21" xfId="23988"/>
    <cellStyle name="Normal 2 10 21 2" xfId="23989"/>
    <cellStyle name="Normal 2 10 21 3" xfId="23990"/>
    <cellStyle name="Normal 2 10 21 4" xfId="23991"/>
    <cellStyle name="Normal 2 10 21 5" xfId="23992"/>
    <cellStyle name="Normal 2 10 21 6" xfId="23993"/>
    <cellStyle name="Normal 2 10 22" xfId="23994"/>
    <cellStyle name="Normal 2 10 22 2" xfId="23995"/>
    <cellStyle name="Normal 2 10 22 3" xfId="23996"/>
    <cellStyle name="Normal 2 10 22 4" xfId="23997"/>
    <cellStyle name="Normal 2 10 22 5" xfId="23998"/>
    <cellStyle name="Normal 2 10 22 6" xfId="23999"/>
    <cellStyle name="Normal 2 10 23" xfId="24000"/>
    <cellStyle name="Normal 2 10 23 2" xfId="24001"/>
    <cellStyle name="Normal 2 10 23 3" xfId="24002"/>
    <cellStyle name="Normal 2 10 23 4" xfId="24003"/>
    <cellStyle name="Normal 2 10 23 5" xfId="24004"/>
    <cellStyle name="Normal 2 10 23 6" xfId="24005"/>
    <cellStyle name="Normal 2 10 24" xfId="24006"/>
    <cellStyle name="Normal 2 10 24 2" xfId="24007"/>
    <cellStyle name="Normal 2 10 24 3" xfId="24008"/>
    <cellStyle name="Normal 2 10 24 4" xfId="24009"/>
    <cellStyle name="Normal 2 10 24 5" xfId="24010"/>
    <cellStyle name="Normal 2 10 24 6" xfId="24011"/>
    <cellStyle name="Normal 2 10 25" xfId="24012"/>
    <cellStyle name="Normal 2 10 25 2" xfId="24013"/>
    <cellStyle name="Normal 2 10 25 2 2" xfId="24014"/>
    <cellStyle name="Normal 2 10 25 2 2 2" xfId="24015"/>
    <cellStyle name="Normal 2 10 25 2 2 3" xfId="24016"/>
    <cellStyle name="Normal 2 10 25 2 2 4" xfId="24017"/>
    <cellStyle name="Normal 2 10 25 2 3" xfId="24018"/>
    <cellStyle name="Normal 2 10 25 2 4" xfId="24019"/>
    <cellStyle name="Normal 2 10 25 3" xfId="24020"/>
    <cellStyle name="Normal 2 10 25 4" xfId="24021"/>
    <cellStyle name="Normal 2 10 25 5" xfId="24022"/>
    <cellStyle name="Normal 2 10 25 6" xfId="24023"/>
    <cellStyle name="Normal 2 10 26" xfId="24024"/>
    <cellStyle name="Normal 2 10 26 2" xfId="24025"/>
    <cellStyle name="Normal 2 10 26 2 2" xfId="24026"/>
    <cellStyle name="Normal 2 10 26 2 3" xfId="24027"/>
    <cellStyle name="Normal 2 10 26 2 4" xfId="24028"/>
    <cellStyle name="Normal 2 10 26 3" xfId="24029"/>
    <cellStyle name="Normal 2 10 26 4" xfId="24030"/>
    <cellStyle name="Normal 2 10 27" xfId="24031"/>
    <cellStyle name="Normal 2 10 28" xfId="24032"/>
    <cellStyle name="Normal 2 10 29" xfId="24033"/>
    <cellStyle name="Normal 2 10 3" xfId="24034"/>
    <cellStyle name="Normal 2 10 3 2" xfId="24035"/>
    <cellStyle name="Normal 2 10 3 3" xfId="24036"/>
    <cellStyle name="Normal 2 10 3 4" xfId="24037"/>
    <cellStyle name="Normal 2 10 3 5" xfId="24038"/>
    <cellStyle name="Normal 2 10 3 6" xfId="24039"/>
    <cellStyle name="Normal 2 10 30" xfId="24040"/>
    <cellStyle name="Normal 2 10 31" xfId="24041"/>
    <cellStyle name="Normal 2 10 32" xfId="24042"/>
    <cellStyle name="Normal 2 10 33" xfId="24043"/>
    <cellStyle name="Normal 2 10 34" xfId="24044"/>
    <cellStyle name="Normal 2 10 35" xfId="24045"/>
    <cellStyle name="Normal 2 10 36" xfId="24046"/>
    <cellStyle name="Normal 2 10 37" xfId="24047"/>
    <cellStyle name="Normal 2 10 38" xfId="24048"/>
    <cellStyle name="Normal 2 10 39" xfId="24049"/>
    <cellStyle name="Normal 2 10 4" xfId="24050"/>
    <cellStyle name="Normal 2 10 4 2" xfId="24051"/>
    <cellStyle name="Normal 2 10 4 3" xfId="24052"/>
    <cellStyle name="Normal 2 10 4 4" xfId="24053"/>
    <cellStyle name="Normal 2 10 4 5" xfId="24054"/>
    <cellStyle name="Normal 2 10 4 6" xfId="24055"/>
    <cellStyle name="Normal 2 10 40" xfId="24056"/>
    <cellStyle name="Normal 2 10 5" xfId="24057"/>
    <cellStyle name="Normal 2 10 5 2" xfId="24058"/>
    <cellStyle name="Normal 2 10 5 3" xfId="24059"/>
    <cellStyle name="Normal 2 10 5 4" xfId="24060"/>
    <cellStyle name="Normal 2 10 5 5" xfId="24061"/>
    <cellStyle name="Normal 2 10 5 6" xfId="24062"/>
    <cellStyle name="Normal 2 10 6" xfId="24063"/>
    <cellStyle name="Normal 2 10 6 2" xfId="24064"/>
    <cellStyle name="Normal 2 10 6 3" xfId="24065"/>
    <cellStyle name="Normal 2 10 6 4" xfId="24066"/>
    <cellStyle name="Normal 2 10 6 5" xfId="24067"/>
    <cellStyle name="Normal 2 10 6 6" xfId="24068"/>
    <cellStyle name="Normal 2 10 7" xfId="24069"/>
    <cellStyle name="Normal 2 10 7 2" xfId="24070"/>
    <cellStyle name="Normal 2 10 7 3" xfId="24071"/>
    <cellStyle name="Normal 2 10 7 4" xfId="24072"/>
    <cellStyle name="Normal 2 10 7 5" xfId="24073"/>
    <cellStyle name="Normal 2 10 7 6" xfId="24074"/>
    <cellStyle name="Normal 2 10 8" xfId="24075"/>
    <cellStyle name="Normal 2 10 8 2" xfId="24076"/>
    <cellStyle name="Normal 2 10 8 3" xfId="24077"/>
    <cellStyle name="Normal 2 10 8 4" xfId="24078"/>
    <cellStyle name="Normal 2 10 8 5" xfId="24079"/>
    <cellStyle name="Normal 2 10 8 6" xfId="24080"/>
    <cellStyle name="Normal 2 10 9" xfId="24081"/>
    <cellStyle name="Normal 2 10 9 2" xfId="24082"/>
    <cellStyle name="Normal 2 10 9 3" xfId="24083"/>
    <cellStyle name="Normal 2 10 9 4" xfId="24084"/>
    <cellStyle name="Normal 2 10 9 5" xfId="24085"/>
    <cellStyle name="Normal 2 10 9 6" xfId="24086"/>
    <cellStyle name="Normal 2 11" xfId="24087"/>
    <cellStyle name="Normal 2 11 10" xfId="24088"/>
    <cellStyle name="Normal 2 11 10 2" xfId="24089"/>
    <cellStyle name="Normal 2 11 10 3" xfId="24090"/>
    <cellStyle name="Normal 2 11 10 4" xfId="24091"/>
    <cellStyle name="Normal 2 11 10 5" xfId="24092"/>
    <cellStyle name="Normal 2 11 10 6" xfId="24093"/>
    <cellStyle name="Normal 2 11 11" xfId="24094"/>
    <cellStyle name="Normal 2 11 11 2" xfId="24095"/>
    <cellStyle name="Normal 2 11 11 3" xfId="24096"/>
    <cellStyle name="Normal 2 11 11 4" xfId="24097"/>
    <cellStyle name="Normal 2 11 11 5" xfId="24098"/>
    <cellStyle name="Normal 2 11 11 6" xfId="24099"/>
    <cellStyle name="Normal 2 11 12" xfId="24100"/>
    <cellStyle name="Normal 2 11 12 2" xfId="24101"/>
    <cellStyle name="Normal 2 11 12 3" xfId="24102"/>
    <cellStyle name="Normal 2 11 12 4" xfId="24103"/>
    <cellStyle name="Normal 2 11 12 5" xfId="24104"/>
    <cellStyle name="Normal 2 11 12 6" xfId="24105"/>
    <cellStyle name="Normal 2 11 13" xfId="24106"/>
    <cellStyle name="Normal 2 11 13 2" xfId="24107"/>
    <cellStyle name="Normal 2 11 13 3" xfId="24108"/>
    <cellStyle name="Normal 2 11 13 4" xfId="24109"/>
    <cellStyle name="Normal 2 11 13 5" xfId="24110"/>
    <cellStyle name="Normal 2 11 13 6" xfId="24111"/>
    <cellStyle name="Normal 2 11 14" xfId="24112"/>
    <cellStyle name="Normal 2 11 14 2" xfId="24113"/>
    <cellStyle name="Normal 2 11 14 3" xfId="24114"/>
    <cellStyle name="Normal 2 11 14 4" xfId="24115"/>
    <cellStyle name="Normal 2 11 14 5" xfId="24116"/>
    <cellStyle name="Normal 2 11 14 6" xfId="24117"/>
    <cellStyle name="Normal 2 11 15" xfId="24118"/>
    <cellStyle name="Normal 2 11 15 2" xfId="24119"/>
    <cellStyle name="Normal 2 11 15 2 2" xfId="24120"/>
    <cellStyle name="Normal 2 11 15 2 2 2" xfId="24121"/>
    <cellStyle name="Normal 2 11 15 2 2 3" xfId="24122"/>
    <cellStyle name="Normal 2 11 15 2 2 4" xfId="24123"/>
    <cellStyle name="Normal 2 11 15 2 3" xfId="24124"/>
    <cellStyle name="Normal 2 11 15 2 4" xfId="24125"/>
    <cellStyle name="Normal 2 11 15 3" xfId="24126"/>
    <cellStyle name="Normal 2 11 15 4" xfId="24127"/>
    <cellStyle name="Normal 2 11 15 5" xfId="24128"/>
    <cellStyle name="Normal 2 11 15 6" xfId="24129"/>
    <cellStyle name="Normal 2 11 16" xfId="24130"/>
    <cellStyle name="Normal 2 11 16 2" xfId="24131"/>
    <cellStyle name="Normal 2 11 16 2 2" xfId="24132"/>
    <cellStyle name="Normal 2 11 16 2 3" xfId="24133"/>
    <cellStyle name="Normal 2 11 16 2 4" xfId="24134"/>
    <cellStyle name="Normal 2 11 16 3" xfId="24135"/>
    <cellStyle name="Normal 2 11 16 4" xfId="24136"/>
    <cellStyle name="Normal 2 11 17" xfId="24137"/>
    <cellStyle name="Normal 2 11 18" xfId="24138"/>
    <cellStyle name="Normal 2 11 19" xfId="24139"/>
    <cellStyle name="Normal 2 11 2" xfId="24140"/>
    <cellStyle name="Normal 2 11 2 2" xfId="24141"/>
    <cellStyle name="Normal 2 11 2 2 2" xfId="24142"/>
    <cellStyle name="Normal 2 11 2 2 2 2" xfId="24143"/>
    <cellStyle name="Normal 2 11 2 2 2 2 2" xfId="24144"/>
    <cellStyle name="Normal 2 11 2 2 2 2 3" xfId="24145"/>
    <cellStyle name="Normal 2 11 2 2 2 2 4" xfId="24146"/>
    <cellStyle name="Normal 2 11 2 2 2 3" xfId="24147"/>
    <cellStyle name="Normal 2 11 2 2 2 4" xfId="24148"/>
    <cellStyle name="Normal 2 11 2 2 3" xfId="24149"/>
    <cellStyle name="Normal 2 11 2 2 4" xfId="24150"/>
    <cellStyle name="Normal 2 11 2 2 5" xfId="24151"/>
    <cellStyle name="Normal 2 11 2 2 6" xfId="24152"/>
    <cellStyle name="Normal 2 11 2 3" xfId="24153"/>
    <cellStyle name="Normal 2 11 2 3 2" xfId="24154"/>
    <cellStyle name="Normal 2 11 2 4" xfId="24155"/>
    <cellStyle name="Normal 2 11 2 4 2" xfId="24156"/>
    <cellStyle name="Normal 2 11 2 4 2 2" xfId="24157"/>
    <cellStyle name="Normal 2 11 2 4 2 3" xfId="24158"/>
    <cellStyle name="Normal 2 11 2 4 2 4" xfId="24159"/>
    <cellStyle name="Normal 2 11 2 4 3" xfId="24160"/>
    <cellStyle name="Normal 2 11 2 4 4" xfId="24161"/>
    <cellStyle name="Normal 2 11 2 5" xfId="24162"/>
    <cellStyle name="Normal 2 11 2 6" xfId="24163"/>
    <cellStyle name="Normal 2 11 2 7" xfId="24164"/>
    <cellStyle name="Normal 2 11 20" xfId="24165"/>
    <cellStyle name="Normal 2 11 21" xfId="24166"/>
    <cellStyle name="Normal 2 11 22" xfId="24167"/>
    <cellStyle name="Normal 2 11 23" xfId="24168"/>
    <cellStyle name="Normal 2 11 24" xfId="24169"/>
    <cellStyle name="Normal 2 11 25" xfId="24170"/>
    <cellStyle name="Normal 2 11 26" xfId="24171"/>
    <cellStyle name="Normal 2 11 27" xfId="24172"/>
    <cellStyle name="Normal 2 11 28" xfId="24173"/>
    <cellStyle name="Normal 2 11 29" xfId="24174"/>
    <cellStyle name="Normal 2 11 3" xfId="24175"/>
    <cellStyle name="Normal 2 11 3 2" xfId="24176"/>
    <cellStyle name="Normal 2 11 3 3" xfId="24177"/>
    <cellStyle name="Normal 2 11 3 4" xfId="24178"/>
    <cellStyle name="Normal 2 11 3 5" xfId="24179"/>
    <cellStyle name="Normal 2 11 3 6" xfId="24180"/>
    <cellStyle name="Normal 2 11 4" xfId="24181"/>
    <cellStyle name="Normal 2 11 4 2" xfId="24182"/>
    <cellStyle name="Normal 2 11 4 3" xfId="24183"/>
    <cellStyle name="Normal 2 11 4 4" xfId="24184"/>
    <cellStyle name="Normal 2 11 4 5" xfId="24185"/>
    <cellStyle name="Normal 2 11 4 6" xfId="24186"/>
    <cellStyle name="Normal 2 11 5" xfId="24187"/>
    <cellStyle name="Normal 2 11 5 2" xfId="24188"/>
    <cellStyle name="Normal 2 11 5 3" xfId="24189"/>
    <cellStyle name="Normal 2 11 5 4" xfId="24190"/>
    <cellStyle name="Normal 2 11 5 5" xfId="24191"/>
    <cellStyle name="Normal 2 11 5 6" xfId="24192"/>
    <cellStyle name="Normal 2 11 6" xfId="24193"/>
    <cellStyle name="Normal 2 11 6 2" xfId="24194"/>
    <cellStyle name="Normal 2 11 6 3" xfId="24195"/>
    <cellStyle name="Normal 2 11 6 4" xfId="24196"/>
    <cellStyle name="Normal 2 11 6 5" xfId="24197"/>
    <cellStyle name="Normal 2 11 6 6" xfId="24198"/>
    <cellStyle name="Normal 2 11 7" xfId="24199"/>
    <cellStyle name="Normal 2 11 7 2" xfId="24200"/>
    <cellStyle name="Normal 2 11 7 3" xfId="24201"/>
    <cellStyle name="Normal 2 11 7 4" xfId="24202"/>
    <cellStyle name="Normal 2 11 7 5" xfId="24203"/>
    <cellStyle name="Normal 2 11 7 6" xfId="24204"/>
    <cellStyle name="Normal 2 11 8" xfId="24205"/>
    <cellStyle name="Normal 2 11 8 2" xfId="24206"/>
    <cellStyle name="Normal 2 11 8 3" xfId="24207"/>
    <cellStyle name="Normal 2 11 8 4" xfId="24208"/>
    <cellStyle name="Normal 2 11 8 5" xfId="24209"/>
    <cellStyle name="Normal 2 11 8 6" xfId="24210"/>
    <cellStyle name="Normal 2 11 9" xfId="24211"/>
    <cellStyle name="Normal 2 11 9 2" xfId="24212"/>
    <cellStyle name="Normal 2 11 9 3" xfId="24213"/>
    <cellStyle name="Normal 2 11 9 4" xfId="24214"/>
    <cellStyle name="Normal 2 11 9 5" xfId="24215"/>
    <cellStyle name="Normal 2 11 9 6" xfId="24216"/>
    <cellStyle name="Normal 2 12" xfId="24217"/>
    <cellStyle name="Normal 2 12 10" xfId="24218"/>
    <cellStyle name="Normal 2 12 10 2" xfId="24219"/>
    <cellStyle name="Normal 2 12 10 3" xfId="24220"/>
    <cellStyle name="Normal 2 12 10 4" xfId="24221"/>
    <cellStyle name="Normal 2 12 10 5" xfId="24222"/>
    <cellStyle name="Normal 2 12 10 6" xfId="24223"/>
    <cellStyle name="Normal 2 12 11" xfId="24224"/>
    <cellStyle name="Normal 2 12 11 2" xfId="24225"/>
    <cellStyle name="Normal 2 12 11 3" xfId="24226"/>
    <cellStyle name="Normal 2 12 11 4" xfId="24227"/>
    <cellStyle name="Normal 2 12 11 5" xfId="24228"/>
    <cellStyle name="Normal 2 12 11 6" xfId="24229"/>
    <cellStyle name="Normal 2 12 12" xfId="24230"/>
    <cellStyle name="Normal 2 12 12 2" xfId="24231"/>
    <cellStyle name="Normal 2 12 12 3" xfId="24232"/>
    <cellStyle name="Normal 2 12 12 4" xfId="24233"/>
    <cellStyle name="Normal 2 12 12 5" xfId="24234"/>
    <cellStyle name="Normal 2 12 12 6" xfId="24235"/>
    <cellStyle name="Normal 2 12 13" xfId="24236"/>
    <cellStyle name="Normal 2 12 13 2" xfId="24237"/>
    <cellStyle name="Normal 2 12 13 3" xfId="24238"/>
    <cellStyle name="Normal 2 12 13 4" xfId="24239"/>
    <cellStyle name="Normal 2 12 13 5" xfId="24240"/>
    <cellStyle name="Normal 2 12 13 6" xfId="24241"/>
    <cellStyle name="Normal 2 12 14" xfId="24242"/>
    <cellStyle name="Normal 2 12 14 2" xfId="24243"/>
    <cellStyle name="Normal 2 12 14 3" xfId="24244"/>
    <cellStyle name="Normal 2 12 14 4" xfId="24245"/>
    <cellStyle name="Normal 2 12 14 5" xfId="24246"/>
    <cellStyle name="Normal 2 12 14 6" xfId="24247"/>
    <cellStyle name="Normal 2 12 15" xfId="24248"/>
    <cellStyle name="Normal 2 12 15 2" xfId="24249"/>
    <cellStyle name="Normal 2 12 15 2 2" xfId="24250"/>
    <cellStyle name="Normal 2 12 15 2 2 2" xfId="24251"/>
    <cellStyle name="Normal 2 12 15 2 2 3" xfId="24252"/>
    <cellStyle name="Normal 2 12 15 2 2 4" xfId="24253"/>
    <cellStyle name="Normal 2 12 15 2 3" xfId="24254"/>
    <cellStyle name="Normal 2 12 15 2 4" xfId="24255"/>
    <cellStyle name="Normal 2 12 15 3" xfId="24256"/>
    <cellStyle name="Normal 2 12 15 4" xfId="24257"/>
    <cellStyle name="Normal 2 12 15 5" xfId="24258"/>
    <cellStyle name="Normal 2 12 15 6" xfId="24259"/>
    <cellStyle name="Normal 2 12 16" xfId="24260"/>
    <cellStyle name="Normal 2 12 16 2" xfId="24261"/>
    <cellStyle name="Normal 2 12 16 2 2" xfId="24262"/>
    <cellStyle name="Normal 2 12 16 2 3" xfId="24263"/>
    <cellStyle name="Normal 2 12 16 2 4" xfId="24264"/>
    <cellStyle name="Normal 2 12 16 3" xfId="24265"/>
    <cellStyle name="Normal 2 12 16 4" xfId="24266"/>
    <cellStyle name="Normal 2 12 17" xfId="24267"/>
    <cellStyle name="Normal 2 12 18" xfId="24268"/>
    <cellStyle name="Normal 2 12 19" xfId="24269"/>
    <cellStyle name="Normal 2 12 2" xfId="24270"/>
    <cellStyle name="Normal 2 12 2 2" xfId="24271"/>
    <cellStyle name="Normal 2 12 2 2 2" xfId="24272"/>
    <cellStyle name="Normal 2 12 2 2 2 2" xfId="24273"/>
    <cellStyle name="Normal 2 12 2 2 2 2 2" xfId="24274"/>
    <cellStyle name="Normal 2 12 2 2 2 2 3" xfId="24275"/>
    <cellStyle name="Normal 2 12 2 2 2 2 4" xfId="24276"/>
    <cellStyle name="Normal 2 12 2 2 2 3" xfId="24277"/>
    <cellStyle name="Normal 2 12 2 2 2 4" xfId="24278"/>
    <cellStyle name="Normal 2 12 2 2 3" xfId="24279"/>
    <cellStyle name="Normal 2 12 2 2 4" xfId="24280"/>
    <cellStyle name="Normal 2 12 2 2 5" xfId="24281"/>
    <cellStyle name="Normal 2 12 2 2 6" xfId="24282"/>
    <cellStyle name="Normal 2 12 2 3" xfId="24283"/>
    <cellStyle name="Normal 2 12 2 3 2" xfId="24284"/>
    <cellStyle name="Normal 2 12 2 4" xfId="24285"/>
    <cellStyle name="Normal 2 12 2 4 2" xfId="24286"/>
    <cellStyle name="Normal 2 12 2 4 2 2" xfId="24287"/>
    <cellStyle name="Normal 2 12 2 4 2 3" xfId="24288"/>
    <cellStyle name="Normal 2 12 2 4 2 4" xfId="24289"/>
    <cellStyle name="Normal 2 12 2 4 3" xfId="24290"/>
    <cellStyle name="Normal 2 12 2 4 4" xfId="24291"/>
    <cellStyle name="Normal 2 12 2 5" xfId="24292"/>
    <cellStyle name="Normal 2 12 2 6" xfId="24293"/>
    <cellStyle name="Normal 2 12 2 7" xfId="24294"/>
    <cellStyle name="Normal 2 12 20" xfId="24295"/>
    <cellStyle name="Normal 2 12 21" xfId="24296"/>
    <cellStyle name="Normal 2 12 22" xfId="24297"/>
    <cellStyle name="Normal 2 12 23" xfId="24298"/>
    <cellStyle name="Normal 2 12 24" xfId="24299"/>
    <cellStyle name="Normal 2 12 25" xfId="24300"/>
    <cellStyle name="Normal 2 12 26" xfId="24301"/>
    <cellStyle name="Normal 2 12 27" xfId="24302"/>
    <cellStyle name="Normal 2 12 28" xfId="24303"/>
    <cellStyle name="Normal 2 12 29" xfId="24304"/>
    <cellStyle name="Normal 2 12 3" xfId="24305"/>
    <cellStyle name="Normal 2 12 3 2" xfId="24306"/>
    <cellStyle name="Normal 2 12 3 3" xfId="24307"/>
    <cellStyle name="Normal 2 12 3 4" xfId="24308"/>
    <cellStyle name="Normal 2 12 3 5" xfId="24309"/>
    <cellStyle name="Normal 2 12 3 6" xfId="24310"/>
    <cellStyle name="Normal 2 12 4" xfId="24311"/>
    <cellStyle name="Normal 2 12 4 2" xfId="24312"/>
    <cellStyle name="Normal 2 12 4 3" xfId="24313"/>
    <cellStyle name="Normal 2 12 4 4" xfId="24314"/>
    <cellStyle name="Normal 2 12 4 5" xfId="24315"/>
    <cellStyle name="Normal 2 12 4 6" xfId="24316"/>
    <cellStyle name="Normal 2 12 5" xfId="24317"/>
    <cellStyle name="Normal 2 12 5 2" xfId="24318"/>
    <cellStyle name="Normal 2 12 5 3" xfId="24319"/>
    <cellStyle name="Normal 2 12 5 4" xfId="24320"/>
    <cellStyle name="Normal 2 12 5 5" xfId="24321"/>
    <cellStyle name="Normal 2 12 5 6" xfId="24322"/>
    <cellStyle name="Normal 2 12 6" xfId="24323"/>
    <cellStyle name="Normal 2 12 6 2" xfId="24324"/>
    <cellStyle name="Normal 2 12 6 3" xfId="24325"/>
    <cellStyle name="Normal 2 12 6 4" xfId="24326"/>
    <cellStyle name="Normal 2 12 6 5" xfId="24327"/>
    <cellStyle name="Normal 2 12 6 6" xfId="24328"/>
    <cellStyle name="Normal 2 12 7" xfId="24329"/>
    <cellStyle name="Normal 2 12 7 2" xfId="24330"/>
    <cellStyle name="Normal 2 12 7 3" xfId="24331"/>
    <cellStyle name="Normal 2 12 7 4" xfId="24332"/>
    <cellStyle name="Normal 2 12 7 5" xfId="24333"/>
    <cellStyle name="Normal 2 12 7 6" xfId="24334"/>
    <cellStyle name="Normal 2 12 8" xfId="24335"/>
    <cellStyle name="Normal 2 12 8 2" xfId="24336"/>
    <cellStyle name="Normal 2 12 8 3" xfId="24337"/>
    <cellStyle name="Normal 2 12 8 4" xfId="24338"/>
    <cellStyle name="Normal 2 12 8 5" xfId="24339"/>
    <cellStyle name="Normal 2 12 8 6" xfId="24340"/>
    <cellStyle name="Normal 2 12 9" xfId="24341"/>
    <cellStyle name="Normal 2 12 9 2" xfId="24342"/>
    <cellStyle name="Normal 2 12 9 3" xfId="24343"/>
    <cellStyle name="Normal 2 12 9 4" xfId="24344"/>
    <cellStyle name="Normal 2 12 9 5" xfId="24345"/>
    <cellStyle name="Normal 2 12 9 6" xfId="24346"/>
    <cellStyle name="Normal 2 13" xfId="24347"/>
    <cellStyle name="Normal 2 13 10" xfId="24348"/>
    <cellStyle name="Normal 2 13 10 2" xfId="24349"/>
    <cellStyle name="Normal 2 13 10 3" xfId="24350"/>
    <cellStyle name="Normal 2 13 10 4" xfId="24351"/>
    <cellStyle name="Normal 2 13 10 5" xfId="24352"/>
    <cellStyle name="Normal 2 13 10 6" xfId="24353"/>
    <cellStyle name="Normal 2 13 11" xfId="24354"/>
    <cellStyle name="Normal 2 13 11 2" xfId="24355"/>
    <cellStyle name="Normal 2 13 11 3" xfId="24356"/>
    <cellStyle name="Normal 2 13 11 4" xfId="24357"/>
    <cellStyle name="Normal 2 13 11 5" xfId="24358"/>
    <cellStyle name="Normal 2 13 11 6" xfId="24359"/>
    <cellStyle name="Normal 2 13 12" xfId="24360"/>
    <cellStyle name="Normal 2 13 12 2" xfId="24361"/>
    <cellStyle name="Normal 2 13 12 3" xfId="24362"/>
    <cellStyle name="Normal 2 13 12 4" xfId="24363"/>
    <cellStyle name="Normal 2 13 12 5" xfId="24364"/>
    <cellStyle name="Normal 2 13 12 6" xfId="24365"/>
    <cellStyle name="Normal 2 13 13" xfId="24366"/>
    <cellStyle name="Normal 2 13 13 2" xfId="24367"/>
    <cellStyle name="Normal 2 13 13 3" xfId="24368"/>
    <cellStyle name="Normal 2 13 13 4" xfId="24369"/>
    <cellStyle name="Normal 2 13 13 5" xfId="24370"/>
    <cellStyle name="Normal 2 13 13 6" xfId="24371"/>
    <cellStyle name="Normal 2 13 14" xfId="24372"/>
    <cellStyle name="Normal 2 13 14 2" xfId="24373"/>
    <cellStyle name="Normal 2 13 14 3" xfId="24374"/>
    <cellStyle name="Normal 2 13 14 4" xfId="24375"/>
    <cellStyle name="Normal 2 13 14 5" xfId="24376"/>
    <cellStyle name="Normal 2 13 14 6" xfId="24377"/>
    <cellStyle name="Normal 2 13 15" xfId="24378"/>
    <cellStyle name="Normal 2 13 15 2" xfId="24379"/>
    <cellStyle name="Normal 2 13 15 2 2" xfId="24380"/>
    <cellStyle name="Normal 2 13 15 2 2 2" xfId="24381"/>
    <cellStyle name="Normal 2 13 15 2 2 3" xfId="24382"/>
    <cellStyle name="Normal 2 13 15 2 2 4" xfId="24383"/>
    <cellStyle name="Normal 2 13 15 2 3" xfId="24384"/>
    <cellStyle name="Normal 2 13 15 2 4" xfId="24385"/>
    <cellStyle name="Normal 2 13 15 3" xfId="24386"/>
    <cellStyle name="Normal 2 13 15 4" xfId="24387"/>
    <cellStyle name="Normal 2 13 15 5" xfId="24388"/>
    <cellStyle name="Normal 2 13 15 6" xfId="24389"/>
    <cellStyle name="Normal 2 13 16" xfId="24390"/>
    <cellStyle name="Normal 2 13 16 2" xfId="24391"/>
    <cellStyle name="Normal 2 13 16 2 2" xfId="24392"/>
    <cellStyle name="Normal 2 13 16 2 3" xfId="24393"/>
    <cellStyle name="Normal 2 13 16 2 4" xfId="24394"/>
    <cellStyle name="Normal 2 13 16 3" xfId="24395"/>
    <cellStyle name="Normal 2 13 16 4" xfId="24396"/>
    <cellStyle name="Normal 2 13 17" xfId="24397"/>
    <cellStyle name="Normal 2 13 18" xfId="24398"/>
    <cellStyle name="Normal 2 13 19" xfId="24399"/>
    <cellStyle name="Normal 2 13 2" xfId="24400"/>
    <cellStyle name="Normal 2 13 2 2" xfId="24401"/>
    <cellStyle name="Normal 2 13 2 2 2" xfId="24402"/>
    <cellStyle name="Normal 2 13 2 2 2 2" xfId="24403"/>
    <cellStyle name="Normal 2 13 2 2 2 2 2" xfId="24404"/>
    <cellStyle name="Normal 2 13 2 2 2 2 3" xfId="24405"/>
    <cellStyle name="Normal 2 13 2 2 2 2 4" xfId="24406"/>
    <cellStyle name="Normal 2 13 2 2 2 3" xfId="24407"/>
    <cellStyle name="Normal 2 13 2 2 2 4" xfId="24408"/>
    <cellStyle name="Normal 2 13 2 2 3" xfId="24409"/>
    <cellStyle name="Normal 2 13 2 2 4" xfId="24410"/>
    <cellStyle name="Normal 2 13 2 2 5" xfId="24411"/>
    <cellStyle name="Normal 2 13 2 2 6" xfId="24412"/>
    <cellStyle name="Normal 2 13 2 3" xfId="24413"/>
    <cellStyle name="Normal 2 13 2 3 2" xfId="24414"/>
    <cellStyle name="Normal 2 13 2 4" xfId="24415"/>
    <cellStyle name="Normal 2 13 2 4 2" xfId="24416"/>
    <cellStyle name="Normal 2 13 2 4 2 2" xfId="24417"/>
    <cellStyle name="Normal 2 13 2 4 2 3" xfId="24418"/>
    <cellStyle name="Normal 2 13 2 4 2 4" xfId="24419"/>
    <cellStyle name="Normal 2 13 2 4 3" xfId="24420"/>
    <cellStyle name="Normal 2 13 2 4 4" xfId="24421"/>
    <cellStyle name="Normal 2 13 2 5" xfId="24422"/>
    <cellStyle name="Normal 2 13 2 6" xfId="24423"/>
    <cellStyle name="Normal 2 13 2 7" xfId="24424"/>
    <cellStyle name="Normal 2 13 20" xfId="24425"/>
    <cellStyle name="Normal 2 13 21" xfId="24426"/>
    <cellStyle name="Normal 2 13 22" xfId="24427"/>
    <cellStyle name="Normal 2 13 23" xfId="24428"/>
    <cellStyle name="Normal 2 13 24" xfId="24429"/>
    <cellStyle name="Normal 2 13 25" xfId="24430"/>
    <cellStyle name="Normal 2 13 26" xfId="24431"/>
    <cellStyle name="Normal 2 13 27" xfId="24432"/>
    <cellStyle name="Normal 2 13 28" xfId="24433"/>
    <cellStyle name="Normal 2 13 3" xfId="24434"/>
    <cellStyle name="Normal 2 13 3 2" xfId="24435"/>
    <cellStyle name="Normal 2 13 3 3" xfId="24436"/>
    <cellStyle name="Normal 2 13 3 4" xfId="24437"/>
    <cellStyle name="Normal 2 13 3 5" xfId="24438"/>
    <cellStyle name="Normal 2 13 3 6" xfId="24439"/>
    <cellStyle name="Normal 2 13 4" xfId="24440"/>
    <cellStyle name="Normal 2 13 4 2" xfId="24441"/>
    <cellStyle name="Normal 2 13 4 3" xfId="24442"/>
    <cellStyle name="Normal 2 13 4 4" xfId="24443"/>
    <cellStyle name="Normal 2 13 4 5" xfId="24444"/>
    <cellStyle name="Normal 2 13 4 6" xfId="24445"/>
    <cellStyle name="Normal 2 13 5" xfId="24446"/>
    <cellStyle name="Normal 2 13 5 2" xfId="24447"/>
    <cellStyle name="Normal 2 13 5 3" xfId="24448"/>
    <cellStyle name="Normal 2 13 5 4" xfId="24449"/>
    <cellStyle name="Normal 2 13 5 5" xfId="24450"/>
    <cellStyle name="Normal 2 13 5 6" xfId="24451"/>
    <cellStyle name="Normal 2 13 6" xfId="24452"/>
    <cellStyle name="Normal 2 13 6 2" xfId="24453"/>
    <cellStyle name="Normal 2 13 6 3" xfId="24454"/>
    <cellStyle name="Normal 2 13 6 4" xfId="24455"/>
    <cellStyle name="Normal 2 13 6 5" xfId="24456"/>
    <cellStyle name="Normal 2 13 6 6" xfId="24457"/>
    <cellStyle name="Normal 2 13 7" xfId="24458"/>
    <cellStyle name="Normal 2 13 7 2" xfId="24459"/>
    <cellStyle name="Normal 2 13 7 3" xfId="24460"/>
    <cellStyle name="Normal 2 13 7 4" xfId="24461"/>
    <cellStyle name="Normal 2 13 7 5" xfId="24462"/>
    <cellStyle name="Normal 2 13 7 6" xfId="24463"/>
    <cellStyle name="Normal 2 13 8" xfId="24464"/>
    <cellStyle name="Normal 2 13 8 2" xfId="24465"/>
    <cellStyle name="Normal 2 13 8 3" xfId="24466"/>
    <cellStyle name="Normal 2 13 8 4" xfId="24467"/>
    <cellStyle name="Normal 2 13 8 5" xfId="24468"/>
    <cellStyle name="Normal 2 13 8 6" xfId="24469"/>
    <cellStyle name="Normal 2 13 9" xfId="24470"/>
    <cellStyle name="Normal 2 13 9 2" xfId="24471"/>
    <cellStyle name="Normal 2 13 9 3" xfId="24472"/>
    <cellStyle name="Normal 2 13 9 4" xfId="24473"/>
    <cellStyle name="Normal 2 13 9 5" xfId="24474"/>
    <cellStyle name="Normal 2 13 9 6" xfId="24475"/>
    <cellStyle name="Normal 2 14" xfId="24476"/>
    <cellStyle name="Normal 2 14 10" xfId="24477"/>
    <cellStyle name="Normal 2 14 10 2" xfId="24478"/>
    <cellStyle name="Normal 2 14 10 3" xfId="24479"/>
    <cellStyle name="Normal 2 14 10 4" xfId="24480"/>
    <cellStyle name="Normal 2 14 10 5" xfId="24481"/>
    <cellStyle name="Normal 2 14 10 6" xfId="24482"/>
    <cellStyle name="Normal 2 14 11" xfId="24483"/>
    <cellStyle name="Normal 2 14 11 2" xfId="24484"/>
    <cellStyle name="Normal 2 14 11 3" xfId="24485"/>
    <cellStyle name="Normal 2 14 11 4" xfId="24486"/>
    <cellStyle name="Normal 2 14 11 5" xfId="24487"/>
    <cellStyle name="Normal 2 14 11 6" xfId="24488"/>
    <cellStyle name="Normal 2 14 12" xfId="24489"/>
    <cellStyle name="Normal 2 14 12 2" xfId="24490"/>
    <cellStyle name="Normal 2 14 12 3" xfId="24491"/>
    <cellStyle name="Normal 2 14 12 4" xfId="24492"/>
    <cellStyle name="Normal 2 14 12 5" xfId="24493"/>
    <cellStyle name="Normal 2 14 12 6" xfId="24494"/>
    <cellStyle name="Normal 2 14 13" xfId="24495"/>
    <cellStyle name="Normal 2 14 13 2" xfId="24496"/>
    <cellStyle name="Normal 2 14 13 3" xfId="24497"/>
    <cellStyle name="Normal 2 14 13 4" xfId="24498"/>
    <cellStyle name="Normal 2 14 13 5" xfId="24499"/>
    <cellStyle name="Normal 2 14 13 6" xfId="24500"/>
    <cellStyle name="Normal 2 14 14" xfId="24501"/>
    <cellStyle name="Normal 2 14 14 2" xfId="24502"/>
    <cellStyle name="Normal 2 14 14 3" xfId="24503"/>
    <cellStyle name="Normal 2 14 14 4" xfId="24504"/>
    <cellStyle name="Normal 2 14 14 5" xfId="24505"/>
    <cellStyle name="Normal 2 14 14 6" xfId="24506"/>
    <cellStyle name="Normal 2 14 15" xfId="24507"/>
    <cellStyle name="Normal 2 14 15 2" xfId="24508"/>
    <cellStyle name="Normal 2 14 15 2 2" xfId="24509"/>
    <cellStyle name="Normal 2 14 15 2 2 2" xfId="24510"/>
    <cellStyle name="Normal 2 14 15 2 2 3" xfId="24511"/>
    <cellStyle name="Normal 2 14 15 2 2 4" xfId="24512"/>
    <cellStyle name="Normal 2 14 15 2 3" xfId="24513"/>
    <cellStyle name="Normal 2 14 15 2 4" xfId="24514"/>
    <cellStyle name="Normal 2 14 15 3" xfId="24515"/>
    <cellStyle name="Normal 2 14 15 4" xfId="24516"/>
    <cellStyle name="Normal 2 14 15 5" xfId="24517"/>
    <cellStyle name="Normal 2 14 15 6" xfId="24518"/>
    <cellStyle name="Normal 2 14 16" xfId="24519"/>
    <cellStyle name="Normal 2 14 16 2" xfId="24520"/>
    <cellStyle name="Normal 2 14 16 2 2" xfId="24521"/>
    <cellStyle name="Normal 2 14 16 2 3" xfId="24522"/>
    <cellStyle name="Normal 2 14 16 2 4" xfId="24523"/>
    <cellStyle name="Normal 2 14 16 3" xfId="24524"/>
    <cellStyle name="Normal 2 14 16 4" xfId="24525"/>
    <cellStyle name="Normal 2 14 17" xfId="24526"/>
    <cellStyle name="Normal 2 14 18" xfId="24527"/>
    <cellStyle name="Normal 2 14 19" xfId="24528"/>
    <cellStyle name="Normal 2 14 2" xfId="24529"/>
    <cellStyle name="Normal 2 14 2 2" xfId="24530"/>
    <cellStyle name="Normal 2 14 2 2 2" xfId="24531"/>
    <cellStyle name="Normal 2 14 2 2 2 2" xfId="24532"/>
    <cellStyle name="Normal 2 14 2 2 2 2 2" xfId="24533"/>
    <cellStyle name="Normal 2 14 2 2 2 2 3" xfId="24534"/>
    <cellStyle name="Normal 2 14 2 2 2 2 4" xfId="24535"/>
    <cellStyle name="Normal 2 14 2 2 2 3" xfId="24536"/>
    <cellStyle name="Normal 2 14 2 2 2 4" xfId="24537"/>
    <cellStyle name="Normal 2 14 2 2 3" xfId="24538"/>
    <cellStyle name="Normal 2 14 2 2 4" xfId="24539"/>
    <cellStyle name="Normal 2 14 2 2 5" xfId="24540"/>
    <cellStyle name="Normal 2 14 2 2 6" xfId="24541"/>
    <cellStyle name="Normal 2 14 2 3" xfId="24542"/>
    <cellStyle name="Normal 2 14 2 3 2" xfId="24543"/>
    <cellStyle name="Normal 2 14 2 4" xfId="24544"/>
    <cellStyle name="Normal 2 14 2 4 2" xfId="24545"/>
    <cellStyle name="Normal 2 14 2 4 2 2" xfId="24546"/>
    <cellStyle name="Normal 2 14 2 4 2 3" xfId="24547"/>
    <cellStyle name="Normal 2 14 2 4 2 4" xfId="24548"/>
    <cellStyle name="Normal 2 14 2 4 3" xfId="24549"/>
    <cellStyle name="Normal 2 14 2 4 4" xfId="24550"/>
    <cellStyle name="Normal 2 14 2 5" xfId="24551"/>
    <cellStyle name="Normal 2 14 2 6" xfId="24552"/>
    <cellStyle name="Normal 2 14 2 7" xfId="24553"/>
    <cellStyle name="Normal 2 14 20" xfId="24554"/>
    <cellStyle name="Normal 2 14 21" xfId="24555"/>
    <cellStyle name="Normal 2 14 22" xfId="24556"/>
    <cellStyle name="Normal 2 14 23" xfId="24557"/>
    <cellStyle name="Normal 2 14 24" xfId="24558"/>
    <cellStyle name="Normal 2 14 25" xfId="24559"/>
    <cellStyle name="Normal 2 14 26" xfId="24560"/>
    <cellStyle name="Normal 2 14 27" xfId="24561"/>
    <cellStyle name="Normal 2 14 28" xfId="24562"/>
    <cellStyle name="Normal 2 14 3" xfId="24563"/>
    <cellStyle name="Normal 2 14 3 2" xfId="24564"/>
    <cellStyle name="Normal 2 14 3 3" xfId="24565"/>
    <cellStyle name="Normal 2 14 3 4" xfId="24566"/>
    <cellStyle name="Normal 2 14 3 5" xfId="24567"/>
    <cellStyle name="Normal 2 14 3 6" xfId="24568"/>
    <cellStyle name="Normal 2 14 4" xfId="24569"/>
    <cellStyle name="Normal 2 14 4 2" xfId="24570"/>
    <cellStyle name="Normal 2 14 4 3" xfId="24571"/>
    <cellStyle name="Normal 2 14 4 4" xfId="24572"/>
    <cellStyle name="Normal 2 14 4 5" xfId="24573"/>
    <cellStyle name="Normal 2 14 4 6" xfId="24574"/>
    <cellStyle name="Normal 2 14 5" xfId="24575"/>
    <cellStyle name="Normal 2 14 5 2" xfId="24576"/>
    <cellStyle name="Normal 2 14 5 3" xfId="24577"/>
    <cellStyle name="Normal 2 14 5 4" xfId="24578"/>
    <cellStyle name="Normal 2 14 5 5" xfId="24579"/>
    <cellStyle name="Normal 2 14 5 6" xfId="24580"/>
    <cellStyle name="Normal 2 14 6" xfId="24581"/>
    <cellStyle name="Normal 2 14 6 2" xfId="24582"/>
    <cellStyle name="Normal 2 14 6 3" xfId="24583"/>
    <cellStyle name="Normal 2 14 6 4" xfId="24584"/>
    <cellStyle name="Normal 2 14 6 5" xfId="24585"/>
    <cellStyle name="Normal 2 14 6 6" xfId="24586"/>
    <cellStyle name="Normal 2 14 7" xfId="24587"/>
    <cellStyle name="Normal 2 14 7 2" xfId="24588"/>
    <cellStyle name="Normal 2 14 7 3" xfId="24589"/>
    <cellStyle name="Normal 2 14 7 4" xfId="24590"/>
    <cellStyle name="Normal 2 14 7 5" xfId="24591"/>
    <cellStyle name="Normal 2 14 7 6" xfId="24592"/>
    <cellStyle name="Normal 2 14 8" xfId="24593"/>
    <cellStyle name="Normal 2 14 8 2" xfId="24594"/>
    <cellStyle name="Normal 2 14 8 3" xfId="24595"/>
    <cellStyle name="Normal 2 14 8 4" xfId="24596"/>
    <cellStyle name="Normal 2 14 8 5" xfId="24597"/>
    <cellStyle name="Normal 2 14 8 6" xfId="24598"/>
    <cellStyle name="Normal 2 14 9" xfId="24599"/>
    <cellStyle name="Normal 2 14 9 2" xfId="24600"/>
    <cellStyle name="Normal 2 14 9 3" xfId="24601"/>
    <cellStyle name="Normal 2 14 9 4" xfId="24602"/>
    <cellStyle name="Normal 2 14 9 5" xfId="24603"/>
    <cellStyle name="Normal 2 14 9 6" xfId="24604"/>
    <cellStyle name="Normal 2 15" xfId="24605"/>
    <cellStyle name="Normal 2 15 10" xfId="24606"/>
    <cellStyle name="Normal 2 15 10 2" xfId="24607"/>
    <cellStyle name="Normal 2 15 10 3" xfId="24608"/>
    <cellStyle name="Normal 2 15 10 4" xfId="24609"/>
    <cellStyle name="Normal 2 15 10 5" xfId="24610"/>
    <cellStyle name="Normal 2 15 10 6" xfId="24611"/>
    <cellStyle name="Normal 2 15 11" xfId="24612"/>
    <cellStyle name="Normal 2 15 11 2" xfId="24613"/>
    <cellStyle name="Normal 2 15 11 3" xfId="24614"/>
    <cellStyle name="Normal 2 15 11 4" xfId="24615"/>
    <cellStyle name="Normal 2 15 11 5" xfId="24616"/>
    <cellStyle name="Normal 2 15 11 6" xfId="24617"/>
    <cellStyle name="Normal 2 15 12" xfId="24618"/>
    <cellStyle name="Normal 2 15 12 2" xfId="24619"/>
    <cellStyle name="Normal 2 15 12 3" xfId="24620"/>
    <cellStyle name="Normal 2 15 12 4" xfId="24621"/>
    <cellStyle name="Normal 2 15 12 5" xfId="24622"/>
    <cellStyle name="Normal 2 15 12 6" xfId="24623"/>
    <cellStyle name="Normal 2 15 13" xfId="24624"/>
    <cellStyle name="Normal 2 15 13 2" xfId="24625"/>
    <cellStyle name="Normal 2 15 13 3" xfId="24626"/>
    <cellStyle name="Normal 2 15 13 4" xfId="24627"/>
    <cellStyle name="Normal 2 15 13 5" xfId="24628"/>
    <cellStyle name="Normal 2 15 13 6" xfId="24629"/>
    <cellStyle name="Normal 2 15 14" xfId="24630"/>
    <cellStyle name="Normal 2 15 14 2" xfId="24631"/>
    <cellStyle name="Normal 2 15 14 3" xfId="24632"/>
    <cellStyle name="Normal 2 15 14 4" xfId="24633"/>
    <cellStyle name="Normal 2 15 14 5" xfId="24634"/>
    <cellStyle name="Normal 2 15 14 6" xfId="24635"/>
    <cellStyle name="Normal 2 15 15" xfId="24636"/>
    <cellStyle name="Normal 2 15 15 2" xfId="24637"/>
    <cellStyle name="Normal 2 15 15 2 2" xfId="24638"/>
    <cellStyle name="Normal 2 15 15 2 2 2" xfId="24639"/>
    <cellStyle name="Normal 2 15 15 2 2 3" xfId="24640"/>
    <cellStyle name="Normal 2 15 15 2 2 4" xfId="24641"/>
    <cellStyle name="Normal 2 15 15 2 3" xfId="24642"/>
    <cellStyle name="Normal 2 15 15 2 4" xfId="24643"/>
    <cellStyle name="Normal 2 15 15 3" xfId="24644"/>
    <cellStyle name="Normal 2 15 15 4" xfId="24645"/>
    <cellStyle name="Normal 2 15 15 5" xfId="24646"/>
    <cellStyle name="Normal 2 15 15 6" xfId="24647"/>
    <cellStyle name="Normal 2 15 16" xfId="24648"/>
    <cellStyle name="Normal 2 15 16 2" xfId="24649"/>
    <cellStyle name="Normal 2 15 16 2 2" xfId="24650"/>
    <cellStyle name="Normal 2 15 16 2 3" xfId="24651"/>
    <cellStyle name="Normal 2 15 16 2 4" xfId="24652"/>
    <cellStyle name="Normal 2 15 16 3" xfId="24653"/>
    <cellStyle name="Normal 2 15 16 4" xfId="24654"/>
    <cellStyle name="Normal 2 15 17" xfId="24655"/>
    <cellStyle name="Normal 2 15 18" xfId="24656"/>
    <cellStyle name="Normal 2 15 19" xfId="24657"/>
    <cellStyle name="Normal 2 15 2" xfId="24658"/>
    <cellStyle name="Normal 2 15 2 2" xfId="24659"/>
    <cellStyle name="Normal 2 15 2 2 2" xfId="24660"/>
    <cellStyle name="Normal 2 15 2 2 2 2" xfId="24661"/>
    <cellStyle name="Normal 2 15 2 2 2 2 2" xfId="24662"/>
    <cellStyle name="Normal 2 15 2 2 2 2 3" xfId="24663"/>
    <cellStyle name="Normal 2 15 2 2 2 2 4" xfId="24664"/>
    <cellStyle name="Normal 2 15 2 2 2 3" xfId="24665"/>
    <cellStyle name="Normal 2 15 2 2 2 4" xfId="24666"/>
    <cellStyle name="Normal 2 15 2 2 3" xfId="24667"/>
    <cellStyle name="Normal 2 15 2 2 4" xfId="24668"/>
    <cellStyle name="Normal 2 15 2 2 5" xfId="24669"/>
    <cellStyle name="Normal 2 15 2 2 6" xfId="24670"/>
    <cellStyle name="Normal 2 15 2 3" xfId="24671"/>
    <cellStyle name="Normal 2 15 2 3 2" xfId="24672"/>
    <cellStyle name="Normal 2 15 2 4" xfId="24673"/>
    <cellStyle name="Normal 2 15 2 4 2" xfId="24674"/>
    <cellStyle name="Normal 2 15 2 4 2 2" xfId="24675"/>
    <cellStyle name="Normal 2 15 2 4 2 3" xfId="24676"/>
    <cellStyle name="Normal 2 15 2 4 2 4" xfId="24677"/>
    <cellStyle name="Normal 2 15 2 4 3" xfId="24678"/>
    <cellStyle name="Normal 2 15 2 4 4" xfId="24679"/>
    <cellStyle name="Normal 2 15 2 5" xfId="24680"/>
    <cellStyle name="Normal 2 15 2 6" xfId="24681"/>
    <cellStyle name="Normal 2 15 2 7" xfId="24682"/>
    <cellStyle name="Normal 2 15 3" xfId="24683"/>
    <cellStyle name="Normal 2 15 3 2" xfId="24684"/>
    <cellStyle name="Normal 2 15 3 3" xfId="24685"/>
    <cellStyle name="Normal 2 15 3 4" xfId="24686"/>
    <cellStyle name="Normal 2 15 3 5" xfId="24687"/>
    <cellStyle name="Normal 2 15 3 6" xfId="24688"/>
    <cellStyle name="Normal 2 15 4" xfId="24689"/>
    <cellStyle name="Normal 2 15 4 2" xfId="24690"/>
    <cellStyle name="Normal 2 15 4 3" xfId="24691"/>
    <cellStyle name="Normal 2 15 4 4" xfId="24692"/>
    <cellStyle name="Normal 2 15 4 5" xfId="24693"/>
    <cellStyle name="Normal 2 15 4 6" xfId="24694"/>
    <cellStyle name="Normal 2 15 5" xfId="24695"/>
    <cellStyle name="Normal 2 15 5 2" xfId="24696"/>
    <cellStyle name="Normal 2 15 5 3" xfId="24697"/>
    <cellStyle name="Normal 2 15 5 4" xfId="24698"/>
    <cellStyle name="Normal 2 15 5 5" xfId="24699"/>
    <cellStyle name="Normal 2 15 5 6" xfId="24700"/>
    <cellStyle name="Normal 2 15 6" xfId="24701"/>
    <cellStyle name="Normal 2 15 6 2" xfId="24702"/>
    <cellStyle name="Normal 2 15 6 3" xfId="24703"/>
    <cellStyle name="Normal 2 15 6 4" xfId="24704"/>
    <cellStyle name="Normal 2 15 6 5" xfId="24705"/>
    <cellStyle name="Normal 2 15 6 6" xfId="24706"/>
    <cellStyle name="Normal 2 15 7" xfId="24707"/>
    <cellStyle name="Normal 2 15 7 2" xfId="24708"/>
    <cellStyle name="Normal 2 15 7 3" xfId="24709"/>
    <cellStyle name="Normal 2 15 7 4" xfId="24710"/>
    <cellStyle name="Normal 2 15 7 5" xfId="24711"/>
    <cellStyle name="Normal 2 15 7 6" xfId="24712"/>
    <cellStyle name="Normal 2 15 8" xfId="24713"/>
    <cellStyle name="Normal 2 15 8 2" xfId="24714"/>
    <cellStyle name="Normal 2 15 8 3" xfId="24715"/>
    <cellStyle name="Normal 2 15 8 4" xfId="24716"/>
    <cellStyle name="Normal 2 15 8 5" xfId="24717"/>
    <cellStyle name="Normal 2 15 8 6" xfId="24718"/>
    <cellStyle name="Normal 2 15 9" xfId="24719"/>
    <cellStyle name="Normal 2 15 9 2" xfId="24720"/>
    <cellStyle name="Normal 2 15 9 3" xfId="24721"/>
    <cellStyle name="Normal 2 15 9 4" xfId="24722"/>
    <cellStyle name="Normal 2 15 9 5" xfId="24723"/>
    <cellStyle name="Normal 2 15 9 6" xfId="24724"/>
    <cellStyle name="Normal 2 16" xfId="24725"/>
    <cellStyle name="Normal 2 16 2" xfId="24726"/>
    <cellStyle name="Normal 2 16 3" xfId="24727"/>
    <cellStyle name="Normal 2 16 4" xfId="24728"/>
    <cellStyle name="Normal 2 16 5" xfId="24729"/>
    <cellStyle name="Normal 2 16 6" xfId="24730"/>
    <cellStyle name="Normal 2 17" xfId="24731"/>
    <cellStyle name="Normal 2 17 2" xfId="24732"/>
    <cellStyle name="Normal 2 17 3" xfId="24733"/>
    <cellStyle name="Normal 2 17 4" xfId="24734"/>
    <cellStyle name="Normal 2 17 5" xfId="24735"/>
    <cellStyle name="Normal 2 17 6" xfId="24736"/>
    <cellStyle name="Normal 2 18" xfId="24737"/>
    <cellStyle name="Normal 2 18 2" xfId="24738"/>
    <cellStyle name="Normal 2 18 3" xfId="24739"/>
    <cellStyle name="Normal 2 18 4" xfId="24740"/>
    <cellStyle name="Normal 2 18 5" xfId="24741"/>
    <cellStyle name="Normal 2 18 6" xfId="24742"/>
    <cellStyle name="Normal 2 19" xfId="24743"/>
    <cellStyle name="Normal 2 19 2" xfId="24744"/>
    <cellStyle name="Normal 2 19 3" xfId="24745"/>
    <cellStyle name="Normal 2 19 4" xfId="24746"/>
    <cellStyle name="Normal 2 19 5" xfId="24747"/>
    <cellStyle name="Normal 2 19 6" xfId="24748"/>
    <cellStyle name="Normal 2 2" xfId="142"/>
    <cellStyle name="Normal 2 2 10" xfId="24749"/>
    <cellStyle name="Normal 2 2 10 2" xfId="24750"/>
    <cellStyle name="Normal 2 2 10 3" xfId="24751"/>
    <cellStyle name="Normal 2 2 10 4" xfId="24752"/>
    <cellStyle name="Normal 2 2 10 5" xfId="24753"/>
    <cellStyle name="Normal 2 2 10 6" xfId="24754"/>
    <cellStyle name="Normal 2 2 11" xfId="24755"/>
    <cellStyle name="Normal 2 2 11 2" xfId="24756"/>
    <cellStyle name="Normal 2 2 11 3" xfId="24757"/>
    <cellStyle name="Normal 2 2 11 4" xfId="24758"/>
    <cellStyle name="Normal 2 2 11 5" xfId="24759"/>
    <cellStyle name="Normal 2 2 11 6" xfId="24760"/>
    <cellStyle name="Normal 2 2 12" xfId="24761"/>
    <cellStyle name="Normal 2 2 12 2" xfId="24762"/>
    <cellStyle name="Normal 2 2 12 3" xfId="24763"/>
    <cellStyle name="Normal 2 2 12 4" xfId="24764"/>
    <cellStyle name="Normal 2 2 12 5" xfId="24765"/>
    <cellStyle name="Normal 2 2 12 6" xfId="24766"/>
    <cellStyle name="Normal 2 2 13" xfId="24767"/>
    <cellStyle name="Normal 2 2 13 2" xfId="24768"/>
    <cellStyle name="Normal 2 2 13 3" xfId="24769"/>
    <cellStyle name="Normal 2 2 13 4" xfId="24770"/>
    <cellStyle name="Normal 2 2 13 5" xfId="24771"/>
    <cellStyle name="Normal 2 2 13 6" xfId="24772"/>
    <cellStyle name="Normal 2 2 14" xfId="24773"/>
    <cellStyle name="Normal 2 2 14 2" xfId="24774"/>
    <cellStyle name="Normal 2 2 14 3" xfId="24775"/>
    <cellStyle name="Normal 2 2 14 4" xfId="24776"/>
    <cellStyle name="Normal 2 2 14 5" xfId="24777"/>
    <cellStyle name="Normal 2 2 14 6" xfId="24778"/>
    <cellStyle name="Normal 2 2 15" xfId="24779"/>
    <cellStyle name="Normal 2 2 15 2" xfId="24780"/>
    <cellStyle name="Normal 2 2 15 3" xfId="24781"/>
    <cellStyle name="Normal 2 2 15 4" xfId="24782"/>
    <cellStyle name="Normal 2 2 15 5" xfId="24783"/>
    <cellStyle name="Normal 2 2 15 6" xfId="24784"/>
    <cellStyle name="Normal 2 2 16" xfId="24785"/>
    <cellStyle name="Normal 2 2 16 2" xfId="24786"/>
    <cellStyle name="Normal 2 2 16 3" xfId="24787"/>
    <cellStyle name="Normal 2 2 16 4" xfId="24788"/>
    <cellStyle name="Normal 2 2 16 5" xfId="24789"/>
    <cellStyle name="Normal 2 2 16 6" xfId="24790"/>
    <cellStyle name="Normal 2 2 17" xfId="24791"/>
    <cellStyle name="Normal 2 2 17 2" xfId="24792"/>
    <cellStyle name="Normal 2 2 17 3" xfId="24793"/>
    <cellStyle name="Normal 2 2 17 4" xfId="24794"/>
    <cellStyle name="Normal 2 2 17 5" xfId="24795"/>
    <cellStyle name="Normal 2 2 17 6" xfId="24796"/>
    <cellStyle name="Normal 2 2 18" xfId="24797"/>
    <cellStyle name="Normal 2 2 18 2" xfId="24798"/>
    <cellStyle name="Normal 2 2 18 3" xfId="24799"/>
    <cellStyle name="Normal 2 2 18 4" xfId="24800"/>
    <cellStyle name="Normal 2 2 18 5" xfId="24801"/>
    <cellStyle name="Normal 2 2 18 6" xfId="24802"/>
    <cellStyle name="Normal 2 2 19" xfId="24803"/>
    <cellStyle name="Normal 2 2 19 2" xfId="24804"/>
    <cellStyle name="Normal 2 2 19 3" xfId="24805"/>
    <cellStyle name="Normal 2 2 19 4" xfId="24806"/>
    <cellStyle name="Normal 2 2 19 5" xfId="24807"/>
    <cellStyle name="Normal 2 2 19 6" xfId="24808"/>
    <cellStyle name="Normal 2 2 2" xfId="143"/>
    <cellStyle name="Normal 2 2 2 10" xfId="24809"/>
    <cellStyle name="Normal 2 2 2 10 2" xfId="24810"/>
    <cellStyle name="Normal 2 2 2 10 3" xfId="24811"/>
    <cellStyle name="Normal 2 2 2 10 4" xfId="24812"/>
    <cellStyle name="Normal 2 2 2 10 5" xfId="24813"/>
    <cellStyle name="Normal 2 2 2 10 6" xfId="24814"/>
    <cellStyle name="Normal 2 2 2 11" xfId="24815"/>
    <cellStyle name="Normal 2 2 2 11 2" xfId="24816"/>
    <cellStyle name="Normal 2 2 2 11 3" xfId="24817"/>
    <cellStyle name="Normal 2 2 2 11 4" xfId="24818"/>
    <cellStyle name="Normal 2 2 2 11 5" xfId="24819"/>
    <cellStyle name="Normal 2 2 2 11 6" xfId="24820"/>
    <cellStyle name="Normal 2 2 2 12" xfId="24821"/>
    <cellStyle name="Normal 2 2 2 12 2" xfId="24822"/>
    <cellStyle name="Normal 2 2 2 12 3" xfId="24823"/>
    <cellStyle name="Normal 2 2 2 12 4" xfId="24824"/>
    <cellStyle name="Normal 2 2 2 12 5" xfId="24825"/>
    <cellStyle name="Normal 2 2 2 12 6" xfId="24826"/>
    <cellStyle name="Normal 2 2 2 13" xfId="24827"/>
    <cellStyle name="Normal 2 2 2 13 2" xfId="24828"/>
    <cellStyle name="Normal 2 2 2 13 3" xfId="24829"/>
    <cellStyle name="Normal 2 2 2 13 4" xfId="24830"/>
    <cellStyle name="Normal 2 2 2 13 5" xfId="24831"/>
    <cellStyle name="Normal 2 2 2 13 6" xfId="24832"/>
    <cellStyle name="Normal 2 2 2 14" xfId="24833"/>
    <cellStyle name="Normal 2 2 2 14 2" xfId="24834"/>
    <cellStyle name="Normal 2 2 2 14 3" xfId="24835"/>
    <cellStyle name="Normal 2 2 2 14 4" xfId="24836"/>
    <cellStyle name="Normal 2 2 2 14 5" xfId="24837"/>
    <cellStyle name="Normal 2 2 2 14 6" xfId="24838"/>
    <cellStyle name="Normal 2 2 2 15" xfId="24839"/>
    <cellStyle name="Normal 2 2 2 15 2" xfId="24840"/>
    <cellStyle name="Normal 2 2 2 15 3" xfId="24841"/>
    <cellStyle name="Normal 2 2 2 15 4" xfId="24842"/>
    <cellStyle name="Normal 2 2 2 15 5" xfId="24843"/>
    <cellStyle name="Normal 2 2 2 15 6" xfId="24844"/>
    <cellStyle name="Normal 2 2 2 16" xfId="24845"/>
    <cellStyle name="Normal 2 2 2 16 2" xfId="24846"/>
    <cellStyle name="Normal 2 2 2 16 3" xfId="24847"/>
    <cellStyle name="Normal 2 2 2 16 4" xfId="24848"/>
    <cellStyle name="Normal 2 2 2 16 5" xfId="24849"/>
    <cellStyle name="Normal 2 2 2 16 6" xfId="24850"/>
    <cellStyle name="Normal 2 2 2 17" xfId="24851"/>
    <cellStyle name="Normal 2 2 2 17 2" xfId="24852"/>
    <cellStyle name="Normal 2 2 2 17 3" xfId="24853"/>
    <cellStyle name="Normal 2 2 2 17 4" xfId="24854"/>
    <cellStyle name="Normal 2 2 2 17 5" xfId="24855"/>
    <cellStyle name="Normal 2 2 2 17 6" xfId="24856"/>
    <cellStyle name="Normal 2 2 2 18" xfId="24857"/>
    <cellStyle name="Normal 2 2 2 18 2" xfId="24858"/>
    <cellStyle name="Normal 2 2 2 18 3" xfId="24859"/>
    <cellStyle name="Normal 2 2 2 18 4" xfId="24860"/>
    <cellStyle name="Normal 2 2 2 18 5" xfId="24861"/>
    <cellStyle name="Normal 2 2 2 18 6" xfId="24862"/>
    <cellStyle name="Normal 2 2 2 19" xfId="24863"/>
    <cellStyle name="Normal 2 2 2 19 2" xfId="24864"/>
    <cellStyle name="Normal 2 2 2 19 3" xfId="24865"/>
    <cellStyle name="Normal 2 2 2 19 4" xfId="24866"/>
    <cellStyle name="Normal 2 2 2 19 5" xfId="24867"/>
    <cellStyle name="Normal 2 2 2 19 6" xfId="24868"/>
    <cellStyle name="Normal 2 2 2 2" xfId="24869"/>
    <cellStyle name="Normal 2 2 2 2 10" xfId="24870"/>
    <cellStyle name="Normal 2 2 2 2 10 2" xfId="24871"/>
    <cellStyle name="Normal 2 2 2 2 10 3" xfId="24872"/>
    <cellStyle name="Normal 2 2 2 2 10 4" xfId="24873"/>
    <cellStyle name="Normal 2 2 2 2 10 5" xfId="24874"/>
    <cellStyle name="Normal 2 2 2 2 10 6" xfId="24875"/>
    <cellStyle name="Normal 2 2 2 2 11" xfId="24876"/>
    <cellStyle name="Normal 2 2 2 2 11 2" xfId="24877"/>
    <cellStyle name="Normal 2 2 2 2 11 3" xfId="24878"/>
    <cellStyle name="Normal 2 2 2 2 11 4" xfId="24879"/>
    <cellStyle name="Normal 2 2 2 2 11 5" xfId="24880"/>
    <cellStyle name="Normal 2 2 2 2 11 6" xfId="24881"/>
    <cellStyle name="Normal 2 2 2 2 12" xfId="24882"/>
    <cellStyle name="Normal 2 2 2 2 12 2" xfId="24883"/>
    <cellStyle name="Normal 2 2 2 2 12 3" xfId="24884"/>
    <cellStyle name="Normal 2 2 2 2 12 4" xfId="24885"/>
    <cellStyle name="Normal 2 2 2 2 12 5" xfId="24886"/>
    <cellStyle name="Normal 2 2 2 2 12 6" xfId="24887"/>
    <cellStyle name="Normal 2 2 2 2 13" xfId="24888"/>
    <cellStyle name="Normal 2 2 2 2 13 2" xfId="24889"/>
    <cellStyle name="Normal 2 2 2 2 13 3" xfId="24890"/>
    <cellStyle name="Normal 2 2 2 2 13 4" xfId="24891"/>
    <cellStyle name="Normal 2 2 2 2 13 5" xfId="24892"/>
    <cellStyle name="Normal 2 2 2 2 13 6" xfId="24893"/>
    <cellStyle name="Normal 2 2 2 2 14" xfId="24894"/>
    <cellStyle name="Normal 2 2 2 2 14 2" xfId="24895"/>
    <cellStyle name="Normal 2 2 2 2 14 3" xfId="24896"/>
    <cellStyle name="Normal 2 2 2 2 14 4" xfId="24897"/>
    <cellStyle name="Normal 2 2 2 2 14 5" xfId="24898"/>
    <cellStyle name="Normal 2 2 2 2 14 6" xfId="24899"/>
    <cellStyle name="Normal 2 2 2 2 15" xfId="24900"/>
    <cellStyle name="Normal 2 2 2 2 15 2" xfId="24901"/>
    <cellStyle name="Normal 2 2 2 2 15 2 2" xfId="24902"/>
    <cellStyle name="Normal 2 2 2 2 15 2 2 2" xfId="24903"/>
    <cellStyle name="Normal 2 2 2 2 15 2 2 3" xfId="24904"/>
    <cellStyle name="Normal 2 2 2 2 15 2 2 4" xfId="24905"/>
    <cellStyle name="Normal 2 2 2 2 15 2 3" xfId="24906"/>
    <cellStyle name="Normal 2 2 2 2 15 2 4" xfId="24907"/>
    <cellStyle name="Normal 2 2 2 2 15 3" xfId="24908"/>
    <cellStyle name="Normal 2 2 2 2 15 4" xfId="24909"/>
    <cellStyle name="Normal 2 2 2 2 15 5" xfId="24910"/>
    <cellStyle name="Normal 2 2 2 2 15 6" xfId="24911"/>
    <cellStyle name="Normal 2 2 2 2 16" xfId="24912"/>
    <cellStyle name="Normal 2 2 2 2 16 2" xfId="24913"/>
    <cellStyle name="Normal 2 2 2 2 16 2 2" xfId="24914"/>
    <cellStyle name="Normal 2 2 2 2 16 2 3" xfId="24915"/>
    <cellStyle name="Normal 2 2 2 2 16 2 4" xfId="24916"/>
    <cellStyle name="Normal 2 2 2 2 16 3" xfId="24917"/>
    <cellStyle name="Normal 2 2 2 2 16 4" xfId="24918"/>
    <cellStyle name="Normal 2 2 2 2 17" xfId="24919"/>
    <cellStyle name="Normal 2 2 2 2 18" xfId="24920"/>
    <cellStyle name="Normal 2 2 2 2 19" xfId="24921"/>
    <cellStyle name="Normal 2 2 2 2 2" xfId="24922"/>
    <cellStyle name="Normal 2 2 2 2 2 2" xfId="24923"/>
    <cellStyle name="Normal 2 2 2 2 2 2 2" xfId="24924"/>
    <cellStyle name="Normal 2 2 2 2 2 2 2 2" xfId="24925"/>
    <cellStyle name="Normal 2 2 2 2 2 2 2 2 2" xfId="24926"/>
    <cellStyle name="Normal 2 2 2 2 2 2 2 2 3" xfId="24927"/>
    <cellStyle name="Normal 2 2 2 2 2 2 2 2 4" xfId="24928"/>
    <cellStyle name="Normal 2 2 2 2 2 2 2 3" xfId="24929"/>
    <cellStyle name="Normal 2 2 2 2 2 2 2 4" xfId="24930"/>
    <cellStyle name="Normal 2 2 2 2 2 2 3" xfId="24931"/>
    <cellStyle name="Normal 2 2 2 2 2 2 4" xfId="24932"/>
    <cellStyle name="Normal 2 2 2 2 2 2 5" xfId="24933"/>
    <cellStyle name="Normal 2 2 2 2 2 2 6" xfId="24934"/>
    <cellStyle name="Normal 2 2 2 2 2 3" xfId="24935"/>
    <cellStyle name="Normal 2 2 2 2 2 3 2" xfId="24936"/>
    <cellStyle name="Normal 2 2 2 2 2 4" xfId="24937"/>
    <cellStyle name="Normal 2 2 2 2 2 4 2" xfId="24938"/>
    <cellStyle name="Normal 2 2 2 2 2 4 2 2" xfId="24939"/>
    <cellStyle name="Normal 2 2 2 2 2 4 2 3" xfId="24940"/>
    <cellStyle name="Normal 2 2 2 2 2 4 2 4" xfId="24941"/>
    <cellStyle name="Normal 2 2 2 2 2 4 3" xfId="24942"/>
    <cellStyle name="Normal 2 2 2 2 2 4 4" xfId="24943"/>
    <cellStyle name="Normal 2 2 2 2 2 5" xfId="24944"/>
    <cellStyle name="Normal 2 2 2 2 2 6" xfId="24945"/>
    <cellStyle name="Normal 2 2 2 2 2 7" xfId="24946"/>
    <cellStyle name="Normal 2 2 2 2 20" xfId="24947"/>
    <cellStyle name="Normal 2 2 2 2 21" xfId="24948"/>
    <cellStyle name="Normal 2 2 2 2 22" xfId="24949"/>
    <cellStyle name="Normal 2 2 2 2 23" xfId="24950"/>
    <cellStyle name="Normal 2 2 2 2 24" xfId="24951"/>
    <cellStyle name="Normal 2 2 2 2 25" xfId="24952"/>
    <cellStyle name="Normal 2 2 2 2 26" xfId="24953"/>
    <cellStyle name="Normal 2 2 2 2 3" xfId="24954"/>
    <cellStyle name="Normal 2 2 2 2 3 2" xfId="24955"/>
    <cellStyle name="Normal 2 2 2 2 3 2 2" xfId="24956"/>
    <cellStyle name="Normal 2 2 2 2 3 3" xfId="24957"/>
    <cellStyle name="Normal 2 2 2 2 3 4" xfId="24958"/>
    <cellStyle name="Normal 2 2 2 2 3 5" xfId="24959"/>
    <cellStyle name="Normal 2 2 2 2 3 6" xfId="24960"/>
    <cellStyle name="Normal 2 2 2 2 4" xfId="24961"/>
    <cellStyle name="Normal 2 2 2 2 4 2" xfId="24962"/>
    <cellStyle name="Normal 2 2 2 2 4 3" xfId="24963"/>
    <cellStyle name="Normal 2 2 2 2 4 4" xfId="24964"/>
    <cellStyle name="Normal 2 2 2 2 4 5" xfId="24965"/>
    <cellStyle name="Normal 2 2 2 2 4 6" xfId="24966"/>
    <cellStyle name="Normal 2 2 2 2 5" xfId="24967"/>
    <cellStyle name="Normal 2 2 2 2 5 2" xfId="24968"/>
    <cellStyle name="Normal 2 2 2 2 5 3" xfId="24969"/>
    <cellStyle name="Normal 2 2 2 2 5 4" xfId="24970"/>
    <cellStyle name="Normal 2 2 2 2 5 5" xfId="24971"/>
    <cellStyle name="Normal 2 2 2 2 5 6" xfId="24972"/>
    <cellStyle name="Normal 2 2 2 2 6" xfId="24973"/>
    <cellStyle name="Normal 2 2 2 2 6 2" xfId="24974"/>
    <cellStyle name="Normal 2 2 2 2 6 3" xfId="24975"/>
    <cellStyle name="Normal 2 2 2 2 6 4" xfId="24976"/>
    <cellStyle name="Normal 2 2 2 2 6 5" xfId="24977"/>
    <cellStyle name="Normal 2 2 2 2 6 6" xfId="24978"/>
    <cellStyle name="Normal 2 2 2 2 7" xfId="24979"/>
    <cellStyle name="Normal 2 2 2 2 7 2" xfId="24980"/>
    <cellStyle name="Normal 2 2 2 2 7 3" xfId="24981"/>
    <cellStyle name="Normal 2 2 2 2 7 4" xfId="24982"/>
    <cellStyle name="Normal 2 2 2 2 7 5" xfId="24983"/>
    <cellStyle name="Normal 2 2 2 2 7 6" xfId="24984"/>
    <cellStyle name="Normal 2 2 2 2 8" xfId="24985"/>
    <cellStyle name="Normal 2 2 2 2 8 2" xfId="24986"/>
    <cellStyle name="Normal 2 2 2 2 8 3" xfId="24987"/>
    <cellStyle name="Normal 2 2 2 2 8 4" xfId="24988"/>
    <cellStyle name="Normal 2 2 2 2 8 5" xfId="24989"/>
    <cellStyle name="Normal 2 2 2 2 8 6" xfId="24990"/>
    <cellStyle name="Normal 2 2 2 2 9" xfId="24991"/>
    <cellStyle name="Normal 2 2 2 2 9 2" xfId="24992"/>
    <cellStyle name="Normal 2 2 2 2 9 3" xfId="24993"/>
    <cellStyle name="Normal 2 2 2 2 9 4" xfId="24994"/>
    <cellStyle name="Normal 2 2 2 2 9 5" xfId="24995"/>
    <cellStyle name="Normal 2 2 2 2 9 6" xfId="24996"/>
    <cellStyle name="Normal 2 2 2 20" xfId="24997"/>
    <cellStyle name="Normal 2 2 2 20 2" xfId="24998"/>
    <cellStyle name="Normal 2 2 2 20 3" xfId="24999"/>
    <cellStyle name="Normal 2 2 2 20 4" xfId="25000"/>
    <cellStyle name="Normal 2 2 2 20 5" xfId="25001"/>
    <cellStyle name="Normal 2 2 2 20 6" xfId="25002"/>
    <cellStyle name="Normal 2 2 2 21" xfId="25003"/>
    <cellStyle name="Normal 2 2 2 21 2" xfId="25004"/>
    <cellStyle name="Normal 2 2 2 21 3" xfId="25005"/>
    <cellStyle name="Normal 2 2 2 21 4" xfId="25006"/>
    <cellStyle name="Normal 2 2 2 21 5" xfId="25007"/>
    <cellStyle name="Normal 2 2 2 21 6" xfId="25008"/>
    <cellStyle name="Normal 2 2 2 22" xfId="25009"/>
    <cellStyle name="Normal 2 2 2 22 2" xfId="25010"/>
    <cellStyle name="Normal 2 2 2 22 3" xfId="25011"/>
    <cellStyle name="Normal 2 2 2 22 4" xfId="25012"/>
    <cellStyle name="Normal 2 2 2 22 5" xfId="25013"/>
    <cellStyle name="Normal 2 2 2 22 6" xfId="25014"/>
    <cellStyle name="Normal 2 2 2 23" xfId="25015"/>
    <cellStyle name="Normal 2 2 2 23 2" xfId="25016"/>
    <cellStyle name="Normal 2 2 2 23 3" xfId="25017"/>
    <cellStyle name="Normal 2 2 2 23 4" xfId="25018"/>
    <cellStyle name="Normal 2 2 2 23 5" xfId="25019"/>
    <cellStyle name="Normal 2 2 2 23 6" xfId="25020"/>
    <cellStyle name="Normal 2 2 2 24" xfId="25021"/>
    <cellStyle name="Normal 2 2 2 24 2" xfId="25022"/>
    <cellStyle name="Normal 2 2 2 24 3" xfId="25023"/>
    <cellStyle name="Normal 2 2 2 24 4" xfId="25024"/>
    <cellStyle name="Normal 2 2 2 24 5" xfId="25025"/>
    <cellStyle name="Normal 2 2 2 24 6" xfId="25026"/>
    <cellStyle name="Normal 2 2 2 25" xfId="25027"/>
    <cellStyle name="Normal 2 2 2 25 2" xfId="25028"/>
    <cellStyle name="Normal 2 2 2 25 3" xfId="25029"/>
    <cellStyle name="Normal 2 2 2 25 4" xfId="25030"/>
    <cellStyle name="Normal 2 2 2 25 5" xfId="25031"/>
    <cellStyle name="Normal 2 2 2 25 6" xfId="25032"/>
    <cellStyle name="Normal 2 2 2 26" xfId="25033"/>
    <cellStyle name="Normal 2 2 2 26 2" xfId="25034"/>
    <cellStyle name="Normal 2 2 2 26 3" xfId="25035"/>
    <cellStyle name="Normal 2 2 2 26 4" xfId="25036"/>
    <cellStyle name="Normal 2 2 2 26 5" xfId="25037"/>
    <cellStyle name="Normal 2 2 2 26 6" xfId="25038"/>
    <cellStyle name="Normal 2 2 2 27" xfId="25039"/>
    <cellStyle name="Normal 2 2 2 27 2" xfId="25040"/>
    <cellStyle name="Normal 2 2 2 27 3" xfId="25041"/>
    <cellStyle name="Normal 2 2 2 27 4" xfId="25042"/>
    <cellStyle name="Normal 2 2 2 27 5" xfId="25043"/>
    <cellStyle name="Normal 2 2 2 27 6" xfId="25044"/>
    <cellStyle name="Normal 2 2 2 28" xfId="25045"/>
    <cellStyle name="Normal 2 2 2 28 2" xfId="25046"/>
    <cellStyle name="Normal 2 2 2 28 3" xfId="25047"/>
    <cellStyle name="Normal 2 2 2 28 4" xfId="25048"/>
    <cellStyle name="Normal 2 2 2 28 5" xfId="25049"/>
    <cellStyle name="Normal 2 2 2 28 6" xfId="25050"/>
    <cellStyle name="Normal 2 2 2 29" xfId="25051"/>
    <cellStyle name="Normal 2 2 2 29 2" xfId="25052"/>
    <cellStyle name="Normal 2 2 2 29 3" xfId="25053"/>
    <cellStyle name="Normal 2 2 2 29 4" xfId="25054"/>
    <cellStyle name="Normal 2 2 2 29 5" xfId="25055"/>
    <cellStyle name="Normal 2 2 2 29 6" xfId="25056"/>
    <cellStyle name="Normal 2 2 2 3" xfId="25057"/>
    <cellStyle name="Normal 2 2 2 3 2" xfId="25058"/>
    <cellStyle name="Normal 2 2 2 3 2 2" xfId="25059"/>
    <cellStyle name="Normal 2 2 2 3 2 2 2" xfId="25060"/>
    <cellStyle name="Normal 2 2 2 3 2 2 2 2" xfId="25061"/>
    <cellStyle name="Normal 2 2 2 3 2 2 2 3" xfId="25062"/>
    <cellStyle name="Normal 2 2 2 3 2 2 2 4" xfId="25063"/>
    <cellStyle name="Normal 2 2 2 3 2 2 3" xfId="25064"/>
    <cellStyle name="Normal 2 2 2 3 2 2 4" xfId="25065"/>
    <cellStyle name="Normal 2 2 2 3 2 3" xfId="25066"/>
    <cellStyle name="Normal 2 2 2 3 2 4" xfId="25067"/>
    <cellStyle name="Normal 2 2 2 3 2 5" xfId="25068"/>
    <cellStyle name="Normal 2 2 2 3 2 6" xfId="25069"/>
    <cellStyle name="Normal 2 2 2 3 3" xfId="25070"/>
    <cellStyle name="Normal 2 2 2 3 3 2" xfId="25071"/>
    <cellStyle name="Normal 2 2 2 3 4" xfId="25072"/>
    <cellStyle name="Normal 2 2 2 3 4 2" xfId="25073"/>
    <cellStyle name="Normal 2 2 2 3 4 2 2" xfId="25074"/>
    <cellStyle name="Normal 2 2 2 3 4 2 3" xfId="25075"/>
    <cellStyle name="Normal 2 2 2 3 4 2 4" xfId="25076"/>
    <cellStyle name="Normal 2 2 2 3 4 3" xfId="25077"/>
    <cellStyle name="Normal 2 2 2 3 4 4" xfId="25078"/>
    <cellStyle name="Normal 2 2 2 3 5" xfId="25079"/>
    <cellStyle name="Normal 2 2 2 3 6" xfId="25080"/>
    <cellStyle name="Normal 2 2 2 3 7" xfId="25081"/>
    <cellStyle name="Normal 2 2 2 30" xfId="25082"/>
    <cellStyle name="Normal 2 2 2 30 2" xfId="25083"/>
    <cellStyle name="Normal 2 2 2 30 3" xfId="25084"/>
    <cellStyle name="Normal 2 2 2 30 4" xfId="25085"/>
    <cellStyle name="Normal 2 2 2 30 5" xfId="25086"/>
    <cellStyle name="Normal 2 2 2 30 6" xfId="25087"/>
    <cellStyle name="Normal 2 2 2 31" xfId="25088"/>
    <cellStyle name="Normal 2 2 2 31 2" xfId="25089"/>
    <cellStyle name="Normal 2 2 2 31 3" xfId="25090"/>
    <cellStyle name="Normal 2 2 2 31 4" xfId="25091"/>
    <cellStyle name="Normal 2 2 2 31 5" xfId="25092"/>
    <cellStyle name="Normal 2 2 2 31 6" xfId="25093"/>
    <cellStyle name="Normal 2 2 2 32" xfId="25094"/>
    <cellStyle name="Normal 2 2 2 32 2" xfId="25095"/>
    <cellStyle name="Normal 2 2 2 32 3" xfId="25096"/>
    <cellStyle name="Normal 2 2 2 32 4" xfId="25097"/>
    <cellStyle name="Normal 2 2 2 32 5" xfId="25098"/>
    <cellStyle name="Normal 2 2 2 32 6" xfId="25099"/>
    <cellStyle name="Normal 2 2 2 33" xfId="25100"/>
    <cellStyle name="Normal 2 2 2 33 2" xfId="25101"/>
    <cellStyle name="Normal 2 2 2 33 3" xfId="25102"/>
    <cellStyle name="Normal 2 2 2 33 4" xfId="25103"/>
    <cellStyle name="Normal 2 2 2 33 5" xfId="25104"/>
    <cellStyle name="Normal 2 2 2 33 6" xfId="25105"/>
    <cellStyle name="Normal 2 2 2 34" xfId="25106"/>
    <cellStyle name="Normal 2 2 2 34 2" xfId="25107"/>
    <cellStyle name="Normal 2 2 2 34 2 2" xfId="25108"/>
    <cellStyle name="Normal 2 2 2 34 2 2 2" xfId="25109"/>
    <cellStyle name="Normal 2 2 2 34 2 2 3" xfId="25110"/>
    <cellStyle name="Normal 2 2 2 34 2 2 4" xfId="25111"/>
    <cellStyle name="Normal 2 2 2 34 2 3" xfId="25112"/>
    <cellStyle name="Normal 2 2 2 34 2 4" xfId="25113"/>
    <cellStyle name="Normal 2 2 2 34 3" xfId="25114"/>
    <cellStyle name="Normal 2 2 2 34 4" xfId="25115"/>
    <cellStyle name="Normal 2 2 2 34 5" xfId="25116"/>
    <cellStyle name="Normal 2 2 2 34 6" xfId="25117"/>
    <cellStyle name="Normal 2 2 2 35" xfId="25118"/>
    <cellStyle name="Normal 2 2 2 35 2" xfId="25119"/>
    <cellStyle name="Normal 2 2 2 35 2 2" xfId="25120"/>
    <cellStyle name="Normal 2 2 2 35 2 3" xfId="25121"/>
    <cellStyle name="Normal 2 2 2 35 2 4" xfId="25122"/>
    <cellStyle name="Normal 2 2 2 35 3" xfId="25123"/>
    <cellStyle name="Normal 2 2 2 35 4" xfId="25124"/>
    <cellStyle name="Normal 2 2 2 36" xfId="25125"/>
    <cellStyle name="Normal 2 2 2 37" xfId="25126"/>
    <cellStyle name="Normal 2 2 2 38" xfId="25127"/>
    <cellStyle name="Normal 2 2 2 39" xfId="25128"/>
    <cellStyle name="Normal 2 2 2 4" xfId="25129"/>
    <cellStyle name="Normal 2 2 2 4 2" xfId="25130"/>
    <cellStyle name="Normal 2 2 2 4 2 2" xfId="25131"/>
    <cellStyle name="Normal 2 2 2 4 3" xfId="25132"/>
    <cellStyle name="Normal 2 2 2 4 4" xfId="25133"/>
    <cellStyle name="Normal 2 2 2 4 5" xfId="25134"/>
    <cellStyle name="Normal 2 2 2 4 6" xfId="25135"/>
    <cellStyle name="Normal 2 2 2 40" xfId="25136"/>
    <cellStyle name="Normal 2 2 2 41" xfId="25137"/>
    <cellStyle name="Normal 2 2 2 42" xfId="25138"/>
    <cellStyle name="Normal 2 2 2 43" xfId="25139"/>
    <cellStyle name="Normal 2 2 2 44" xfId="25140"/>
    <cellStyle name="Normal 2 2 2 45" xfId="25141"/>
    <cellStyle name="Normal 2 2 2 5" xfId="25142"/>
    <cellStyle name="Normal 2 2 2 5 2" xfId="25143"/>
    <cellStyle name="Normal 2 2 2 5 3" xfId="25144"/>
    <cellStyle name="Normal 2 2 2 5 4" xfId="25145"/>
    <cellStyle name="Normal 2 2 2 5 5" xfId="25146"/>
    <cellStyle name="Normal 2 2 2 5 6" xfId="25147"/>
    <cellStyle name="Normal 2 2 2 6" xfId="25148"/>
    <cellStyle name="Normal 2 2 2 6 2" xfId="25149"/>
    <cellStyle name="Normal 2 2 2 6 3" xfId="25150"/>
    <cellStyle name="Normal 2 2 2 6 4" xfId="25151"/>
    <cellStyle name="Normal 2 2 2 6 5" xfId="25152"/>
    <cellStyle name="Normal 2 2 2 6 6" xfId="25153"/>
    <cellStyle name="Normal 2 2 2 7" xfId="25154"/>
    <cellStyle name="Normal 2 2 2 7 2" xfId="25155"/>
    <cellStyle name="Normal 2 2 2 7 3" xfId="25156"/>
    <cellStyle name="Normal 2 2 2 7 4" xfId="25157"/>
    <cellStyle name="Normal 2 2 2 7 5" xfId="25158"/>
    <cellStyle name="Normal 2 2 2 7 6" xfId="25159"/>
    <cellStyle name="Normal 2 2 2 8" xfId="25160"/>
    <cellStyle name="Normal 2 2 2 8 2" xfId="25161"/>
    <cellStyle name="Normal 2 2 2 8 3" xfId="25162"/>
    <cellStyle name="Normal 2 2 2 8 4" xfId="25163"/>
    <cellStyle name="Normal 2 2 2 8 5" xfId="25164"/>
    <cellStyle name="Normal 2 2 2 8 6" xfId="25165"/>
    <cellStyle name="Normal 2 2 2 9" xfId="25166"/>
    <cellStyle name="Normal 2 2 2 9 2" xfId="25167"/>
    <cellStyle name="Normal 2 2 2 9 3" xfId="25168"/>
    <cellStyle name="Normal 2 2 2 9 4" xfId="25169"/>
    <cellStyle name="Normal 2 2 2 9 5" xfId="25170"/>
    <cellStyle name="Normal 2 2 2 9 6" xfId="25171"/>
    <cellStyle name="Normal 2 2 20" xfId="25172"/>
    <cellStyle name="Normal 2 2 20 2" xfId="25173"/>
    <cellStyle name="Normal 2 2 20 3" xfId="25174"/>
    <cellStyle name="Normal 2 2 20 4" xfId="25175"/>
    <cellStyle name="Normal 2 2 20 5" xfId="25176"/>
    <cellStyle name="Normal 2 2 20 6" xfId="25177"/>
    <cellStyle name="Normal 2 2 21" xfId="25178"/>
    <cellStyle name="Normal 2 2 21 2" xfId="25179"/>
    <cellStyle name="Normal 2 2 21 3" xfId="25180"/>
    <cellStyle name="Normal 2 2 21 4" xfId="25181"/>
    <cellStyle name="Normal 2 2 21 5" xfId="25182"/>
    <cellStyle name="Normal 2 2 21 6" xfId="25183"/>
    <cellStyle name="Normal 2 2 22" xfId="25184"/>
    <cellStyle name="Normal 2 2 22 2" xfId="25185"/>
    <cellStyle name="Normal 2 2 22 3" xfId="25186"/>
    <cellStyle name="Normal 2 2 22 4" xfId="25187"/>
    <cellStyle name="Normal 2 2 22 5" xfId="25188"/>
    <cellStyle name="Normal 2 2 22 6" xfId="25189"/>
    <cellStyle name="Normal 2 2 23" xfId="25190"/>
    <cellStyle name="Normal 2 2 23 2" xfId="25191"/>
    <cellStyle name="Normal 2 2 23 3" xfId="25192"/>
    <cellStyle name="Normal 2 2 23 4" xfId="25193"/>
    <cellStyle name="Normal 2 2 23 5" xfId="25194"/>
    <cellStyle name="Normal 2 2 23 6" xfId="25195"/>
    <cellStyle name="Normal 2 2 24" xfId="25196"/>
    <cellStyle name="Normal 2 2 24 2" xfId="25197"/>
    <cellStyle name="Normal 2 2 24 3" xfId="25198"/>
    <cellStyle name="Normal 2 2 24 4" xfId="25199"/>
    <cellStyle name="Normal 2 2 24 5" xfId="25200"/>
    <cellStyle name="Normal 2 2 24 6" xfId="25201"/>
    <cellStyle name="Normal 2 2 25" xfId="25202"/>
    <cellStyle name="Normal 2 2 25 2" xfId="25203"/>
    <cellStyle name="Normal 2 2 25 3" xfId="25204"/>
    <cellStyle name="Normal 2 2 25 4" xfId="25205"/>
    <cellStyle name="Normal 2 2 25 5" xfId="25206"/>
    <cellStyle name="Normal 2 2 25 6" xfId="25207"/>
    <cellStyle name="Normal 2 2 26" xfId="25208"/>
    <cellStyle name="Normal 2 2 26 2" xfId="25209"/>
    <cellStyle name="Normal 2 2 26 3" xfId="25210"/>
    <cellStyle name="Normal 2 2 26 4" xfId="25211"/>
    <cellStyle name="Normal 2 2 26 5" xfId="25212"/>
    <cellStyle name="Normal 2 2 26 6" xfId="25213"/>
    <cellStyle name="Normal 2 2 27" xfId="25214"/>
    <cellStyle name="Normal 2 2 27 2" xfId="25215"/>
    <cellStyle name="Normal 2 2 27 3" xfId="25216"/>
    <cellStyle name="Normal 2 2 27 4" xfId="25217"/>
    <cellStyle name="Normal 2 2 27 5" xfId="25218"/>
    <cellStyle name="Normal 2 2 27 6" xfId="25219"/>
    <cellStyle name="Normal 2 2 28" xfId="25220"/>
    <cellStyle name="Normal 2 2 28 2" xfId="25221"/>
    <cellStyle name="Normal 2 2 28 3" xfId="25222"/>
    <cellStyle name="Normal 2 2 28 4" xfId="25223"/>
    <cellStyle name="Normal 2 2 28 5" xfId="25224"/>
    <cellStyle name="Normal 2 2 28 6" xfId="25225"/>
    <cellStyle name="Normal 2 2 29" xfId="25226"/>
    <cellStyle name="Normal 2 2 29 2" xfId="25227"/>
    <cellStyle name="Normal 2 2 29 3" xfId="25228"/>
    <cellStyle name="Normal 2 2 29 4" xfId="25229"/>
    <cellStyle name="Normal 2 2 29 5" xfId="25230"/>
    <cellStyle name="Normal 2 2 29 6" xfId="25231"/>
    <cellStyle name="Normal 2 2 3" xfId="25232"/>
    <cellStyle name="Normal 2 2 3 10" xfId="25233"/>
    <cellStyle name="Normal 2 2 3 10 2" xfId="25234"/>
    <cellStyle name="Normal 2 2 3 10 3" xfId="25235"/>
    <cellStyle name="Normal 2 2 3 10 4" xfId="25236"/>
    <cellStyle name="Normal 2 2 3 10 5" xfId="25237"/>
    <cellStyle name="Normal 2 2 3 10 6" xfId="25238"/>
    <cellStyle name="Normal 2 2 3 11" xfId="25239"/>
    <cellStyle name="Normal 2 2 3 11 2" xfId="25240"/>
    <cellStyle name="Normal 2 2 3 11 3" xfId="25241"/>
    <cellStyle name="Normal 2 2 3 11 4" xfId="25242"/>
    <cellStyle name="Normal 2 2 3 11 5" xfId="25243"/>
    <cellStyle name="Normal 2 2 3 11 6" xfId="25244"/>
    <cellStyle name="Normal 2 2 3 12" xfId="25245"/>
    <cellStyle name="Normal 2 2 3 12 2" xfId="25246"/>
    <cellStyle name="Normal 2 2 3 12 3" xfId="25247"/>
    <cellStyle name="Normal 2 2 3 12 4" xfId="25248"/>
    <cellStyle name="Normal 2 2 3 12 5" xfId="25249"/>
    <cellStyle name="Normal 2 2 3 12 6" xfId="25250"/>
    <cellStyle name="Normal 2 2 3 13" xfId="25251"/>
    <cellStyle name="Normal 2 2 3 13 2" xfId="25252"/>
    <cellStyle name="Normal 2 2 3 13 3" xfId="25253"/>
    <cellStyle name="Normal 2 2 3 13 4" xfId="25254"/>
    <cellStyle name="Normal 2 2 3 13 5" xfId="25255"/>
    <cellStyle name="Normal 2 2 3 13 6" xfId="25256"/>
    <cellStyle name="Normal 2 2 3 14" xfId="25257"/>
    <cellStyle name="Normal 2 2 3 14 2" xfId="25258"/>
    <cellStyle name="Normal 2 2 3 14 3" xfId="25259"/>
    <cellStyle name="Normal 2 2 3 14 4" xfId="25260"/>
    <cellStyle name="Normal 2 2 3 14 5" xfId="25261"/>
    <cellStyle name="Normal 2 2 3 14 6" xfId="25262"/>
    <cellStyle name="Normal 2 2 3 15" xfId="25263"/>
    <cellStyle name="Normal 2 2 3 15 2" xfId="25264"/>
    <cellStyle name="Normal 2 2 3 15 3" xfId="25265"/>
    <cellStyle name="Normal 2 2 3 15 4" xfId="25266"/>
    <cellStyle name="Normal 2 2 3 15 5" xfId="25267"/>
    <cellStyle name="Normal 2 2 3 15 6" xfId="25268"/>
    <cellStyle name="Normal 2 2 3 16" xfId="25269"/>
    <cellStyle name="Normal 2 2 3 16 2" xfId="25270"/>
    <cellStyle name="Normal 2 2 3 16 3" xfId="25271"/>
    <cellStyle name="Normal 2 2 3 16 4" xfId="25272"/>
    <cellStyle name="Normal 2 2 3 16 5" xfId="25273"/>
    <cellStyle name="Normal 2 2 3 16 6" xfId="25274"/>
    <cellStyle name="Normal 2 2 3 17" xfId="25275"/>
    <cellStyle name="Normal 2 2 3 17 2" xfId="25276"/>
    <cellStyle name="Normal 2 2 3 17 3" xfId="25277"/>
    <cellStyle name="Normal 2 2 3 17 4" xfId="25278"/>
    <cellStyle name="Normal 2 2 3 17 5" xfId="25279"/>
    <cellStyle name="Normal 2 2 3 17 6" xfId="25280"/>
    <cellStyle name="Normal 2 2 3 18" xfId="25281"/>
    <cellStyle name="Normal 2 2 3 18 2" xfId="25282"/>
    <cellStyle name="Normal 2 2 3 18 3" xfId="25283"/>
    <cellStyle name="Normal 2 2 3 18 4" xfId="25284"/>
    <cellStyle name="Normal 2 2 3 18 5" xfId="25285"/>
    <cellStyle name="Normal 2 2 3 18 6" xfId="25286"/>
    <cellStyle name="Normal 2 2 3 19" xfId="25287"/>
    <cellStyle name="Normal 2 2 3 19 2" xfId="25288"/>
    <cellStyle name="Normal 2 2 3 19 3" xfId="25289"/>
    <cellStyle name="Normal 2 2 3 19 4" xfId="25290"/>
    <cellStyle name="Normal 2 2 3 19 5" xfId="25291"/>
    <cellStyle name="Normal 2 2 3 19 6" xfId="25292"/>
    <cellStyle name="Normal 2 2 3 2" xfId="25293"/>
    <cellStyle name="Normal 2 2 3 2 2" xfId="25294"/>
    <cellStyle name="Normal 2 2 3 2 2 2" xfId="25295"/>
    <cellStyle name="Normal 2 2 3 2 2 2 2" xfId="25296"/>
    <cellStyle name="Normal 2 2 3 2 2 2 2 2" xfId="25297"/>
    <cellStyle name="Normal 2 2 3 2 2 2 2 3" xfId="25298"/>
    <cellStyle name="Normal 2 2 3 2 2 2 2 4" xfId="25299"/>
    <cellStyle name="Normal 2 2 3 2 2 2 3" xfId="25300"/>
    <cellStyle name="Normal 2 2 3 2 2 2 4" xfId="25301"/>
    <cellStyle name="Normal 2 2 3 2 2 3" xfId="25302"/>
    <cellStyle name="Normal 2 2 3 2 2 4" xfId="25303"/>
    <cellStyle name="Normal 2 2 3 2 2 5" xfId="25304"/>
    <cellStyle name="Normal 2 2 3 2 2 6" xfId="25305"/>
    <cellStyle name="Normal 2 2 3 2 3" xfId="25306"/>
    <cellStyle name="Normal 2 2 3 2 3 2" xfId="25307"/>
    <cellStyle name="Normal 2 2 3 2 4" xfId="25308"/>
    <cellStyle name="Normal 2 2 3 2 4 2" xfId="25309"/>
    <cellStyle name="Normal 2 2 3 2 4 2 2" xfId="25310"/>
    <cellStyle name="Normal 2 2 3 2 4 2 3" xfId="25311"/>
    <cellStyle name="Normal 2 2 3 2 4 2 4" xfId="25312"/>
    <cellStyle name="Normal 2 2 3 2 4 3" xfId="25313"/>
    <cellStyle name="Normal 2 2 3 2 4 4" xfId="25314"/>
    <cellStyle name="Normal 2 2 3 2 5" xfId="25315"/>
    <cellStyle name="Normal 2 2 3 2 6" xfId="25316"/>
    <cellStyle name="Normal 2 2 3 2 7" xfId="25317"/>
    <cellStyle name="Normal 2 2 3 2 8" xfId="25318"/>
    <cellStyle name="Normal 2 2 3 20" xfId="25319"/>
    <cellStyle name="Normal 2 2 3 20 2" xfId="25320"/>
    <cellStyle name="Normal 2 2 3 20 3" xfId="25321"/>
    <cellStyle name="Normal 2 2 3 20 4" xfId="25322"/>
    <cellStyle name="Normal 2 2 3 20 5" xfId="25323"/>
    <cellStyle name="Normal 2 2 3 20 6" xfId="25324"/>
    <cellStyle name="Normal 2 2 3 21" xfId="25325"/>
    <cellStyle name="Normal 2 2 3 21 2" xfId="25326"/>
    <cellStyle name="Normal 2 2 3 21 3" xfId="25327"/>
    <cellStyle name="Normal 2 2 3 21 4" xfId="25328"/>
    <cellStyle name="Normal 2 2 3 21 5" xfId="25329"/>
    <cellStyle name="Normal 2 2 3 21 6" xfId="25330"/>
    <cellStyle name="Normal 2 2 3 22" xfId="25331"/>
    <cellStyle name="Normal 2 2 3 22 2" xfId="25332"/>
    <cellStyle name="Normal 2 2 3 22 3" xfId="25333"/>
    <cellStyle name="Normal 2 2 3 22 4" xfId="25334"/>
    <cellStyle name="Normal 2 2 3 22 5" xfId="25335"/>
    <cellStyle name="Normal 2 2 3 22 6" xfId="25336"/>
    <cellStyle name="Normal 2 2 3 23" xfId="25337"/>
    <cellStyle name="Normal 2 2 3 23 2" xfId="25338"/>
    <cellStyle name="Normal 2 2 3 23 3" xfId="25339"/>
    <cellStyle name="Normal 2 2 3 23 4" xfId="25340"/>
    <cellStyle name="Normal 2 2 3 23 5" xfId="25341"/>
    <cellStyle name="Normal 2 2 3 23 6" xfId="25342"/>
    <cellStyle name="Normal 2 2 3 24" xfId="25343"/>
    <cellStyle name="Normal 2 2 3 24 2" xfId="25344"/>
    <cellStyle name="Normal 2 2 3 24 3" xfId="25345"/>
    <cellStyle name="Normal 2 2 3 24 4" xfId="25346"/>
    <cellStyle name="Normal 2 2 3 24 5" xfId="25347"/>
    <cellStyle name="Normal 2 2 3 24 6" xfId="25348"/>
    <cellStyle name="Normal 2 2 3 25" xfId="25349"/>
    <cellStyle name="Normal 2 2 3 25 2" xfId="25350"/>
    <cellStyle name="Normal 2 2 3 25 2 2" xfId="25351"/>
    <cellStyle name="Normal 2 2 3 25 2 2 2" xfId="25352"/>
    <cellStyle name="Normal 2 2 3 25 2 2 3" xfId="25353"/>
    <cellStyle name="Normal 2 2 3 25 2 2 4" xfId="25354"/>
    <cellStyle name="Normal 2 2 3 25 2 3" xfId="25355"/>
    <cellStyle name="Normal 2 2 3 25 2 4" xfId="25356"/>
    <cellStyle name="Normal 2 2 3 25 3" xfId="25357"/>
    <cellStyle name="Normal 2 2 3 25 4" xfId="25358"/>
    <cellStyle name="Normal 2 2 3 25 5" xfId="25359"/>
    <cellStyle name="Normal 2 2 3 25 6" xfId="25360"/>
    <cellStyle name="Normal 2 2 3 26" xfId="25361"/>
    <cellStyle name="Normal 2 2 3 26 2" xfId="25362"/>
    <cellStyle name="Normal 2 2 3 26 2 2" xfId="25363"/>
    <cellStyle name="Normal 2 2 3 26 2 3" xfId="25364"/>
    <cellStyle name="Normal 2 2 3 26 2 4" xfId="25365"/>
    <cellStyle name="Normal 2 2 3 26 3" xfId="25366"/>
    <cellStyle name="Normal 2 2 3 26 4" xfId="25367"/>
    <cellStyle name="Normal 2 2 3 27" xfId="25368"/>
    <cellStyle name="Normal 2 2 3 28" xfId="25369"/>
    <cellStyle name="Normal 2 2 3 29" xfId="25370"/>
    <cellStyle name="Normal 2 2 3 3" xfId="25371"/>
    <cellStyle name="Normal 2 2 3 3 2" xfId="25372"/>
    <cellStyle name="Normal 2 2 3 3 3" xfId="25373"/>
    <cellStyle name="Normal 2 2 3 3 4" xfId="25374"/>
    <cellStyle name="Normal 2 2 3 3 5" xfId="25375"/>
    <cellStyle name="Normal 2 2 3 3 6" xfId="25376"/>
    <cellStyle name="Normal 2 2 3 30" xfId="25377"/>
    <cellStyle name="Normal 2 2 3 31" xfId="25378"/>
    <cellStyle name="Normal 2 2 3 32" xfId="25379"/>
    <cellStyle name="Normal 2 2 3 33" xfId="25380"/>
    <cellStyle name="Normal 2 2 3 34" xfId="25381"/>
    <cellStyle name="Normal 2 2 3 35" xfId="25382"/>
    <cellStyle name="Normal 2 2 3 36" xfId="25383"/>
    <cellStyle name="Normal 2 2 3 37" xfId="25384"/>
    <cellStyle name="Normal 2 2 3 4" xfId="25385"/>
    <cellStyle name="Normal 2 2 3 4 2" xfId="25386"/>
    <cellStyle name="Normal 2 2 3 4 3" xfId="25387"/>
    <cellStyle name="Normal 2 2 3 4 4" xfId="25388"/>
    <cellStyle name="Normal 2 2 3 4 5" xfId="25389"/>
    <cellStyle name="Normal 2 2 3 4 6" xfId="25390"/>
    <cellStyle name="Normal 2 2 3 5" xfId="25391"/>
    <cellStyle name="Normal 2 2 3 5 2" xfId="25392"/>
    <cellStyle name="Normal 2 2 3 5 3" xfId="25393"/>
    <cellStyle name="Normal 2 2 3 5 4" xfId="25394"/>
    <cellStyle name="Normal 2 2 3 5 5" xfId="25395"/>
    <cellStyle name="Normal 2 2 3 5 6" xfId="25396"/>
    <cellStyle name="Normal 2 2 3 6" xfId="25397"/>
    <cellStyle name="Normal 2 2 3 6 2" xfId="25398"/>
    <cellStyle name="Normal 2 2 3 6 3" xfId="25399"/>
    <cellStyle name="Normal 2 2 3 6 4" xfId="25400"/>
    <cellStyle name="Normal 2 2 3 6 5" xfId="25401"/>
    <cellStyle name="Normal 2 2 3 6 6" xfId="25402"/>
    <cellStyle name="Normal 2 2 3 7" xfId="25403"/>
    <cellStyle name="Normal 2 2 3 7 2" xfId="25404"/>
    <cellStyle name="Normal 2 2 3 7 3" xfId="25405"/>
    <cellStyle name="Normal 2 2 3 7 4" xfId="25406"/>
    <cellStyle name="Normal 2 2 3 7 5" xfId="25407"/>
    <cellStyle name="Normal 2 2 3 7 6" xfId="25408"/>
    <cellStyle name="Normal 2 2 3 8" xfId="25409"/>
    <cellStyle name="Normal 2 2 3 8 2" xfId="25410"/>
    <cellStyle name="Normal 2 2 3 8 3" xfId="25411"/>
    <cellStyle name="Normal 2 2 3 8 4" xfId="25412"/>
    <cellStyle name="Normal 2 2 3 8 5" xfId="25413"/>
    <cellStyle name="Normal 2 2 3 8 6" xfId="25414"/>
    <cellStyle name="Normal 2 2 3 9" xfId="25415"/>
    <cellStyle name="Normal 2 2 3 9 2" xfId="25416"/>
    <cellStyle name="Normal 2 2 3 9 3" xfId="25417"/>
    <cellStyle name="Normal 2 2 3 9 4" xfId="25418"/>
    <cellStyle name="Normal 2 2 3 9 5" xfId="25419"/>
    <cellStyle name="Normal 2 2 3 9 6" xfId="25420"/>
    <cellStyle name="Normal 2 2 30" xfId="25421"/>
    <cellStyle name="Normal 2 2 30 2" xfId="25422"/>
    <cellStyle name="Normal 2 2 30 3" xfId="25423"/>
    <cellStyle name="Normal 2 2 30 4" xfId="25424"/>
    <cellStyle name="Normal 2 2 30 5" xfId="25425"/>
    <cellStyle name="Normal 2 2 30 6" xfId="25426"/>
    <cellStyle name="Normal 2 2 31" xfId="25427"/>
    <cellStyle name="Normal 2 2 31 2" xfId="25428"/>
    <cellStyle name="Normal 2 2 31 3" xfId="25429"/>
    <cellStyle name="Normal 2 2 31 4" xfId="25430"/>
    <cellStyle name="Normal 2 2 31 5" xfId="25431"/>
    <cellStyle name="Normal 2 2 31 6" xfId="25432"/>
    <cellStyle name="Normal 2 2 32" xfId="25433"/>
    <cellStyle name="Normal 2 2 32 2" xfId="25434"/>
    <cellStyle name="Normal 2 2 32 3" xfId="25435"/>
    <cellStyle name="Normal 2 2 32 4" xfId="25436"/>
    <cellStyle name="Normal 2 2 32 5" xfId="25437"/>
    <cellStyle name="Normal 2 2 32 6" xfId="25438"/>
    <cellStyle name="Normal 2 2 33" xfId="25439"/>
    <cellStyle name="Normal 2 2 33 2" xfId="25440"/>
    <cellStyle name="Normal 2 2 33 3" xfId="25441"/>
    <cellStyle name="Normal 2 2 33 4" xfId="25442"/>
    <cellStyle name="Normal 2 2 33 5" xfId="25443"/>
    <cellStyle name="Normal 2 2 33 6" xfId="25444"/>
    <cellStyle name="Normal 2 2 34" xfId="25445"/>
    <cellStyle name="Normal 2 2 34 2" xfId="25446"/>
    <cellStyle name="Normal 2 2 34 3" xfId="25447"/>
    <cellStyle name="Normal 2 2 34 4" xfId="25448"/>
    <cellStyle name="Normal 2 2 34 5" xfId="25449"/>
    <cellStyle name="Normal 2 2 34 6" xfId="25450"/>
    <cellStyle name="Normal 2 2 35" xfId="25451"/>
    <cellStyle name="Normal 2 2 35 2" xfId="25452"/>
    <cellStyle name="Normal 2 2 35 2 2" xfId="25453"/>
    <cellStyle name="Normal 2 2 35 2 2 2" xfId="25454"/>
    <cellStyle name="Normal 2 2 35 2 2 3" xfId="25455"/>
    <cellStyle name="Normal 2 2 35 2 2 4" xfId="25456"/>
    <cellStyle name="Normal 2 2 35 2 3" xfId="25457"/>
    <cellStyle name="Normal 2 2 35 2 4" xfId="25458"/>
    <cellStyle name="Normal 2 2 35 3" xfId="25459"/>
    <cellStyle name="Normal 2 2 35 4" xfId="25460"/>
    <cellStyle name="Normal 2 2 35 5" xfId="25461"/>
    <cellStyle name="Normal 2 2 35 6" xfId="25462"/>
    <cellStyle name="Normal 2 2 36" xfId="25463"/>
    <cellStyle name="Normal 2 2 36 2" xfId="25464"/>
    <cellStyle name="Normal 2 2 36 2 2" xfId="25465"/>
    <cellStyle name="Normal 2 2 36 2 3" xfId="25466"/>
    <cellStyle name="Normal 2 2 36 2 4" xfId="25467"/>
    <cellStyle name="Normal 2 2 36 3" xfId="25468"/>
    <cellStyle name="Normal 2 2 36 4" xfId="25469"/>
    <cellStyle name="Normal 2 2 37" xfId="25470"/>
    <cellStyle name="Normal 2 2 38" xfId="25471"/>
    <cellStyle name="Normal 2 2 39" xfId="25472"/>
    <cellStyle name="Normal 2 2 4" xfId="25473"/>
    <cellStyle name="Normal 2 2 4 10" xfId="25474"/>
    <cellStyle name="Normal 2 2 4 10 2" xfId="25475"/>
    <cellStyle name="Normal 2 2 4 10 3" xfId="25476"/>
    <cellStyle name="Normal 2 2 4 10 4" xfId="25477"/>
    <cellStyle name="Normal 2 2 4 10 5" xfId="25478"/>
    <cellStyle name="Normal 2 2 4 10 6" xfId="25479"/>
    <cellStyle name="Normal 2 2 4 11" xfId="25480"/>
    <cellStyle name="Normal 2 2 4 11 2" xfId="25481"/>
    <cellStyle name="Normal 2 2 4 11 3" xfId="25482"/>
    <cellStyle name="Normal 2 2 4 11 4" xfId="25483"/>
    <cellStyle name="Normal 2 2 4 11 5" xfId="25484"/>
    <cellStyle name="Normal 2 2 4 11 6" xfId="25485"/>
    <cellStyle name="Normal 2 2 4 12" xfId="25486"/>
    <cellStyle name="Normal 2 2 4 12 2" xfId="25487"/>
    <cellStyle name="Normal 2 2 4 12 3" xfId="25488"/>
    <cellStyle name="Normal 2 2 4 12 4" xfId="25489"/>
    <cellStyle name="Normal 2 2 4 12 5" xfId="25490"/>
    <cellStyle name="Normal 2 2 4 12 6" xfId="25491"/>
    <cellStyle name="Normal 2 2 4 13" xfId="25492"/>
    <cellStyle name="Normal 2 2 4 13 2" xfId="25493"/>
    <cellStyle name="Normal 2 2 4 13 3" xfId="25494"/>
    <cellStyle name="Normal 2 2 4 13 4" xfId="25495"/>
    <cellStyle name="Normal 2 2 4 13 5" xfId="25496"/>
    <cellStyle name="Normal 2 2 4 13 6" xfId="25497"/>
    <cellStyle name="Normal 2 2 4 14" xfId="25498"/>
    <cellStyle name="Normal 2 2 4 14 2" xfId="25499"/>
    <cellStyle name="Normal 2 2 4 14 3" xfId="25500"/>
    <cellStyle name="Normal 2 2 4 14 4" xfId="25501"/>
    <cellStyle name="Normal 2 2 4 14 5" xfId="25502"/>
    <cellStyle name="Normal 2 2 4 14 6" xfId="25503"/>
    <cellStyle name="Normal 2 2 4 15" xfId="25504"/>
    <cellStyle name="Normal 2 2 4 15 2" xfId="25505"/>
    <cellStyle name="Normal 2 2 4 15 3" xfId="25506"/>
    <cellStyle name="Normal 2 2 4 15 4" xfId="25507"/>
    <cellStyle name="Normal 2 2 4 15 5" xfId="25508"/>
    <cellStyle name="Normal 2 2 4 15 6" xfId="25509"/>
    <cellStyle name="Normal 2 2 4 16" xfId="25510"/>
    <cellStyle name="Normal 2 2 4 16 2" xfId="25511"/>
    <cellStyle name="Normal 2 2 4 16 3" xfId="25512"/>
    <cellStyle name="Normal 2 2 4 16 4" xfId="25513"/>
    <cellStyle name="Normal 2 2 4 16 5" xfId="25514"/>
    <cellStyle name="Normal 2 2 4 16 6" xfId="25515"/>
    <cellStyle name="Normal 2 2 4 17" xfId="25516"/>
    <cellStyle name="Normal 2 2 4 17 2" xfId="25517"/>
    <cellStyle name="Normal 2 2 4 17 3" xfId="25518"/>
    <cellStyle name="Normal 2 2 4 17 4" xfId="25519"/>
    <cellStyle name="Normal 2 2 4 17 5" xfId="25520"/>
    <cellStyle name="Normal 2 2 4 17 6" xfId="25521"/>
    <cellStyle name="Normal 2 2 4 18" xfId="25522"/>
    <cellStyle name="Normal 2 2 4 18 2" xfId="25523"/>
    <cellStyle name="Normal 2 2 4 18 3" xfId="25524"/>
    <cellStyle name="Normal 2 2 4 18 4" xfId="25525"/>
    <cellStyle name="Normal 2 2 4 18 5" xfId="25526"/>
    <cellStyle name="Normal 2 2 4 18 6" xfId="25527"/>
    <cellStyle name="Normal 2 2 4 19" xfId="25528"/>
    <cellStyle name="Normal 2 2 4 19 2" xfId="25529"/>
    <cellStyle name="Normal 2 2 4 19 3" xfId="25530"/>
    <cellStyle name="Normal 2 2 4 19 4" xfId="25531"/>
    <cellStyle name="Normal 2 2 4 19 5" xfId="25532"/>
    <cellStyle name="Normal 2 2 4 19 6" xfId="25533"/>
    <cellStyle name="Normal 2 2 4 2" xfId="25534"/>
    <cellStyle name="Normal 2 2 4 2 2" xfId="25535"/>
    <cellStyle name="Normal 2 2 4 2 2 2" xfId="25536"/>
    <cellStyle name="Normal 2 2 4 2 2 2 2" xfId="25537"/>
    <cellStyle name="Normal 2 2 4 2 2 2 2 2" xfId="25538"/>
    <cellStyle name="Normal 2 2 4 2 2 2 2 3" xfId="25539"/>
    <cellStyle name="Normal 2 2 4 2 2 2 2 4" xfId="25540"/>
    <cellStyle name="Normal 2 2 4 2 2 2 3" xfId="25541"/>
    <cellStyle name="Normal 2 2 4 2 2 2 4" xfId="25542"/>
    <cellStyle name="Normal 2 2 4 2 2 3" xfId="25543"/>
    <cellStyle name="Normal 2 2 4 2 2 4" xfId="25544"/>
    <cellStyle name="Normal 2 2 4 2 2 5" xfId="25545"/>
    <cellStyle name="Normal 2 2 4 2 2 6" xfId="25546"/>
    <cellStyle name="Normal 2 2 4 2 3" xfId="25547"/>
    <cellStyle name="Normal 2 2 4 2 3 2" xfId="25548"/>
    <cellStyle name="Normal 2 2 4 2 4" xfId="25549"/>
    <cellStyle name="Normal 2 2 4 2 4 2" xfId="25550"/>
    <cellStyle name="Normal 2 2 4 2 4 2 2" xfId="25551"/>
    <cellStyle name="Normal 2 2 4 2 4 2 3" xfId="25552"/>
    <cellStyle name="Normal 2 2 4 2 4 2 4" xfId="25553"/>
    <cellStyle name="Normal 2 2 4 2 4 3" xfId="25554"/>
    <cellStyle name="Normal 2 2 4 2 4 4" xfId="25555"/>
    <cellStyle name="Normal 2 2 4 2 5" xfId="25556"/>
    <cellStyle name="Normal 2 2 4 2 6" xfId="25557"/>
    <cellStyle name="Normal 2 2 4 2 7" xfId="25558"/>
    <cellStyle name="Normal 2 2 4 20" xfId="25559"/>
    <cellStyle name="Normal 2 2 4 20 2" xfId="25560"/>
    <cellStyle name="Normal 2 2 4 20 3" xfId="25561"/>
    <cellStyle name="Normal 2 2 4 20 4" xfId="25562"/>
    <cellStyle name="Normal 2 2 4 20 5" xfId="25563"/>
    <cellStyle name="Normal 2 2 4 20 6" xfId="25564"/>
    <cellStyle name="Normal 2 2 4 21" xfId="25565"/>
    <cellStyle name="Normal 2 2 4 21 2" xfId="25566"/>
    <cellStyle name="Normal 2 2 4 21 3" xfId="25567"/>
    <cellStyle name="Normal 2 2 4 21 4" xfId="25568"/>
    <cellStyle name="Normal 2 2 4 21 5" xfId="25569"/>
    <cellStyle name="Normal 2 2 4 21 6" xfId="25570"/>
    <cellStyle name="Normal 2 2 4 22" xfId="25571"/>
    <cellStyle name="Normal 2 2 4 22 2" xfId="25572"/>
    <cellStyle name="Normal 2 2 4 22 3" xfId="25573"/>
    <cellStyle name="Normal 2 2 4 22 4" xfId="25574"/>
    <cellStyle name="Normal 2 2 4 22 5" xfId="25575"/>
    <cellStyle name="Normal 2 2 4 22 6" xfId="25576"/>
    <cellStyle name="Normal 2 2 4 23" xfId="25577"/>
    <cellStyle name="Normal 2 2 4 23 2" xfId="25578"/>
    <cellStyle name="Normal 2 2 4 23 3" xfId="25579"/>
    <cellStyle name="Normal 2 2 4 23 4" xfId="25580"/>
    <cellStyle name="Normal 2 2 4 23 5" xfId="25581"/>
    <cellStyle name="Normal 2 2 4 23 6" xfId="25582"/>
    <cellStyle name="Normal 2 2 4 24" xfId="25583"/>
    <cellStyle name="Normal 2 2 4 24 2" xfId="25584"/>
    <cellStyle name="Normal 2 2 4 24 3" xfId="25585"/>
    <cellStyle name="Normal 2 2 4 24 4" xfId="25586"/>
    <cellStyle name="Normal 2 2 4 24 5" xfId="25587"/>
    <cellStyle name="Normal 2 2 4 24 6" xfId="25588"/>
    <cellStyle name="Normal 2 2 4 25" xfId="25589"/>
    <cellStyle name="Normal 2 2 4 25 2" xfId="25590"/>
    <cellStyle name="Normal 2 2 4 25 2 2" xfId="25591"/>
    <cellStyle name="Normal 2 2 4 25 2 2 2" xfId="25592"/>
    <cellStyle name="Normal 2 2 4 25 2 2 3" xfId="25593"/>
    <cellStyle name="Normal 2 2 4 25 2 2 4" xfId="25594"/>
    <cellStyle name="Normal 2 2 4 25 2 3" xfId="25595"/>
    <cellStyle name="Normal 2 2 4 25 2 4" xfId="25596"/>
    <cellStyle name="Normal 2 2 4 25 3" xfId="25597"/>
    <cellStyle name="Normal 2 2 4 25 4" xfId="25598"/>
    <cellStyle name="Normal 2 2 4 25 5" xfId="25599"/>
    <cellStyle name="Normal 2 2 4 25 6" xfId="25600"/>
    <cellStyle name="Normal 2 2 4 26" xfId="25601"/>
    <cellStyle name="Normal 2 2 4 26 2" xfId="25602"/>
    <cellStyle name="Normal 2 2 4 26 2 2" xfId="25603"/>
    <cellStyle name="Normal 2 2 4 26 2 3" xfId="25604"/>
    <cellStyle name="Normal 2 2 4 26 2 4" xfId="25605"/>
    <cellStyle name="Normal 2 2 4 26 3" xfId="25606"/>
    <cellStyle name="Normal 2 2 4 26 4" xfId="25607"/>
    <cellStyle name="Normal 2 2 4 27" xfId="25608"/>
    <cellStyle name="Normal 2 2 4 28" xfId="25609"/>
    <cellStyle name="Normal 2 2 4 29" xfId="25610"/>
    <cellStyle name="Normal 2 2 4 3" xfId="25611"/>
    <cellStyle name="Normal 2 2 4 3 2" xfId="25612"/>
    <cellStyle name="Normal 2 2 4 3 3" xfId="25613"/>
    <cellStyle name="Normal 2 2 4 3 4" xfId="25614"/>
    <cellStyle name="Normal 2 2 4 3 5" xfId="25615"/>
    <cellStyle name="Normal 2 2 4 3 6" xfId="25616"/>
    <cellStyle name="Normal 2 2 4 30" xfId="25617"/>
    <cellStyle name="Normal 2 2 4 31" xfId="25618"/>
    <cellStyle name="Normal 2 2 4 32" xfId="25619"/>
    <cellStyle name="Normal 2 2 4 33" xfId="25620"/>
    <cellStyle name="Normal 2 2 4 34" xfId="25621"/>
    <cellStyle name="Normal 2 2 4 35" xfId="25622"/>
    <cellStyle name="Normal 2 2 4 36" xfId="25623"/>
    <cellStyle name="Normal 2 2 4 37" xfId="25624"/>
    <cellStyle name="Normal 2 2 4 4" xfId="25625"/>
    <cellStyle name="Normal 2 2 4 4 2" xfId="25626"/>
    <cellStyle name="Normal 2 2 4 4 3" xfId="25627"/>
    <cellStyle name="Normal 2 2 4 4 4" xfId="25628"/>
    <cellStyle name="Normal 2 2 4 4 5" xfId="25629"/>
    <cellStyle name="Normal 2 2 4 4 6" xfId="25630"/>
    <cellStyle name="Normal 2 2 4 5" xfId="25631"/>
    <cellStyle name="Normal 2 2 4 5 2" xfId="25632"/>
    <cellStyle name="Normal 2 2 4 5 3" xfId="25633"/>
    <cellStyle name="Normal 2 2 4 5 4" xfId="25634"/>
    <cellStyle name="Normal 2 2 4 5 5" xfId="25635"/>
    <cellStyle name="Normal 2 2 4 5 6" xfId="25636"/>
    <cellStyle name="Normal 2 2 4 6" xfId="25637"/>
    <cellStyle name="Normal 2 2 4 6 2" xfId="25638"/>
    <cellStyle name="Normal 2 2 4 6 3" xfId="25639"/>
    <cellStyle name="Normal 2 2 4 6 4" xfId="25640"/>
    <cellStyle name="Normal 2 2 4 6 5" xfId="25641"/>
    <cellStyle name="Normal 2 2 4 6 6" xfId="25642"/>
    <cellStyle name="Normal 2 2 4 7" xfId="25643"/>
    <cellStyle name="Normal 2 2 4 7 2" xfId="25644"/>
    <cellStyle name="Normal 2 2 4 7 3" xfId="25645"/>
    <cellStyle name="Normal 2 2 4 7 4" xfId="25646"/>
    <cellStyle name="Normal 2 2 4 7 5" xfId="25647"/>
    <cellStyle name="Normal 2 2 4 7 6" xfId="25648"/>
    <cellStyle name="Normal 2 2 4 8" xfId="25649"/>
    <cellStyle name="Normal 2 2 4 8 2" xfId="25650"/>
    <cellStyle name="Normal 2 2 4 8 3" xfId="25651"/>
    <cellStyle name="Normal 2 2 4 8 4" xfId="25652"/>
    <cellStyle name="Normal 2 2 4 8 5" xfId="25653"/>
    <cellStyle name="Normal 2 2 4 8 6" xfId="25654"/>
    <cellStyle name="Normal 2 2 4 9" xfId="25655"/>
    <cellStyle name="Normal 2 2 4 9 2" xfId="25656"/>
    <cellStyle name="Normal 2 2 4 9 3" xfId="25657"/>
    <cellStyle name="Normal 2 2 4 9 4" xfId="25658"/>
    <cellStyle name="Normal 2 2 4 9 5" xfId="25659"/>
    <cellStyle name="Normal 2 2 4 9 6" xfId="25660"/>
    <cellStyle name="Normal 2 2 40" xfId="25661"/>
    <cellStyle name="Normal 2 2 41" xfId="25662"/>
    <cellStyle name="Normal 2 2 42" xfId="25663"/>
    <cellStyle name="Normal 2 2 43" xfId="25664"/>
    <cellStyle name="Normal 2 2 44" xfId="25665"/>
    <cellStyle name="Normal 2 2 45" xfId="25666"/>
    <cellStyle name="Normal 2 2 46" xfId="25667"/>
    <cellStyle name="Normal 2 2 47" xfId="25668"/>
    <cellStyle name="Normal 2 2 48" xfId="25669"/>
    <cellStyle name="Normal 2 2 5" xfId="25670"/>
    <cellStyle name="Normal 2 2 5 2" xfId="25671"/>
    <cellStyle name="Normal 2 2 5 2 2" xfId="25672"/>
    <cellStyle name="Normal 2 2 5 2 2 2" xfId="25673"/>
    <cellStyle name="Normal 2 2 5 2 2 2 2" xfId="25674"/>
    <cellStyle name="Normal 2 2 5 2 2 2 3" xfId="25675"/>
    <cellStyle name="Normal 2 2 5 2 2 2 4" xfId="25676"/>
    <cellStyle name="Normal 2 2 5 2 2 3" xfId="25677"/>
    <cellStyle name="Normal 2 2 5 2 2 4" xfId="25678"/>
    <cellStyle name="Normal 2 2 5 2 3" xfId="25679"/>
    <cellStyle name="Normal 2 2 5 2 4" xfId="25680"/>
    <cellStyle name="Normal 2 2 5 2 5" xfId="25681"/>
    <cellStyle name="Normal 2 2 5 2 6" xfId="25682"/>
    <cellStyle name="Normal 2 2 5 3" xfId="25683"/>
    <cellStyle name="Normal 2 2 5 3 2" xfId="25684"/>
    <cellStyle name="Normal 2 2 5 4" xfId="25685"/>
    <cellStyle name="Normal 2 2 5 4 2" xfId="25686"/>
    <cellStyle name="Normal 2 2 5 4 2 2" xfId="25687"/>
    <cellStyle name="Normal 2 2 5 4 2 3" xfId="25688"/>
    <cellStyle name="Normal 2 2 5 4 2 4" xfId="25689"/>
    <cellStyle name="Normal 2 2 5 4 3" xfId="25690"/>
    <cellStyle name="Normal 2 2 5 4 4" xfId="25691"/>
    <cellStyle name="Normal 2 2 5 5" xfId="25692"/>
    <cellStyle name="Normal 2 2 5 6" xfId="25693"/>
    <cellStyle name="Normal 2 2 5 7" xfId="25694"/>
    <cellStyle name="Normal 2 2 5 8" xfId="25695"/>
    <cellStyle name="Normal 2 2 6" xfId="25696"/>
    <cellStyle name="Normal 2 2 6 2" xfId="25697"/>
    <cellStyle name="Normal 2 2 6 3" xfId="25698"/>
    <cellStyle name="Normal 2 2 6 4" xfId="25699"/>
    <cellStyle name="Normal 2 2 6 5" xfId="25700"/>
    <cellStyle name="Normal 2 2 6 6" xfId="25701"/>
    <cellStyle name="Normal 2 2 7" xfId="25702"/>
    <cellStyle name="Normal 2 2 7 2" xfId="25703"/>
    <cellStyle name="Normal 2 2 7 3" xfId="25704"/>
    <cellStyle name="Normal 2 2 7 4" xfId="25705"/>
    <cellStyle name="Normal 2 2 7 5" xfId="25706"/>
    <cellStyle name="Normal 2 2 7 6" xfId="25707"/>
    <cellStyle name="Normal 2 2 8" xfId="25708"/>
    <cellStyle name="Normal 2 2 8 2" xfId="25709"/>
    <cellStyle name="Normal 2 2 8 3" xfId="25710"/>
    <cellStyle name="Normal 2 2 8 4" xfId="25711"/>
    <cellStyle name="Normal 2 2 8 5" xfId="25712"/>
    <cellStyle name="Normal 2 2 8 6" xfId="25713"/>
    <cellStyle name="Normal 2 2 9" xfId="25714"/>
    <cellStyle name="Normal 2 2 9 2" xfId="25715"/>
    <cellStyle name="Normal 2 2 9 3" xfId="25716"/>
    <cellStyle name="Normal 2 2 9 4" xfId="25717"/>
    <cellStyle name="Normal 2 2 9 5" xfId="25718"/>
    <cellStyle name="Normal 2 2 9 6" xfId="25719"/>
    <cellStyle name="Normal 2 20" xfId="25720"/>
    <cellStyle name="Normal 2 20 2" xfId="25721"/>
    <cellStyle name="Normal 2 20 3" xfId="25722"/>
    <cellStyle name="Normal 2 20 4" xfId="25723"/>
    <cellStyle name="Normal 2 20 5" xfId="25724"/>
    <cellStyle name="Normal 2 20 6" xfId="25725"/>
    <cellStyle name="Normal 2 21" xfId="25726"/>
    <cellStyle name="Normal 2 21 2" xfId="25727"/>
    <cellStyle name="Normal 2 21 3" xfId="25728"/>
    <cellStyle name="Normal 2 21 4" xfId="25729"/>
    <cellStyle name="Normal 2 21 5" xfId="25730"/>
    <cellStyle name="Normal 2 21 6" xfId="25731"/>
    <cellStyle name="Normal 2 22" xfId="25732"/>
    <cellStyle name="Normal 2 22 2" xfId="25733"/>
    <cellStyle name="Normal 2 22 3" xfId="25734"/>
    <cellStyle name="Normal 2 22 4" xfId="25735"/>
    <cellStyle name="Normal 2 22 5" xfId="25736"/>
    <cellStyle name="Normal 2 22 6" xfId="25737"/>
    <cellStyle name="Normal 2 23" xfId="25738"/>
    <cellStyle name="Normal 2 23 2" xfId="25739"/>
    <cellStyle name="Normal 2 23 3" xfId="25740"/>
    <cellStyle name="Normal 2 23 4" xfId="25741"/>
    <cellStyle name="Normal 2 23 5" xfId="25742"/>
    <cellStyle name="Normal 2 23 6" xfId="25743"/>
    <cellStyle name="Normal 2 24" xfId="25744"/>
    <cellStyle name="Normal 2 24 2" xfId="25745"/>
    <cellStyle name="Normal 2 24 3" xfId="25746"/>
    <cellStyle name="Normal 2 24 4" xfId="25747"/>
    <cellStyle name="Normal 2 24 5" xfId="25748"/>
    <cellStyle name="Normal 2 24 6" xfId="25749"/>
    <cellStyle name="Normal 2 25" xfId="25750"/>
    <cellStyle name="Normal 2 25 2" xfId="25751"/>
    <cellStyle name="Normal 2 25 3" xfId="25752"/>
    <cellStyle name="Normal 2 25 4" xfId="25753"/>
    <cellStyle name="Normal 2 25 5" xfId="25754"/>
    <cellStyle name="Normal 2 25 6" xfId="25755"/>
    <cellStyle name="Normal 2 26" xfId="25756"/>
    <cellStyle name="Normal 2 26 2" xfId="25757"/>
    <cellStyle name="Normal 2 26 3" xfId="25758"/>
    <cellStyle name="Normal 2 26 4" xfId="25759"/>
    <cellStyle name="Normal 2 26 5" xfId="25760"/>
    <cellStyle name="Normal 2 26 6" xfId="25761"/>
    <cellStyle name="Normal 2 27" xfId="25762"/>
    <cellStyle name="Normal 2 27 2" xfId="25763"/>
    <cellStyle name="Normal 2 27 3" xfId="25764"/>
    <cellStyle name="Normal 2 27 4" xfId="25765"/>
    <cellStyle name="Normal 2 27 5" xfId="25766"/>
    <cellStyle name="Normal 2 27 6" xfId="25767"/>
    <cellStyle name="Normal 2 28" xfId="25768"/>
    <cellStyle name="Normal 2 28 2" xfId="25769"/>
    <cellStyle name="Normal 2 28 3" xfId="25770"/>
    <cellStyle name="Normal 2 28 4" xfId="25771"/>
    <cellStyle name="Normal 2 28 5" xfId="25772"/>
    <cellStyle name="Normal 2 28 6" xfId="25773"/>
    <cellStyle name="Normal 2 29" xfId="25774"/>
    <cellStyle name="Normal 2 29 2" xfId="25775"/>
    <cellStyle name="Normal 2 29 3" xfId="25776"/>
    <cellStyle name="Normal 2 29 4" xfId="25777"/>
    <cellStyle name="Normal 2 29 5" xfId="25778"/>
    <cellStyle name="Normal 2 29 6" xfId="25779"/>
    <cellStyle name="Normal 2 3" xfId="144"/>
    <cellStyle name="Normal 2 3 10" xfId="25780"/>
    <cellStyle name="Normal 2 3 10 2" xfId="25781"/>
    <cellStyle name="Normal 2 3 10 3" xfId="25782"/>
    <cellStyle name="Normal 2 3 10 4" xfId="25783"/>
    <cellStyle name="Normal 2 3 10 5" xfId="25784"/>
    <cellStyle name="Normal 2 3 10 6" xfId="25785"/>
    <cellStyle name="Normal 2 3 11" xfId="25786"/>
    <cellStyle name="Normal 2 3 11 2" xfId="25787"/>
    <cellStyle name="Normal 2 3 11 3" xfId="25788"/>
    <cellStyle name="Normal 2 3 11 4" xfId="25789"/>
    <cellStyle name="Normal 2 3 11 5" xfId="25790"/>
    <cellStyle name="Normal 2 3 11 6" xfId="25791"/>
    <cellStyle name="Normal 2 3 12" xfId="25792"/>
    <cellStyle name="Normal 2 3 12 2" xfId="25793"/>
    <cellStyle name="Normal 2 3 12 3" xfId="25794"/>
    <cellStyle name="Normal 2 3 12 4" xfId="25795"/>
    <cellStyle name="Normal 2 3 12 5" xfId="25796"/>
    <cellStyle name="Normal 2 3 12 6" xfId="25797"/>
    <cellStyle name="Normal 2 3 13" xfId="25798"/>
    <cellStyle name="Normal 2 3 13 2" xfId="25799"/>
    <cellStyle name="Normal 2 3 13 3" xfId="25800"/>
    <cellStyle name="Normal 2 3 13 4" xfId="25801"/>
    <cellStyle name="Normal 2 3 13 5" xfId="25802"/>
    <cellStyle name="Normal 2 3 13 6" xfId="25803"/>
    <cellStyle name="Normal 2 3 14" xfId="25804"/>
    <cellStyle name="Normal 2 3 14 2" xfId="25805"/>
    <cellStyle name="Normal 2 3 14 3" xfId="25806"/>
    <cellStyle name="Normal 2 3 14 4" xfId="25807"/>
    <cellStyle name="Normal 2 3 14 5" xfId="25808"/>
    <cellStyle name="Normal 2 3 14 6" xfId="25809"/>
    <cellStyle name="Normal 2 3 15" xfId="25810"/>
    <cellStyle name="Normal 2 3 15 2" xfId="25811"/>
    <cellStyle name="Normal 2 3 15 3" xfId="25812"/>
    <cellStyle name="Normal 2 3 15 4" xfId="25813"/>
    <cellStyle name="Normal 2 3 15 5" xfId="25814"/>
    <cellStyle name="Normal 2 3 15 6" xfId="25815"/>
    <cellStyle name="Normal 2 3 16" xfId="25816"/>
    <cellStyle name="Normal 2 3 16 2" xfId="25817"/>
    <cellStyle name="Normal 2 3 16 3" xfId="25818"/>
    <cellStyle name="Normal 2 3 16 4" xfId="25819"/>
    <cellStyle name="Normal 2 3 16 5" xfId="25820"/>
    <cellStyle name="Normal 2 3 16 6" xfId="25821"/>
    <cellStyle name="Normal 2 3 17" xfId="25822"/>
    <cellStyle name="Normal 2 3 17 2" xfId="25823"/>
    <cellStyle name="Normal 2 3 17 3" xfId="25824"/>
    <cellStyle name="Normal 2 3 17 4" xfId="25825"/>
    <cellStyle name="Normal 2 3 17 5" xfId="25826"/>
    <cellStyle name="Normal 2 3 17 6" xfId="25827"/>
    <cellStyle name="Normal 2 3 18" xfId="25828"/>
    <cellStyle name="Normal 2 3 18 2" xfId="25829"/>
    <cellStyle name="Normal 2 3 18 3" xfId="25830"/>
    <cellStyle name="Normal 2 3 18 4" xfId="25831"/>
    <cellStyle name="Normal 2 3 18 5" xfId="25832"/>
    <cellStyle name="Normal 2 3 18 6" xfId="25833"/>
    <cellStyle name="Normal 2 3 19" xfId="25834"/>
    <cellStyle name="Normal 2 3 19 2" xfId="25835"/>
    <cellStyle name="Normal 2 3 19 3" xfId="25836"/>
    <cellStyle name="Normal 2 3 19 4" xfId="25837"/>
    <cellStyle name="Normal 2 3 19 5" xfId="25838"/>
    <cellStyle name="Normal 2 3 19 6" xfId="25839"/>
    <cellStyle name="Normal 2 3 2" xfId="145"/>
    <cellStyle name="Normal 2 3 2 10" xfId="25840"/>
    <cellStyle name="Normal 2 3 2 10 2" xfId="25841"/>
    <cellStyle name="Normal 2 3 2 10 3" xfId="25842"/>
    <cellStyle name="Normal 2 3 2 10 4" xfId="25843"/>
    <cellStyle name="Normal 2 3 2 10 5" xfId="25844"/>
    <cellStyle name="Normal 2 3 2 10 6" xfId="25845"/>
    <cellStyle name="Normal 2 3 2 11" xfId="25846"/>
    <cellStyle name="Normal 2 3 2 11 2" xfId="25847"/>
    <cellStyle name="Normal 2 3 2 11 3" xfId="25848"/>
    <cellStyle name="Normal 2 3 2 11 4" xfId="25849"/>
    <cellStyle name="Normal 2 3 2 11 5" xfId="25850"/>
    <cellStyle name="Normal 2 3 2 11 6" xfId="25851"/>
    <cellStyle name="Normal 2 3 2 12" xfId="25852"/>
    <cellStyle name="Normal 2 3 2 12 2" xfId="25853"/>
    <cellStyle name="Normal 2 3 2 12 3" xfId="25854"/>
    <cellStyle name="Normal 2 3 2 12 4" xfId="25855"/>
    <cellStyle name="Normal 2 3 2 12 5" xfId="25856"/>
    <cellStyle name="Normal 2 3 2 12 6" xfId="25857"/>
    <cellStyle name="Normal 2 3 2 13" xfId="25858"/>
    <cellStyle name="Normal 2 3 2 13 2" xfId="25859"/>
    <cellStyle name="Normal 2 3 2 13 3" xfId="25860"/>
    <cellStyle name="Normal 2 3 2 13 4" xfId="25861"/>
    <cellStyle name="Normal 2 3 2 13 5" xfId="25862"/>
    <cellStyle name="Normal 2 3 2 13 6" xfId="25863"/>
    <cellStyle name="Normal 2 3 2 14" xfId="25864"/>
    <cellStyle name="Normal 2 3 2 14 2" xfId="25865"/>
    <cellStyle name="Normal 2 3 2 14 3" xfId="25866"/>
    <cellStyle name="Normal 2 3 2 14 4" xfId="25867"/>
    <cellStyle name="Normal 2 3 2 14 5" xfId="25868"/>
    <cellStyle name="Normal 2 3 2 14 6" xfId="25869"/>
    <cellStyle name="Normal 2 3 2 15" xfId="25870"/>
    <cellStyle name="Normal 2 3 2 15 2" xfId="25871"/>
    <cellStyle name="Normal 2 3 2 15 3" xfId="25872"/>
    <cellStyle name="Normal 2 3 2 15 4" xfId="25873"/>
    <cellStyle name="Normal 2 3 2 15 5" xfId="25874"/>
    <cellStyle name="Normal 2 3 2 15 6" xfId="25875"/>
    <cellStyle name="Normal 2 3 2 16" xfId="25876"/>
    <cellStyle name="Normal 2 3 2 16 2" xfId="25877"/>
    <cellStyle name="Normal 2 3 2 16 3" xfId="25878"/>
    <cellStyle name="Normal 2 3 2 16 4" xfId="25879"/>
    <cellStyle name="Normal 2 3 2 16 5" xfId="25880"/>
    <cellStyle name="Normal 2 3 2 16 6" xfId="25881"/>
    <cellStyle name="Normal 2 3 2 17" xfId="25882"/>
    <cellStyle name="Normal 2 3 2 17 2" xfId="25883"/>
    <cellStyle name="Normal 2 3 2 17 3" xfId="25884"/>
    <cellStyle name="Normal 2 3 2 17 4" xfId="25885"/>
    <cellStyle name="Normal 2 3 2 17 5" xfId="25886"/>
    <cellStyle name="Normal 2 3 2 17 6" xfId="25887"/>
    <cellStyle name="Normal 2 3 2 18" xfId="25888"/>
    <cellStyle name="Normal 2 3 2 18 2" xfId="25889"/>
    <cellStyle name="Normal 2 3 2 18 3" xfId="25890"/>
    <cellStyle name="Normal 2 3 2 18 4" xfId="25891"/>
    <cellStyle name="Normal 2 3 2 18 5" xfId="25892"/>
    <cellStyle name="Normal 2 3 2 18 6" xfId="25893"/>
    <cellStyle name="Normal 2 3 2 19" xfId="25894"/>
    <cellStyle name="Normal 2 3 2 19 2" xfId="25895"/>
    <cellStyle name="Normal 2 3 2 19 3" xfId="25896"/>
    <cellStyle name="Normal 2 3 2 19 4" xfId="25897"/>
    <cellStyle name="Normal 2 3 2 19 5" xfId="25898"/>
    <cellStyle name="Normal 2 3 2 19 6" xfId="25899"/>
    <cellStyle name="Normal 2 3 2 2" xfId="25900"/>
    <cellStyle name="Normal 2 3 2 2 10" xfId="25901"/>
    <cellStyle name="Normal 2 3 2 2 10 2" xfId="25902"/>
    <cellStyle name="Normal 2 3 2 2 10 3" xfId="25903"/>
    <cellStyle name="Normal 2 3 2 2 10 4" xfId="25904"/>
    <cellStyle name="Normal 2 3 2 2 10 5" xfId="25905"/>
    <cellStyle name="Normal 2 3 2 2 10 6" xfId="25906"/>
    <cellStyle name="Normal 2 3 2 2 11" xfId="25907"/>
    <cellStyle name="Normal 2 3 2 2 11 2" xfId="25908"/>
    <cellStyle name="Normal 2 3 2 2 11 3" xfId="25909"/>
    <cellStyle name="Normal 2 3 2 2 11 4" xfId="25910"/>
    <cellStyle name="Normal 2 3 2 2 11 5" xfId="25911"/>
    <cellStyle name="Normal 2 3 2 2 11 6" xfId="25912"/>
    <cellStyle name="Normal 2 3 2 2 12" xfId="25913"/>
    <cellStyle name="Normal 2 3 2 2 12 2" xfId="25914"/>
    <cellStyle name="Normal 2 3 2 2 12 3" xfId="25915"/>
    <cellStyle name="Normal 2 3 2 2 12 4" xfId="25916"/>
    <cellStyle name="Normal 2 3 2 2 12 5" xfId="25917"/>
    <cellStyle name="Normal 2 3 2 2 12 6" xfId="25918"/>
    <cellStyle name="Normal 2 3 2 2 13" xfId="25919"/>
    <cellStyle name="Normal 2 3 2 2 13 2" xfId="25920"/>
    <cellStyle name="Normal 2 3 2 2 13 3" xfId="25921"/>
    <cellStyle name="Normal 2 3 2 2 13 4" xfId="25922"/>
    <cellStyle name="Normal 2 3 2 2 13 5" xfId="25923"/>
    <cellStyle name="Normal 2 3 2 2 13 6" xfId="25924"/>
    <cellStyle name="Normal 2 3 2 2 14" xfId="25925"/>
    <cellStyle name="Normal 2 3 2 2 14 2" xfId="25926"/>
    <cellStyle name="Normal 2 3 2 2 14 3" xfId="25927"/>
    <cellStyle name="Normal 2 3 2 2 14 4" xfId="25928"/>
    <cellStyle name="Normal 2 3 2 2 14 5" xfId="25929"/>
    <cellStyle name="Normal 2 3 2 2 14 6" xfId="25930"/>
    <cellStyle name="Normal 2 3 2 2 15" xfId="25931"/>
    <cellStyle name="Normal 2 3 2 2 15 2" xfId="25932"/>
    <cellStyle name="Normal 2 3 2 2 15 2 2" xfId="25933"/>
    <cellStyle name="Normal 2 3 2 2 15 2 2 2" xfId="25934"/>
    <cellStyle name="Normal 2 3 2 2 15 2 2 3" xfId="25935"/>
    <cellStyle name="Normal 2 3 2 2 15 2 2 4" xfId="25936"/>
    <cellStyle name="Normal 2 3 2 2 15 2 3" xfId="25937"/>
    <cellStyle name="Normal 2 3 2 2 15 2 4" xfId="25938"/>
    <cellStyle name="Normal 2 3 2 2 15 3" xfId="25939"/>
    <cellStyle name="Normal 2 3 2 2 15 4" xfId="25940"/>
    <cellStyle name="Normal 2 3 2 2 15 5" xfId="25941"/>
    <cellStyle name="Normal 2 3 2 2 15 6" xfId="25942"/>
    <cellStyle name="Normal 2 3 2 2 16" xfId="25943"/>
    <cellStyle name="Normal 2 3 2 2 16 2" xfId="25944"/>
    <cellStyle name="Normal 2 3 2 2 16 2 2" xfId="25945"/>
    <cellStyle name="Normal 2 3 2 2 16 2 3" xfId="25946"/>
    <cellStyle name="Normal 2 3 2 2 16 2 4" xfId="25947"/>
    <cellStyle name="Normal 2 3 2 2 16 3" xfId="25948"/>
    <cellStyle name="Normal 2 3 2 2 16 4" xfId="25949"/>
    <cellStyle name="Normal 2 3 2 2 17" xfId="25950"/>
    <cellStyle name="Normal 2 3 2 2 18" xfId="25951"/>
    <cellStyle name="Normal 2 3 2 2 19" xfId="25952"/>
    <cellStyle name="Normal 2 3 2 2 2" xfId="25953"/>
    <cellStyle name="Normal 2 3 2 2 2 2" xfId="25954"/>
    <cellStyle name="Normal 2 3 2 2 2 2 2" xfId="25955"/>
    <cellStyle name="Normal 2 3 2 2 2 2 2 2" xfId="25956"/>
    <cellStyle name="Normal 2 3 2 2 2 2 2 2 2" xfId="25957"/>
    <cellStyle name="Normal 2 3 2 2 2 2 2 2 3" xfId="25958"/>
    <cellStyle name="Normal 2 3 2 2 2 2 2 2 4" xfId="25959"/>
    <cellStyle name="Normal 2 3 2 2 2 2 2 3" xfId="25960"/>
    <cellStyle name="Normal 2 3 2 2 2 2 2 4" xfId="25961"/>
    <cellStyle name="Normal 2 3 2 2 2 2 3" xfId="25962"/>
    <cellStyle name="Normal 2 3 2 2 2 2 4" xfId="25963"/>
    <cellStyle name="Normal 2 3 2 2 2 2 5" xfId="25964"/>
    <cellStyle name="Normal 2 3 2 2 2 2 6" xfId="25965"/>
    <cellStyle name="Normal 2 3 2 2 2 3" xfId="25966"/>
    <cellStyle name="Normal 2 3 2 2 2 3 2" xfId="25967"/>
    <cellStyle name="Normal 2 3 2 2 2 4" xfId="25968"/>
    <cellStyle name="Normal 2 3 2 2 2 4 2" xfId="25969"/>
    <cellStyle name="Normal 2 3 2 2 2 4 2 2" xfId="25970"/>
    <cellStyle name="Normal 2 3 2 2 2 4 2 3" xfId="25971"/>
    <cellStyle name="Normal 2 3 2 2 2 4 2 4" xfId="25972"/>
    <cellStyle name="Normal 2 3 2 2 2 4 3" xfId="25973"/>
    <cellStyle name="Normal 2 3 2 2 2 4 4" xfId="25974"/>
    <cellStyle name="Normal 2 3 2 2 2 5" xfId="25975"/>
    <cellStyle name="Normal 2 3 2 2 2 6" xfId="25976"/>
    <cellStyle name="Normal 2 3 2 2 2 7" xfId="25977"/>
    <cellStyle name="Normal 2 3 2 2 20" xfId="25978"/>
    <cellStyle name="Normal 2 3 2 2 3" xfId="25979"/>
    <cellStyle name="Normal 2 3 2 2 3 2" xfId="25980"/>
    <cellStyle name="Normal 2 3 2 2 3 3" xfId="25981"/>
    <cellStyle name="Normal 2 3 2 2 3 4" xfId="25982"/>
    <cellStyle name="Normal 2 3 2 2 3 5" xfId="25983"/>
    <cellStyle name="Normal 2 3 2 2 3 6" xfId="25984"/>
    <cellStyle name="Normal 2 3 2 2 4" xfId="25985"/>
    <cellStyle name="Normal 2 3 2 2 4 2" xfId="25986"/>
    <cellStyle name="Normal 2 3 2 2 4 3" xfId="25987"/>
    <cellStyle name="Normal 2 3 2 2 4 4" xfId="25988"/>
    <cellStyle name="Normal 2 3 2 2 4 5" xfId="25989"/>
    <cellStyle name="Normal 2 3 2 2 4 6" xfId="25990"/>
    <cellStyle name="Normal 2 3 2 2 5" xfId="25991"/>
    <cellStyle name="Normal 2 3 2 2 5 2" xfId="25992"/>
    <cellStyle name="Normal 2 3 2 2 5 3" xfId="25993"/>
    <cellStyle name="Normal 2 3 2 2 5 4" xfId="25994"/>
    <cellStyle name="Normal 2 3 2 2 5 5" xfId="25995"/>
    <cellStyle name="Normal 2 3 2 2 5 6" xfId="25996"/>
    <cellStyle name="Normal 2 3 2 2 6" xfId="25997"/>
    <cellStyle name="Normal 2 3 2 2 6 2" xfId="25998"/>
    <cellStyle name="Normal 2 3 2 2 6 3" xfId="25999"/>
    <cellStyle name="Normal 2 3 2 2 6 4" xfId="26000"/>
    <cellStyle name="Normal 2 3 2 2 6 5" xfId="26001"/>
    <cellStyle name="Normal 2 3 2 2 6 6" xfId="26002"/>
    <cellStyle name="Normal 2 3 2 2 7" xfId="26003"/>
    <cellStyle name="Normal 2 3 2 2 7 2" xfId="26004"/>
    <cellStyle name="Normal 2 3 2 2 7 3" xfId="26005"/>
    <cellStyle name="Normal 2 3 2 2 7 4" xfId="26006"/>
    <cellStyle name="Normal 2 3 2 2 7 5" xfId="26007"/>
    <cellStyle name="Normal 2 3 2 2 7 6" xfId="26008"/>
    <cellStyle name="Normal 2 3 2 2 8" xfId="26009"/>
    <cellStyle name="Normal 2 3 2 2 8 2" xfId="26010"/>
    <cellStyle name="Normal 2 3 2 2 8 3" xfId="26011"/>
    <cellStyle name="Normal 2 3 2 2 8 4" xfId="26012"/>
    <cellStyle name="Normal 2 3 2 2 8 5" xfId="26013"/>
    <cellStyle name="Normal 2 3 2 2 8 6" xfId="26014"/>
    <cellStyle name="Normal 2 3 2 2 9" xfId="26015"/>
    <cellStyle name="Normal 2 3 2 2 9 2" xfId="26016"/>
    <cellStyle name="Normal 2 3 2 2 9 3" xfId="26017"/>
    <cellStyle name="Normal 2 3 2 2 9 4" xfId="26018"/>
    <cellStyle name="Normal 2 3 2 2 9 5" xfId="26019"/>
    <cellStyle name="Normal 2 3 2 2 9 6" xfId="26020"/>
    <cellStyle name="Normal 2 3 2 20" xfId="26021"/>
    <cellStyle name="Normal 2 3 2 20 2" xfId="26022"/>
    <cellStyle name="Normal 2 3 2 20 3" xfId="26023"/>
    <cellStyle name="Normal 2 3 2 20 4" xfId="26024"/>
    <cellStyle name="Normal 2 3 2 20 5" xfId="26025"/>
    <cellStyle name="Normal 2 3 2 20 6" xfId="26026"/>
    <cellStyle name="Normal 2 3 2 21" xfId="26027"/>
    <cellStyle name="Normal 2 3 2 21 2" xfId="26028"/>
    <cellStyle name="Normal 2 3 2 21 3" xfId="26029"/>
    <cellStyle name="Normal 2 3 2 21 4" xfId="26030"/>
    <cellStyle name="Normal 2 3 2 21 5" xfId="26031"/>
    <cellStyle name="Normal 2 3 2 21 6" xfId="26032"/>
    <cellStyle name="Normal 2 3 2 22" xfId="26033"/>
    <cellStyle name="Normal 2 3 2 22 2" xfId="26034"/>
    <cellStyle name="Normal 2 3 2 22 3" xfId="26035"/>
    <cellStyle name="Normal 2 3 2 22 4" xfId="26036"/>
    <cellStyle name="Normal 2 3 2 22 5" xfId="26037"/>
    <cellStyle name="Normal 2 3 2 22 6" xfId="26038"/>
    <cellStyle name="Normal 2 3 2 23" xfId="26039"/>
    <cellStyle name="Normal 2 3 2 23 2" xfId="26040"/>
    <cellStyle name="Normal 2 3 2 23 3" xfId="26041"/>
    <cellStyle name="Normal 2 3 2 23 4" xfId="26042"/>
    <cellStyle name="Normal 2 3 2 23 5" xfId="26043"/>
    <cellStyle name="Normal 2 3 2 23 6" xfId="26044"/>
    <cellStyle name="Normal 2 3 2 24" xfId="26045"/>
    <cellStyle name="Normal 2 3 2 24 2" xfId="26046"/>
    <cellStyle name="Normal 2 3 2 24 3" xfId="26047"/>
    <cellStyle name="Normal 2 3 2 24 4" xfId="26048"/>
    <cellStyle name="Normal 2 3 2 24 5" xfId="26049"/>
    <cellStyle name="Normal 2 3 2 24 6" xfId="26050"/>
    <cellStyle name="Normal 2 3 2 25" xfId="26051"/>
    <cellStyle name="Normal 2 3 2 25 2" xfId="26052"/>
    <cellStyle name="Normal 2 3 2 25 3" xfId="26053"/>
    <cellStyle name="Normal 2 3 2 25 4" xfId="26054"/>
    <cellStyle name="Normal 2 3 2 25 5" xfId="26055"/>
    <cellStyle name="Normal 2 3 2 25 6" xfId="26056"/>
    <cellStyle name="Normal 2 3 2 26" xfId="26057"/>
    <cellStyle name="Normal 2 3 2 26 2" xfId="26058"/>
    <cellStyle name="Normal 2 3 2 26 3" xfId="26059"/>
    <cellStyle name="Normal 2 3 2 26 4" xfId="26060"/>
    <cellStyle name="Normal 2 3 2 26 5" xfId="26061"/>
    <cellStyle name="Normal 2 3 2 26 6" xfId="26062"/>
    <cellStyle name="Normal 2 3 2 27" xfId="26063"/>
    <cellStyle name="Normal 2 3 2 27 2" xfId="26064"/>
    <cellStyle name="Normal 2 3 2 27 3" xfId="26065"/>
    <cellStyle name="Normal 2 3 2 27 4" xfId="26066"/>
    <cellStyle name="Normal 2 3 2 27 5" xfId="26067"/>
    <cellStyle name="Normal 2 3 2 27 6" xfId="26068"/>
    <cellStyle name="Normal 2 3 2 28" xfId="26069"/>
    <cellStyle name="Normal 2 3 2 28 2" xfId="26070"/>
    <cellStyle name="Normal 2 3 2 28 3" xfId="26071"/>
    <cellStyle name="Normal 2 3 2 28 4" xfId="26072"/>
    <cellStyle name="Normal 2 3 2 28 5" xfId="26073"/>
    <cellStyle name="Normal 2 3 2 28 6" xfId="26074"/>
    <cellStyle name="Normal 2 3 2 29" xfId="26075"/>
    <cellStyle name="Normal 2 3 2 29 2" xfId="26076"/>
    <cellStyle name="Normal 2 3 2 29 3" xfId="26077"/>
    <cellStyle name="Normal 2 3 2 29 4" xfId="26078"/>
    <cellStyle name="Normal 2 3 2 29 5" xfId="26079"/>
    <cellStyle name="Normal 2 3 2 29 6" xfId="26080"/>
    <cellStyle name="Normal 2 3 2 3" xfId="26081"/>
    <cellStyle name="Normal 2 3 2 3 2" xfId="26082"/>
    <cellStyle name="Normal 2 3 2 3 2 2" xfId="26083"/>
    <cellStyle name="Normal 2 3 2 3 2 2 2" xfId="26084"/>
    <cellStyle name="Normal 2 3 2 3 2 2 2 2" xfId="26085"/>
    <cellStyle name="Normal 2 3 2 3 2 2 2 3" xfId="26086"/>
    <cellStyle name="Normal 2 3 2 3 2 2 2 4" xfId="26087"/>
    <cellStyle name="Normal 2 3 2 3 2 2 3" xfId="26088"/>
    <cellStyle name="Normal 2 3 2 3 2 2 4" xfId="26089"/>
    <cellStyle name="Normal 2 3 2 3 2 3" xfId="26090"/>
    <cellStyle name="Normal 2 3 2 3 2 4" xfId="26091"/>
    <cellStyle name="Normal 2 3 2 3 2 5" xfId="26092"/>
    <cellStyle name="Normal 2 3 2 3 2 6" xfId="26093"/>
    <cellStyle name="Normal 2 3 2 3 3" xfId="26094"/>
    <cellStyle name="Normal 2 3 2 3 3 2" xfId="26095"/>
    <cellStyle name="Normal 2 3 2 3 4" xfId="26096"/>
    <cellStyle name="Normal 2 3 2 3 4 2" xfId="26097"/>
    <cellStyle name="Normal 2 3 2 3 4 2 2" xfId="26098"/>
    <cellStyle name="Normal 2 3 2 3 4 2 3" xfId="26099"/>
    <cellStyle name="Normal 2 3 2 3 4 2 4" xfId="26100"/>
    <cellStyle name="Normal 2 3 2 3 4 3" xfId="26101"/>
    <cellStyle name="Normal 2 3 2 3 4 4" xfId="26102"/>
    <cellStyle name="Normal 2 3 2 3 5" xfId="26103"/>
    <cellStyle name="Normal 2 3 2 3 6" xfId="26104"/>
    <cellStyle name="Normal 2 3 2 3 7" xfId="26105"/>
    <cellStyle name="Normal 2 3 2 30" xfId="26106"/>
    <cellStyle name="Normal 2 3 2 30 2" xfId="26107"/>
    <cellStyle name="Normal 2 3 2 30 3" xfId="26108"/>
    <cellStyle name="Normal 2 3 2 30 4" xfId="26109"/>
    <cellStyle name="Normal 2 3 2 30 5" xfId="26110"/>
    <cellStyle name="Normal 2 3 2 30 6" xfId="26111"/>
    <cellStyle name="Normal 2 3 2 31" xfId="26112"/>
    <cellStyle name="Normal 2 3 2 31 2" xfId="26113"/>
    <cellStyle name="Normal 2 3 2 31 3" xfId="26114"/>
    <cellStyle name="Normal 2 3 2 31 4" xfId="26115"/>
    <cellStyle name="Normal 2 3 2 31 5" xfId="26116"/>
    <cellStyle name="Normal 2 3 2 31 6" xfId="26117"/>
    <cellStyle name="Normal 2 3 2 32" xfId="26118"/>
    <cellStyle name="Normal 2 3 2 32 2" xfId="26119"/>
    <cellStyle name="Normal 2 3 2 32 3" xfId="26120"/>
    <cellStyle name="Normal 2 3 2 32 4" xfId="26121"/>
    <cellStyle name="Normal 2 3 2 32 5" xfId="26122"/>
    <cellStyle name="Normal 2 3 2 32 6" xfId="26123"/>
    <cellStyle name="Normal 2 3 2 33" xfId="26124"/>
    <cellStyle name="Normal 2 3 2 33 2" xfId="26125"/>
    <cellStyle name="Normal 2 3 2 33 3" xfId="26126"/>
    <cellStyle name="Normal 2 3 2 33 4" xfId="26127"/>
    <cellStyle name="Normal 2 3 2 33 5" xfId="26128"/>
    <cellStyle name="Normal 2 3 2 33 6" xfId="26129"/>
    <cellStyle name="Normal 2 3 2 34" xfId="26130"/>
    <cellStyle name="Normal 2 3 2 34 2" xfId="26131"/>
    <cellStyle name="Normal 2 3 2 34 2 2" xfId="26132"/>
    <cellStyle name="Normal 2 3 2 34 2 2 2" xfId="26133"/>
    <cellStyle name="Normal 2 3 2 34 2 2 3" xfId="26134"/>
    <cellStyle name="Normal 2 3 2 34 2 2 4" xfId="26135"/>
    <cellStyle name="Normal 2 3 2 34 2 3" xfId="26136"/>
    <cellStyle name="Normal 2 3 2 34 2 4" xfId="26137"/>
    <cellStyle name="Normal 2 3 2 34 3" xfId="26138"/>
    <cellStyle name="Normal 2 3 2 34 4" xfId="26139"/>
    <cellStyle name="Normal 2 3 2 34 5" xfId="26140"/>
    <cellStyle name="Normal 2 3 2 34 6" xfId="26141"/>
    <cellStyle name="Normal 2 3 2 35" xfId="26142"/>
    <cellStyle name="Normal 2 3 2 35 2" xfId="26143"/>
    <cellStyle name="Normal 2 3 2 35 2 2" xfId="26144"/>
    <cellStyle name="Normal 2 3 2 35 2 3" xfId="26145"/>
    <cellStyle name="Normal 2 3 2 35 2 4" xfId="26146"/>
    <cellStyle name="Normal 2 3 2 35 3" xfId="26147"/>
    <cellStyle name="Normal 2 3 2 35 4" xfId="26148"/>
    <cellStyle name="Normal 2 3 2 36" xfId="26149"/>
    <cellStyle name="Normal 2 3 2 37" xfId="26150"/>
    <cellStyle name="Normal 2 3 2 38" xfId="26151"/>
    <cellStyle name="Normal 2 3 2 39" xfId="26152"/>
    <cellStyle name="Normal 2 3 2 4" xfId="26153"/>
    <cellStyle name="Normal 2 3 2 4 2" xfId="26154"/>
    <cellStyle name="Normal 2 3 2 4 3" xfId="26155"/>
    <cellStyle name="Normal 2 3 2 4 4" xfId="26156"/>
    <cellStyle name="Normal 2 3 2 4 5" xfId="26157"/>
    <cellStyle name="Normal 2 3 2 4 6" xfId="26158"/>
    <cellStyle name="Normal 2 3 2 4 7" xfId="26159"/>
    <cellStyle name="Normal 2 3 2 40" xfId="26160"/>
    <cellStyle name="Normal 2 3 2 41" xfId="26161"/>
    <cellStyle name="Normal 2 3 2 42" xfId="26162"/>
    <cellStyle name="Normal 2 3 2 43" xfId="26163"/>
    <cellStyle name="Normal 2 3 2 44" xfId="26164"/>
    <cellStyle name="Normal 2 3 2 45" xfId="26165"/>
    <cellStyle name="Normal 2 3 2 46" xfId="26166"/>
    <cellStyle name="Normal 2 3 2 5" xfId="26167"/>
    <cellStyle name="Normal 2 3 2 5 2" xfId="26168"/>
    <cellStyle name="Normal 2 3 2 5 3" xfId="26169"/>
    <cellStyle name="Normal 2 3 2 5 4" xfId="26170"/>
    <cellStyle name="Normal 2 3 2 5 5" xfId="26171"/>
    <cellStyle name="Normal 2 3 2 5 6" xfId="26172"/>
    <cellStyle name="Normal 2 3 2 6" xfId="26173"/>
    <cellStyle name="Normal 2 3 2 6 2" xfId="26174"/>
    <cellStyle name="Normal 2 3 2 6 3" xfId="26175"/>
    <cellStyle name="Normal 2 3 2 6 4" xfId="26176"/>
    <cellStyle name="Normal 2 3 2 6 5" xfId="26177"/>
    <cellStyle name="Normal 2 3 2 6 6" xfId="26178"/>
    <cellStyle name="Normal 2 3 2 7" xfId="26179"/>
    <cellStyle name="Normal 2 3 2 7 2" xfId="26180"/>
    <cellStyle name="Normal 2 3 2 7 3" xfId="26181"/>
    <cellStyle name="Normal 2 3 2 7 4" xfId="26182"/>
    <cellStyle name="Normal 2 3 2 7 5" xfId="26183"/>
    <cellStyle name="Normal 2 3 2 7 6" xfId="26184"/>
    <cellStyle name="Normal 2 3 2 8" xfId="26185"/>
    <cellStyle name="Normal 2 3 2 8 2" xfId="26186"/>
    <cellStyle name="Normal 2 3 2 8 3" xfId="26187"/>
    <cellStyle name="Normal 2 3 2 8 4" xfId="26188"/>
    <cellStyle name="Normal 2 3 2 8 5" xfId="26189"/>
    <cellStyle name="Normal 2 3 2 8 6" xfId="26190"/>
    <cellStyle name="Normal 2 3 2 9" xfId="26191"/>
    <cellStyle name="Normal 2 3 2 9 2" xfId="26192"/>
    <cellStyle name="Normal 2 3 2 9 3" xfId="26193"/>
    <cellStyle name="Normal 2 3 2 9 4" xfId="26194"/>
    <cellStyle name="Normal 2 3 2 9 5" xfId="26195"/>
    <cellStyle name="Normal 2 3 2 9 6" xfId="26196"/>
    <cellStyle name="Normal 2 3 20" xfId="26197"/>
    <cellStyle name="Normal 2 3 20 2" xfId="26198"/>
    <cellStyle name="Normal 2 3 20 3" xfId="26199"/>
    <cellStyle name="Normal 2 3 20 4" xfId="26200"/>
    <cellStyle name="Normal 2 3 20 5" xfId="26201"/>
    <cellStyle name="Normal 2 3 20 6" xfId="26202"/>
    <cellStyle name="Normal 2 3 21" xfId="26203"/>
    <cellStyle name="Normal 2 3 21 2" xfId="26204"/>
    <cellStyle name="Normal 2 3 21 3" xfId="26205"/>
    <cellStyle name="Normal 2 3 21 4" xfId="26206"/>
    <cellStyle name="Normal 2 3 21 5" xfId="26207"/>
    <cellStyle name="Normal 2 3 21 6" xfId="26208"/>
    <cellStyle name="Normal 2 3 22" xfId="26209"/>
    <cellStyle name="Normal 2 3 22 2" xfId="26210"/>
    <cellStyle name="Normal 2 3 22 3" xfId="26211"/>
    <cellStyle name="Normal 2 3 22 4" xfId="26212"/>
    <cellStyle name="Normal 2 3 22 5" xfId="26213"/>
    <cellStyle name="Normal 2 3 22 6" xfId="26214"/>
    <cellStyle name="Normal 2 3 23" xfId="26215"/>
    <cellStyle name="Normal 2 3 23 2" xfId="26216"/>
    <cellStyle name="Normal 2 3 23 3" xfId="26217"/>
    <cellStyle name="Normal 2 3 23 4" xfId="26218"/>
    <cellStyle name="Normal 2 3 23 5" xfId="26219"/>
    <cellStyle name="Normal 2 3 23 6" xfId="26220"/>
    <cellStyle name="Normal 2 3 24" xfId="26221"/>
    <cellStyle name="Normal 2 3 24 2" xfId="26222"/>
    <cellStyle name="Normal 2 3 24 3" xfId="26223"/>
    <cellStyle name="Normal 2 3 24 4" xfId="26224"/>
    <cellStyle name="Normal 2 3 24 5" xfId="26225"/>
    <cellStyle name="Normal 2 3 24 6" xfId="26226"/>
    <cellStyle name="Normal 2 3 25" xfId="26227"/>
    <cellStyle name="Normal 2 3 25 2" xfId="26228"/>
    <cellStyle name="Normal 2 3 25 3" xfId="26229"/>
    <cellStyle name="Normal 2 3 25 4" xfId="26230"/>
    <cellStyle name="Normal 2 3 25 5" xfId="26231"/>
    <cellStyle name="Normal 2 3 25 6" xfId="26232"/>
    <cellStyle name="Normal 2 3 26" xfId="26233"/>
    <cellStyle name="Normal 2 3 26 2" xfId="26234"/>
    <cellStyle name="Normal 2 3 26 3" xfId="26235"/>
    <cellStyle name="Normal 2 3 26 4" xfId="26236"/>
    <cellStyle name="Normal 2 3 26 5" xfId="26237"/>
    <cellStyle name="Normal 2 3 26 6" xfId="26238"/>
    <cellStyle name="Normal 2 3 27" xfId="26239"/>
    <cellStyle name="Normal 2 3 27 2" xfId="26240"/>
    <cellStyle name="Normal 2 3 27 3" xfId="26241"/>
    <cellStyle name="Normal 2 3 27 4" xfId="26242"/>
    <cellStyle name="Normal 2 3 27 5" xfId="26243"/>
    <cellStyle name="Normal 2 3 27 6" xfId="26244"/>
    <cellStyle name="Normal 2 3 28" xfId="26245"/>
    <cellStyle name="Normal 2 3 28 2" xfId="26246"/>
    <cellStyle name="Normal 2 3 28 3" xfId="26247"/>
    <cellStyle name="Normal 2 3 28 4" xfId="26248"/>
    <cellStyle name="Normal 2 3 28 5" xfId="26249"/>
    <cellStyle name="Normal 2 3 28 6" xfId="26250"/>
    <cellStyle name="Normal 2 3 29" xfId="26251"/>
    <cellStyle name="Normal 2 3 29 2" xfId="26252"/>
    <cellStyle name="Normal 2 3 29 3" xfId="26253"/>
    <cellStyle name="Normal 2 3 29 4" xfId="26254"/>
    <cellStyle name="Normal 2 3 29 5" xfId="26255"/>
    <cellStyle name="Normal 2 3 29 6" xfId="26256"/>
    <cellStyle name="Normal 2 3 3" xfId="26257"/>
    <cellStyle name="Normal 2 3 3 10" xfId="26258"/>
    <cellStyle name="Normal 2 3 3 10 2" xfId="26259"/>
    <cellStyle name="Normal 2 3 3 10 3" xfId="26260"/>
    <cellStyle name="Normal 2 3 3 10 4" xfId="26261"/>
    <cellStyle name="Normal 2 3 3 10 5" xfId="26262"/>
    <cellStyle name="Normal 2 3 3 10 6" xfId="26263"/>
    <cellStyle name="Normal 2 3 3 11" xfId="26264"/>
    <cellStyle name="Normal 2 3 3 11 2" xfId="26265"/>
    <cellStyle name="Normal 2 3 3 11 3" xfId="26266"/>
    <cellStyle name="Normal 2 3 3 11 4" xfId="26267"/>
    <cellStyle name="Normal 2 3 3 11 5" xfId="26268"/>
    <cellStyle name="Normal 2 3 3 11 6" xfId="26269"/>
    <cellStyle name="Normal 2 3 3 12" xfId="26270"/>
    <cellStyle name="Normal 2 3 3 12 2" xfId="26271"/>
    <cellStyle name="Normal 2 3 3 12 3" xfId="26272"/>
    <cellStyle name="Normal 2 3 3 12 4" xfId="26273"/>
    <cellStyle name="Normal 2 3 3 12 5" xfId="26274"/>
    <cellStyle name="Normal 2 3 3 12 6" xfId="26275"/>
    <cellStyle name="Normal 2 3 3 13" xfId="26276"/>
    <cellStyle name="Normal 2 3 3 13 2" xfId="26277"/>
    <cellStyle name="Normal 2 3 3 13 3" xfId="26278"/>
    <cellStyle name="Normal 2 3 3 13 4" xfId="26279"/>
    <cellStyle name="Normal 2 3 3 13 5" xfId="26280"/>
    <cellStyle name="Normal 2 3 3 13 6" xfId="26281"/>
    <cellStyle name="Normal 2 3 3 14" xfId="26282"/>
    <cellStyle name="Normal 2 3 3 14 2" xfId="26283"/>
    <cellStyle name="Normal 2 3 3 14 3" xfId="26284"/>
    <cellStyle name="Normal 2 3 3 14 4" xfId="26285"/>
    <cellStyle name="Normal 2 3 3 14 5" xfId="26286"/>
    <cellStyle name="Normal 2 3 3 14 6" xfId="26287"/>
    <cellStyle name="Normal 2 3 3 15" xfId="26288"/>
    <cellStyle name="Normal 2 3 3 15 2" xfId="26289"/>
    <cellStyle name="Normal 2 3 3 15 2 2" xfId="26290"/>
    <cellStyle name="Normal 2 3 3 15 2 2 2" xfId="26291"/>
    <cellStyle name="Normal 2 3 3 15 2 2 3" xfId="26292"/>
    <cellStyle name="Normal 2 3 3 15 2 2 4" xfId="26293"/>
    <cellStyle name="Normal 2 3 3 15 2 3" xfId="26294"/>
    <cellStyle name="Normal 2 3 3 15 2 4" xfId="26295"/>
    <cellStyle name="Normal 2 3 3 15 3" xfId="26296"/>
    <cellStyle name="Normal 2 3 3 15 4" xfId="26297"/>
    <cellStyle name="Normal 2 3 3 15 5" xfId="26298"/>
    <cellStyle name="Normal 2 3 3 15 6" xfId="26299"/>
    <cellStyle name="Normal 2 3 3 16" xfId="26300"/>
    <cellStyle name="Normal 2 3 3 16 2" xfId="26301"/>
    <cellStyle name="Normal 2 3 3 16 2 2" xfId="26302"/>
    <cellStyle name="Normal 2 3 3 16 2 3" xfId="26303"/>
    <cellStyle name="Normal 2 3 3 16 2 4" xfId="26304"/>
    <cellStyle name="Normal 2 3 3 16 3" xfId="26305"/>
    <cellStyle name="Normal 2 3 3 16 4" xfId="26306"/>
    <cellStyle name="Normal 2 3 3 17" xfId="26307"/>
    <cellStyle name="Normal 2 3 3 18" xfId="26308"/>
    <cellStyle name="Normal 2 3 3 19" xfId="26309"/>
    <cellStyle name="Normal 2 3 3 2" xfId="26310"/>
    <cellStyle name="Normal 2 3 3 2 2" xfId="26311"/>
    <cellStyle name="Normal 2 3 3 2 2 2" xfId="26312"/>
    <cellStyle name="Normal 2 3 3 2 2 2 2" xfId="26313"/>
    <cellStyle name="Normal 2 3 3 2 2 2 2 2" xfId="26314"/>
    <cellStyle name="Normal 2 3 3 2 2 2 2 3" xfId="26315"/>
    <cellStyle name="Normal 2 3 3 2 2 2 2 4" xfId="26316"/>
    <cellStyle name="Normal 2 3 3 2 2 2 3" xfId="26317"/>
    <cellStyle name="Normal 2 3 3 2 2 2 4" xfId="26318"/>
    <cellStyle name="Normal 2 3 3 2 2 3" xfId="26319"/>
    <cellStyle name="Normal 2 3 3 2 2 4" xfId="26320"/>
    <cellStyle name="Normal 2 3 3 2 2 5" xfId="26321"/>
    <cellStyle name="Normal 2 3 3 2 2 6" xfId="26322"/>
    <cellStyle name="Normal 2 3 3 2 3" xfId="26323"/>
    <cellStyle name="Normal 2 3 3 2 3 2" xfId="26324"/>
    <cellStyle name="Normal 2 3 3 2 4" xfId="26325"/>
    <cellStyle name="Normal 2 3 3 2 4 2" xfId="26326"/>
    <cellStyle name="Normal 2 3 3 2 4 2 2" xfId="26327"/>
    <cellStyle name="Normal 2 3 3 2 4 2 3" xfId="26328"/>
    <cellStyle name="Normal 2 3 3 2 4 2 4" xfId="26329"/>
    <cellStyle name="Normal 2 3 3 2 4 3" xfId="26330"/>
    <cellStyle name="Normal 2 3 3 2 4 4" xfId="26331"/>
    <cellStyle name="Normal 2 3 3 2 5" xfId="26332"/>
    <cellStyle name="Normal 2 3 3 2 6" xfId="26333"/>
    <cellStyle name="Normal 2 3 3 2 7" xfId="26334"/>
    <cellStyle name="Normal 2 3 3 3" xfId="26335"/>
    <cellStyle name="Normal 2 3 3 3 2" xfId="26336"/>
    <cellStyle name="Normal 2 3 3 3 3" xfId="26337"/>
    <cellStyle name="Normal 2 3 3 3 4" xfId="26338"/>
    <cellStyle name="Normal 2 3 3 3 5" xfId="26339"/>
    <cellStyle name="Normal 2 3 3 3 6" xfId="26340"/>
    <cellStyle name="Normal 2 3 3 4" xfId="26341"/>
    <cellStyle name="Normal 2 3 3 4 2" xfId="26342"/>
    <cellStyle name="Normal 2 3 3 4 3" xfId="26343"/>
    <cellStyle name="Normal 2 3 3 4 4" xfId="26344"/>
    <cellStyle name="Normal 2 3 3 4 5" xfId="26345"/>
    <cellStyle name="Normal 2 3 3 4 6" xfId="26346"/>
    <cellStyle name="Normal 2 3 3 5" xfId="26347"/>
    <cellStyle name="Normal 2 3 3 5 2" xfId="26348"/>
    <cellStyle name="Normal 2 3 3 5 3" xfId="26349"/>
    <cellStyle name="Normal 2 3 3 5 4" xfId="26350"/>
    <cellStyle name="Normal 2 3 3 5 5" xfId="26351"/>
    <cellStyle name="Normal 2 3 3 5 6" xfId="26352"/>
    <cellStyle name="Normal 2 3 3 6" xfId="26353"/>
    <cellStyle name="Normal 2 3 3 6 2" xfId="26354"/>
    <cellStyle name="Normal 2 3 3 6 3" xfId="26355"/>
    <cellStyle name="Normal 2 3 3 6 4" xfId="26356"/>
    <cellStyle name="Normal 2 3 3 6 5" xfId="26357"/>
    <cellStyle name="Normal 2 3 3 6 6" xfId="26358"/>
    <cellStyle name="Normal 2 3 3 7" xfId="26359"/>
    <cellStyle name="Normal 2 3 3 7 2" xfId="26360"/>
    <cellStyle name="Normal 2 3 3 7 3" xfId="26361"/>
    <cellStyle name="Normal 2 3 3 7 4" xfId="26362"/>
    <cellStyle name="Normal 2 3 3 7 5" xfId="26363"/>
    <cellStyle name="Normal 2 3 3 7 6" xfId="26364"/>
    <cellStyle name="Normal 2 3 3 8" xfId="26365"/>
    <cellStyle name="Normal 2 3 3 8 2" xfId="26366"/>
    <cellStyle name="Normal 2 3 3 8 3" xfId="26367"/>
    <cellStyle name="Normal 2 3 3 8 4" xfId="26368"/>
    <cellStyle name="Normal 2 3 3 8 5" xfId="26369"/>
    <cellStyle name="Normal 2 3 3 8 6" xfId="26370"/>
    <cellStyle name="Normal 2 3 3 9" xfId="26371"/>
    <cellStyle name="Normal 2 3 3 9 2" xfId="26372"/>
    <cellStyle name="Normal 2 3 3 9 3" xfId="26373"/>
    <cellStyle name="Normal 2 3 3 9 4" xfId="26374"/>
    <cellStyle name="Normal 2 3 3 9 5" xfId="26375"/>
    <cellStyle name="Normal 2 3 3 9 6" xfId="26376"/>
    <cellStyle name="Normal 2 3 30" xfId="26377"/>
    <cellStyle name="Normal 2 3 30 2" xfId="26378"/>
    <cellStyle name="Normal 2 3 30 3" xfId="26379"/>
    <cellStyle name="Normal 2 3 30 4" xfId="26380"/>
    <cellStyle name="Normal 2 3 30 5" xfId="26381"/>
    <cellStyle name="Normal 2 3 30 6" xfId="26382"/>
    <cellStyle name="Normal 2 3 31" xfId="26383"/>
    <cellStyle name="Normal 2 3 31 2" xfId="26384"/>
    <cellStyle name="Normal 2 3 31 3" xfId="26385"/>
    <cellStyle name="Normal 2 3 31 4" xfId="26386"/>
    <cellStyle name="Normal 2 3 31 5" xfId="26387"/>
    <cellStyle name="Normal 2 3 31 6" xfId="26388"/>
    <cellStyle name="Normal 2 3 32" xfId="26389"/>
    <cellStyle name="Normal 2 3 32 2" xfId="26390"/>
    <cellStyle name="Normal 2 3 32 3" xfId="26391"/>
    <cellStyle name="Normal 2 3 32 4" xfId="26392"/>
    <cellStyle name="Normal 2 3 32 5" xfId="26393"/>
    <cellStyle name="Normal 2 3 32 6" xfId="26394"/>
    <cellStyle name="Normal 2 3 33" xfId="26395"/>
    <cellStyle name="Normal 2 3 33 2" xfId="26396"/>
    <cellStyle name="Normal 2 3 33 3" xfId="26397"/>
    <cellStyle name="Normal 2 3 33 4" xfId="26398"/>
    <cellStyle name="Normal 2 3 33 5" xfId="26399"/>
    <cellStyle name="Normal 2 3 33 6" xfId="26400"/>
    <cellStyle name="Normal 2 3 34" xfId="26401"/>
    <cellStyle name="Normal 2 3 34 2" xfId="26402"/>
    <cellStyle name="Normal 2 3 34 3" xfId="26403"/>
    <cellStyle name="Normal 2 3 34 4" xfId="26404"/>
    <cellStyle name="Normal 2 3 34 5" xfId="26405"/>
    <cellStyle name="Normal 2 3 34 6" xfId="26406"/>
    <cellStyle name="Normal 2 3 35" xfId="26407"/>
    <cellStyle name="Normal 2 3 35 2" xfId="26408"/>
    <cellStyle name="Normal 2 3 35 2 2" xfId="26409"/>
    <cellStyle name="Normal 2 3 35 2 2 2" xfId="26410"/>
    <cellStyle name="Normal 2 3 35 2 2 3" xfId="26411"/>
    <cellStyle name="Normal 2 3 35 2 2 4" xfId="26412"/>
    <cellStyle name="Normal 2 3 35 2 3" xfId="26413"/>
    <cellStyle name="Normal 2 3 35 2 4" xfId="26414"/>
    <cellStyle name="Normal 2 3 35 3" xfId="26415"/>
    <cellStyle name="Normal 2 3 35 4" xfId="26416"/>
    <cellStyle name="Normal 2 3 35 5" xfId="26417"/>
    <cellStyle name="Normal 2 3 35 6" xfId="26418"/>
    <cellStyle name="Normal 2 3 36" xfId="26419"/>
    <cellStyle name="Normal 2 3 36 2" xfId="26420"/>
    <cellStyle name="Normal 2 3 36 2 2" xfId="26421"/>
    <cellStyle name="Normal 2 3 36 2 3" xfId="26422"/>
    <cellStyle name="Normal 2 3 36 2 4" xfId="26423"/>
    <cellStyle name="Normal 2 3 36 3" xfId="26424"/>
    <cellStyle name="Normal 2 3 36 4" xfId="26425"/>
    <cellStyle name="Normal 2 3 37" xfId="26426"/>
    <cellStyle name="Normal 2 3 38" xfId="26427"/>
    <cellStyle name="Normal 2 3 39" xfId="26428"/>
    <cellStyle name="Normal 2 3 4" xfId="26429"/>
    <cellStyle name="Normal 2 3 4 10" xfId="26430"/>
    <cellStyle name="Normal 2 3 4 10 2" xfId="26431"/>
    <cellStyle name="Normal 2 3 4 10 3" xfId="26432"/>
    <cellStyle name="Normal 2 3 4 10 4" xfId="26433"/>
    <cellStyle name="Normal 2 3 4 10 5" xfId="26434"/>
    <cellStyle name="Normal 2 3 4 10 6" xfId="26435"/>
    <cellStyle name="Normal 2 3 4 11" xfId="26436"/>
    <cellStyle name="Normal 2 3 4 11 2" xfId="26437"/>
    <cellStyle name="Normal 2 3 4 11 3" xfId="26438"/>
    <cellStyle name="Normal 2 3 4 11 4" xfId="26439"/>
    <cellStyle name="Normal 2 3 4 11 5" xfId="26440"/>
    <cellStyle name="Normal 2 3 4 11 6" xfId="26441"/>
    <cellStyle name="Normal 2 3 4 12" xfId="26442"/>
    <cellStyle name="Normal 2 3 4 12 2" xfId="26443"/>
    <cellStyle name="Normal 2 3 4 12 3" xfId="26444"/>
    <cellStyle name="Normal 2 3 4 12 4" xfId="26445"/>
    <cellStyle name="Normal 2 3 4 12 5" xfId="26446"/>
    <cellStyle name="Normal 2 3 4 12 6" xfId="26447"/>
    <cellStyle name="Normal 2 3 4 13" xfId="26448"/>
    <cellStyle name="Normal 2 3 4 13 2" xfId="26449"/>
    <cellStyle name="Normal 2 3 4 13 3" xfId="26450"/>
    <cellStyle name="Normal 2 3 4 13 4" xfId="26451"/>
    <cellStyle name="Normal 2 3 4 13 5" xfId="26452"/>
    <cellStyle name="Normal 2 3 4 13 6" xfId="26453"/>
    <cellStyle name="Normal 2 3 4 14" xfId="26454"/>
    <cellStyle name="Normal 2 3 4 14 2" xfId="26455"/>
    <cellStyle name="Normal 2 3 4 14 3" xfId="26456"/>
    <cellStyle name="Normal 2 3 4 14 4" xfId="26457"/>
    <cellStyle name="Normal 2 3 4 14 5" xfId="26458"/>
    <cellStyle name="Normal 2 3 4 14 6" xfId="26459"/>
    <cellStyle name="Normal 2 3 4 15" xfId="26460"/>
    <cellStyle name="Normal 2 3 4 15 2" xfId="26461"/>
    <cellStyle name="Normal 2 3 4 15 2 2" xfId="26462"/>
    <cellStyle name="Normal 2 3 4 15 2 2 2" xfId="26463"/>
    <cellStyle name="Normal 2 3 4 15 2 2 3" xfId="26464"/>
    <cellStyle name="Normal 2 3 4 15 2 2 4" xfId="26465"/>
    <cellStyle name="Normal 2 3 4 15 2 3" xfId="26466"/>
    <cellStyle name="Normal 2 3 4 15 2 4" xfId="26467"/>
    <cellStyle name="Normal 2 3 4 15 3" xfId="26468"/>
    <cellStyle name="Normal 2 3 4 15 4" xfId="26469"/>
    <cellStyle name="Normal 2 3 4 15 5" xfId="26470"/>
    <cellStyle name="Normal 2 3 4 15 6" xfId="26471"/>
    <cellStyle name="Normal 2 3 4 16" xfId="26472"/>
    <cellStyle name="Normal 2 3 4 16 2" xfId="26473"/>
    <cellStyle name="Normal 2 3 4 16 2 2" xfId="26474"/>
    <cellStyle name="Normal 2 3 4 16 2 3" xfId="26475"/>
    <cellStyle name="Normal 2 3 4 16 2 4" xfId="26476"/>
    <cellStyle name="Normal 2 3 4 16 3" xfId="26477"/>
    <cellStyle name="Normal 2 3 4 16 4" xfId="26478"/>
    <cellStyle name="Normal 2 3 4 17" xfId="26479"/>
    <cellStyle name="Normal 2 3 4 18" xfId="26480"/>
    <cellStyle name="Normal 2 3 4 19" xfId="26481"/>
    <cellStyle name="Normal 2 3 4 2" xfId="26482"/>
    <cellStyle name="Normal 2 3 4 2 2" xfId="26483"/>
    <cellStyle name="Normal 2 3 4 2 2 2" xfId="26484"/>
    <cellStyle name="Normal 2 3 4 2 2 2 2" xfId="26485"/>
    <cellStyle name="Normal 2 3 4 2 2 2 2 2" xfId="26486"/>
    <cellStyle name="Normal 2 3 4 2 2 2 2 3" xfId="26487"/>
    <cellStyle name="Normal 2 3 4 2 2 2 2 4" xfId="26488"/>
    <cellStyle name="Normal 2 3 4 2 2 2 3" xfId="26489"/>
    <cellStyle name="Normal 2 3 4 2 2 2 4" xfId="26490"/>
    <cellStyle name="Normal 2 3 4 2 2 3" xfId="26491"/>
    <cellStyle name="Normal 2 3 4 2 2 4" xfId="26492"/>
    <cellStyle name="Normal 2 3 4 2 2 5" xfId="26493"/>
    <cellStyle name="Normal 2 3 4 2 2 6" xfId="26494"/>
    <cellStyle name="Normal 2 3 4 2 3" xfId="26495"/>
    <cellStyle name="Normal 2 3 4 2 3 2" xfId="26496"/>
    <cellStyle name="Normal 2 3 4 2 4" xfId="26497"/>
    <cellStyle name="Normal 2 3 4 2 4 2" xfId="26498"/>
    <cellStyle name="Normal 2 3 4 2 4 2 2" xfId="26499"/>
    <cellStyle name="Normal 2 3 4 2 4 2 3" xfId="26500"/>
    <cellStyle name="Normal 2 3 4 2 4 2 4" xfId="26501"/>
    <cellStyle name="Normal 2 3 4 2 4 3" xfId="26502"/>
    <cellStyle name="Normal 2 3 4 2 4 4" xfId="26503"/>
    <cellStyle name="Normal 2 3 4 2 5" xfId="26504"/>
    <cellStyle name="Normal 2 3 4 2 6" xfId="26505"/>
    <cellStyle name="Normal 2 3 4 2 7" xfId="26506"/>
    <cellStyle name="Normal 2 3 4 3" xfId="26507"/>
    <cellStyle name="Normal 2 3 4 3 2" xfId="26508"/>
    <cellStyle name="Normal 2 3 4 3 3" xfId="26509"/>
    <cellStyle name="Normal 2 3 4 3 4" xfId="26510"/>
    <cellStyle name="Normal 2 3 4 3 5" xfId="26511"/>
    <cellStyle name="Normal 2 3 4 3 6" xfId="26512"/>
    <cellStyle name="Normal 2 3 4 4" xfId="26513"/>
    <cellStyle name="Normal 2 3 4 4 2" xfId="26514"/>
    <cellStyle name="Normal 2 3 4 4 3" xfId="26515"/>
    <cellStyle name="Normal 2 3 4 4 4" xfId="26516"/>
    <cellStyle name="Normal 2 3 4 4 5" xfId="26517"/>
    <cellStyle name="Normal 2 3 4 4 6" xfId="26518"/>
    <cellStyle name="Normal 2 3 4 5" xfId="26519"/>
    <cellStyle name="Normal 2 3 4 5 2" xfId="26520"/>
    <cellStyle name="Normal 2 3 4 5 3" xfId="26521"/>
    <cellStyle name="Normal 2 3 4 5 4" xfId="26522"/>
    <cellStyle name="Normal 2 3 4 5 5" xfId="26523"/>
    <cellStyle name="Normal 2 3 4 5 6" xfId="26524"/>
    <cellStyle name="Normal 2 3 4 6" xfId="26525"/>
    <cellStyle name="Normal 2 3 4 6 2" xfId="26526"/>
    <cellStyle name="Normal 2 3 4 6 3" xfId="26527"/>
    <cellStyle name="Normal 2 3 4 6 4" xfId="26528"/>
    <cellStyle name="Normal 2 3 4 6 5" xfId="26529"/>
    <cellStyle name="Normal 2 3 4 6 6" xfId="26530"/>
    <cellStyle name="Normal 2 3 4 7" xfId="26531"/>
    <cellStyle name="Normal 2 3 4 7 2" xfId="26532"/>
    <cellStyle name="Normal 2 3 4 7 3" xfId="26533"/>
    <cellStyle name="Normal 2 3 4 7 4" xfId="26534"/>
    <cellStyle name="Normal 2 3 4 7 5" xfId="26535"/>
    <cellStyle name="Normal 2 3 4 7 6" xfId="26536"/>
    <cellStyle name="Normal 2 3 4 8" xfId="26537"/>
    <cellStyle name="Normal 2 3 4 8 2" xfId="26538"/>
    <cellStyle name="Normal 2 3 4 8 3" xfId="26539"/>
    <cellStyle name="Normal 2 3 4 8 4" xfId="26540"/>
    <cellStyle name="Normal 2 3 4 8 5" xfId="26541"/>
    <cellStyle name="Normal 2 3 4 8 6" xfId="26542"/>
    <cellStyle name="Normal 2 3 4 9" xfId="26543"/>
    <cellStyle name="Normal 2 3 4 9 2" xfId="26544"/>
    <cellStyle name="Normal 2 3 4 9 3" xfId="26545"/>
    <cellStyle name="Normal 2 3 4 9 4" xfId="26546"/>
    <cellStyle name="Normal 2 3 4 9 5" xfId="26547"/>
    <cellStyle name="Normal 2 3 4 9 6" xfId="26548"/>
    <cellStyle name="Normal 2 3 40" xfId="26549"/>
    <cellStyle name="Normal 2 3 41" xfId="26550"/>
    <cellStyle name="Normal 2 3 42" xfId="26551"/>
    <cellStyle name="Normal 2 3 43" xfId="26552"/>
    <cellStyle name="Normal 2 3 44" xfId="26553"/>
    <cellStyle name="Normal 2 3 45" xfId="26554"/>
    <cellStyle name="Normal 2 3 46" xfId="26555"/>
    <cellStyle name="Normal 2 3 47" xfId="26556"/>
    <cellStyle name="Normal 2 3 48" xfId="26557"/>
    <cellStyle name="Normal 2 3 5" xfId="26558"/>
    <cellStyle name="Normal 2 3 5 2" xfId="26559"/>
    <cellStyle name="Normal 2 3 5 2 2" xfId="26560"/>
    <cellStyle name="Normal 2 3 5 2 2 2" xfId="26561"/>
    <cellStyle name="Normal 2 3 5 2 2 2 2" xfId="26562"/>
    <cellStyle name="Normal 2 3 5 2 2 2 3" xfId="26563"/>
    <cellStyle name="Normal 2 3 5 2 2 2 4" xfId="26564"/>
    <cellStyle name="Normal 2 3 5 2 2 3" xfId="26565"/>
    <cellStyle name="Normal 2 3 5 2 2 4" xfId="26566"/>
    <cellStyle name="Normal 2 3 5 2 3" xfId="26567"/>
    <cellStyle name="Normal 2 3 5 2 4" xfId="26568"/>
    <cellStyle name="Normal 2 3 5 2 5" xfId="26569"/>
    <cellStyle name="Normal 2 3 5 2 6" xfId="26570"/>
    <cellStyle name="Normal 2 3 5 3" xfId="26571"/>
    <cellStyle name="Normal 2 3 5 3 2" xfId="26572"/>
    <cellStyle name="Normal 2 3 5 4" xfId="26573"/>
    <cellStyle name="Normal 2 3 5 4 2" xfId="26574"/>
    <cellStyle name="Normal 2 3 5 4 2 2" xfId="26575"/>
    <cellStyle name="Normal 2 3 5 4 2 3" xfId="26576"/>
    <cellStyle name="Normal 2 3 5 4 2 4" xfId="26577"/>
    <cellStyle name="Normal 2 3 5 4 3" xfId="26578"/>
    <cellStyle name="Normal 2 3 5 4 4" xfId="26579"/>
    <cellStyle name="Normal 2 3 5 5" xfId="26580"/>
    <cellStyle name="Normal 2 3 5 6" xfId="26581"/>
    <cellStyle name="Normal 2 3 5 7" xfId="26582"/>
    <cellStyle name="Normal 2 3 6" xfId="26583"/>
    <cellStyle name="Normal 2 3 6 2" xfId="26584"/>
    <cellStyle name="Normal 2 3 6 3" xfId="26585"/>
    <cellStyle name="Normal 2 3 6 4" xfId="26586"/>
    <cellStyle name="Normal 2 3 6 5" xfId="26587"/>
    <cellStyle name="Normal 2 3 6 6" xfId="26588"/>
    <cellStyle name="Normal 2 3 7" xfId="26589"/>
    <cellStyle name="Normal 2 3 7 2" xfId="26590"/>
    <cellStyle name="Normal 2 3 7 3" xfId="26591"/>
    <cellStyle name="Normal 2 3 7 4" xfId="26592"/>
    <cellStyle name="Normal 2 3 7 5" xfId="26593"/>
    <cellStyle name="Normal 2 3 7 6" xfId="26594"/>
    <cellStyle name="Normal 2 3 8" xfId="26595"/>
    <cellStyle name="Normal 2 3 8 2" xfId="26596"/>
    <cellStyle name="Normal 2 3 8 3" xfId="26597"/>
    <cellStyle name="Normal 2 3 8 4" xfId="26598"/>
    <cellStyle name="Normal 2 3 8 5" xfId="26599"/>
    <cellStyle name="Normal 2 3 8 6" xfId="26600"/>
    <cellStyle name="Normal 2 3 9" xfId="26601"/>
    <cellStyle name="Normal 2 3 9 2" xfId="26602"/>
    <cellStyle name="Normal 2 3 9 3" xfId="26603"/>
    <cellStyle name="Normal 2 3 9 4" xfId="26604"/>
    <cellStyle name="Normal 2 3 9 5" xfId="26605"/>
    <cellStyle name="Normal 2 3 9 6" xfId="26606"/>
    <cellStyle name="Normal 2 3_29(d) - Gas extensions -tariffs" xfId="146"/>
    <cellStyle name="Normal 2 30" xfId="26607"/>
    <cellStyle name="Normal 2 30 2" xfId="26608"/>
    <cellStyle name="Normal 2 30 3" xfId="26609"/>
    <cellStyle name="Normal 2 30 4" xfId="26610"/>
    <cellStyle name="Normal 2 30 5" xfId="26611"/>
    <cellStyle name="Normal 2 30 6" xfId="26612"/>
    <cellStyle name="Normal 2 31" xfId="26613"/>
    <cellStyle name="Normal 2 31 2" xfId="26614"/>
    <cellStyle name="Normal 2 31 3" xfId="26615"/>
    <cellStyle name="Normal 2 31 4" xfId="26616"/>
    <cellStyle name="Normal 2 31 5" xfId="26617"/>
    <cellStyle name="Normal 2 31 6" xfId="26618"/>
    <cellStyle name="Normal 2 32" xfId="26619"/>
    <cellStyle name="Normal 2 32 2" xfId="26620"/>
    <cellStyle name="Normal 2 32 3" xfId="26621"/>
    <cellStyle name="Normal 2 32 4" xfId="26622"/>
    <cellStyle name="Normal 2 32 5" xfId="26623"/>
    <cellStyle name="Normal 2 32 6" xfId="26624"/>
    <cellStyle name="Normal 2 33" xfId="26625"/>
    <cellStyle name="Normal 2 33 2" xfId="26626"/>
    <cellStyle name="Normal 2 33 3" xfId="26627"/>
    <cellStyle name="Normal 2 33 4" xfId="26628"/>
    <cellStyle name="Normal 2 33 5" xfId="26629"/>
    <cellStyle name="Normal 2 33 6" xfId="26630"/>
    <cellStyle name="Normal 2 34" xfId="26631"/>
    <cellStyle name="Normal 2 34 2" xfId="26632"/>
    <cellStyle name="Normal 2 34 3" xfId="26633"/>
    <cellStyle name="Normal 2 34 4" xfId="26634"/>
    <cellStyle name="Normal 2 34 5" xfId="26635"/>
    <cellStyle name="Normal 2 34 6" xfId="26636"/>
    <cellStyle name="Normal 2 35" xfId="26637"/>
    <cellStyle name="Normal 2 35 2" xfId="26638"/>
    <cellStyle name="Normal 2 35 3" xfId="26639"/>
    <cellStyle name="Normal 2 35 4" xfId="26640"/>
    <cellStyle name="Normal 2 35 5" xfId="26641"/>
    <cellStyle name="Normal 2 35 6" xfId="26642"/>
    <cellStyle name="Normal 2 36" xfId="26643"/>
    <cellStyle name="Normal 2 36 2" xfId="26644"/>
    <cellStyle name="Normal 2 36 3" xfId="26645"/>
    <cellStyle name="Normal 2 36 4" xfId="26646"/>
    <cellStyle name="Normal 2 36 5" xfId="26647"/>
    <cellStyle name="Normal 2 36 6" xfId="26648"/>
    <cellStyle name="Normal 2 37" xfId="26649"/>
    <cellStyle name="Normal 2 37 2" xfId="26650"/>
    <cellStyle name="Normal 2 37 3" xfId="26651"/>
    <cellStyle name="Normal 2 37 4" xfId="26652"/>
    <cellStyle name="Normal 2 37 5" xfId="26653"/>
    <cellStyle name="Normal 2 37 6" xfId="26654"/>
    <cellStyle name="Normal 2 38" xfId="26655"/>
    <cellStyle name="Normal 2 38 2" xfId="26656"/>
    <cellStyle name="Normal 2 38 3" xfId="26657"/>
    <cellStyle name="Normal 2 38 4" xfId="26658"/>
    <cellStyle name="Normal 2 38 5" xfId="26659"/>
    <cellStyle name="Normal 2 38 6" xfId="26660"/>
    <cellStyle name="Normal 2 39" xfId="26661"/>
    <cellStyle name="Normal 2 39 2" xfId="26662"/>
    <cellStyle name="Normal 2 39 3" xfId="26663"/>
    <cellStyle name="Normal 2 39 4" xfId="26664"/>
    <cellStyle name="Normal 2 39 5" xfId="26665"/>
    <cellStyle name="Normal 2 39 6" xfId="26666"/>
    <cellStyle name="Normal 2 4" xfId="147"/>
    <cellStyle name="Normal 2 4 10" xfId="26667"/>
    <cellStyle name="Normal 2 4 10 2" xfId="26668"/>
    <cellStyle name="Normal 2 4 10 3" xfId="26669"/>
    <cellStyle name="Normal 2 4 10 4" xfId="26670"/>
    <cellStyle name="Normal 2 4 10 5" xfId="26671"/>
    <cellStyle name="Normal 2 4 10 6" xfId="26672"/>
    <cellStyle name="Normal 2 4 11" xfId="26673"/>
    <cellStyle name="Normal 2 4 11 2" xfId="26674"/>
    <cellStyle name="Normal 2 4 11 3" xfId="26675"/>
    <cellStyle name="Normal 2 4 11 4" xfId="26676"/>
    <cellStyle name="Normal 2 4 11 5" xfId="26677"/>
    <cellStyle name="Normal 2 4 11 6" xfId="26678"/>
    <cellStyle name="Normal 2 4 12" xfId="26679"/>
    <cellStyle name="Normal 2 4 12 2" xfId="26680"/>
    <cellStyle name="Normal 2 4 12 3" xfId="26681"/>
    <cellStyle name="Normal 2 4 12 4" xfId="26682"/>
    <cellStyle name="Normal 2 4 12 5" xfId="26683"/>
    <cellStyle name="Normal 2 4 12 6" xfId="26684"/>
    <cellStyle name="Normal 2 4 13" xfId="26685"/>
    <cellStyle name="Normal 2 4 13 2" xfId="26686"/>
    <cellStyle name="Normal 2 4 13 3" xfId="26687"/>
    <cellStyle name="Normal 2 4 13 4" xfId="26688"/>
    <cellStyle name="Normal 2 4 13 5" xfId="26689"/>
    <cellStyle name="Normal 2 4 13 6" xfId="26690"/>
    <cellStyle name="Normal 2 4 14" xfId="26691"/>
    <cellStyle name="Normal 2 4 14 2" xfId="26692"/>
    <cellStyle name="Normal 2 4 14 3" xfId="26693"/>
    <cellStyle name="Normal 2 4 14 4" xfId="26694"/>
    <cellStyle name="Normal 2 4 14 5" xfId="26695"/>
    <cellStyle name="Normal 2 4 14 6" xfId="26696"/>
    <cellStyle name="Normal 2 4 15" xfId="26697"/>
    <cellStyle name="Normal 2 4 15 2" xfId="26698"/>
    <cellStyle name="Normal 2 4 15 3" xfId="26699"/>
    <cellStyle name="Normal 2 4 15 4" xfId="26700"/>
    <cellStyle name="Normal 2 4 15 5" xfId="26701"/>
    <cellStyle name="Normal 2 4 15 6" xfId="26702"/>
    <cellStyle name="Normal 2 4 16" xfId="26703"/>
    <cellStyle name="Normal 2 4 16 2" xfId="26704"/>
    <cellStyle name="Normal 2 4 16 3" xfId="26705"/>
    <cellStyle name="Normal 2 4 16 4" xfId="26706"/>
    <cellStyle name="Normal 2 4 16 5" xfId="26707"/>
    <cellStyle name="Normal 2 4 16 6" xfId="26708"/>
    <cellStyle name="Normal 2 4 17" xfId="26709"/>
    <cellStyle name="Normal 2 4 17 2" xfId="26710"/>
    <cellStyle name="Normal 2 4 17 3" xfId="26711"/>
    <cellStyle name="Normal 2 4 17 4" xfId="26712"/>
    <cellStyle name="Normal 2 4 17 5" xfId="26713"/>
    <cellStyle name="Normal 2 4 17 6" xfId="26714"/>
    <cellStyle name="Normal 2 4 18" xfId="26715"/>
    <cellStyle name="Normal 2 4 18 2" xfId="26716"/>
    <cellStyle name="Normal 2 4 18 3" xfId="26717"/>
    <cellStyle name="Normal 2 4 18 4" xfId="26718"/>
    <cellStyle name="Normal 2 4 18 5" xfId="26719"/>
    <cellStyle name="Normal 2 4 18 6" xfId="26720"/>
    <cellStyle name="Normal 2 4 19" xfId="26721"/>
    <cellStyle name="Normal 2 4 19 2" xfId="26722"/>
    <cellStyle name="Normal 2 4 19 3" xfId="26723"/>
    <cellStyle name="Normal 2 4 19 4" xfId="26724"/>
    <cellStyle name="Normal 2 4 19 5" xfId="26725"/>
    <cellStyle name="Normal 2 4 19 6" xfId="26726"/>
    <cellStyle name="Normal 2 4 2" xfId="26727"/>
    <cellStyle name="Normal 2 4 2 10" xfId="26728"/>
    <cellStyle name="Normal 2 4 2 10 2" xfId="26729"/>
    <cellStyle name="Normal 2 4 2 10 3" xfId="26730"/>
    <cellStyle name="Normal 2 4 2 10 4" xfId="26731"/>
    <cellStyle name="Normal 2 4 2 10 5" xfId="26732"/>
    <cellStyle name="Normal 2 4 2 10 6" xfId="26733"/>
    <cellStyle name="Normal 2 4 2 11" xfId="26734"/>
    <cellStyle name="Normal 2 4 2 11 2" xfId="26735"/>
    <cellStyle name="Normal 2 4 2 11 3" xfId="26736"/>
    <cellStyle name="Normal 2 4 2 11 4" xfId="26737"/>
    <cellStyle name="Normal 2 4 2 11 5" xfId="26738"/>
    <cellStyle name="Normal 2 4 2 11 6" xfId="26739"/>
    <cellStyle name="Normal 2 4 2 12" xfId="26740"/>
    <cellStyle name="Normal 2 4 2 12 2" xfId="26741"/>
    <cellStyle name="Normal 2 4 2 12 3" xfId="26742"/>
    <cellStyle name="Normal 2 4 2 12 4" xfId="26743"/>
    <cellStyle name="Normal 2 4 2 12 5" xfId="26744"/>
    <cellStyle name="Normal 2 4 2 12 6" xfId="26745"/>
    <cellStyle name="Normal 2 4 2 13" xfId="26746"/>
    <cellStyle name="Normal 2 4 2 13 2" xfId="26747"/>
    <cellStyle name="Normal 2 4 2 13 3" xfId="26748"/>
    <cellStyle name="Normal 2 4 2 13 4" xfId="26749"/>
    <cellStyle name="Normal 2 4 2 13 5" xfId="26750"/>
    <cellStyle name="Normal 2 4 2 13 6" xfId="26751"/>
    <cellStyle name="Normal 2 4 2 14" xfId="26752"/>
    <cellStyle name="Normal 2 4 2 14 2" xfId="26753"/>
    <cellStyle name="Normal 2 4 2 14 3" xfId="26754"/>
    <cellStyle name="Normal 2 4 2 14 4" xfId="26755"/>
    <cellStyle name="Normal 2 4 2 14 5" xfId="26756"/>
    <cellStyle name="Normal 2 4 2 14 6" xfId="26757"/>
    <cellStyle name="Normal 2 4 2 15" xfId="26758"/>
    <cellStyle name="Normal 2 4 2 15 2" xfId="26759"/>
    <cellStyle name="Normal 2 4 2 15 2 2" xfId="26760"/>
    <cellStyle name="Normal 2 4 2 15 2 2 2" xfId="26761"/>
    <cellStyle name="Normal 2 4 2 15 2 2 3" xfId="26762"/>
    <cellStyle name="Normal 2 4 2 15 2 2 4" xfId="26763"/>
    <cellStyle name="Normal 2 4 2 15 2 3" xfId="26764"/>
    <cellStyle name="Normal 2 4 2 15 2 4" xfId="26765"/>
    <cellStyle name="Normal 2 4 2 15 3" xfId="26766"/>
    <cellStyle name="Normal 2 4 2 15 4" xfId="26767"/>
    <cellStyle name="Normal 2 4 2 15 5" xfId="26768"/>
    <cellStyle name="Normal 2 4 2 15 6" xfId="26769"/>
    <cellStyle name="Normal 2 4 2 16" xfId="26770"/>
    <cellStyle name="Normal 2 4 2 16 2" xfId="26771"/>
    <cellStyle name="Normal 2 4 2 16 2 2" xfId="26772"/>
    <cellStyle name="Normal 2 4 2 16 2 3" xfId="26773"/>
    <cellStyle name="Normal 2 4 2 16 2 4" xfId="26774"/>
    <cellStyle name="Normal 2 4 2 16 3" xfId="26775"/>
    <cellStyle name="Normal 2 4 2 16 4" xfId="26776"/>
    <cellStyle name="Normal 2 4 2 17" xfId="26777"/>
    <cellStyle name="Normal 2 4 2 18" xfId="26778"/>
    <cellStyle name="Normal 2 4 2 19" xfId="26779"/>
    <cellStyle name="Normal 2 4 2 2" xfId="26780"/>
    <cellStyle name="Normal 2 4 2 2 2" xfId="26781"/>
    <cellStyle name="Normal 2 4 2 2 2 2" xfId="26782"/>
    <cellStyle name="Normal 2 4 2 2 2 2 2" xfId="26783"/>
    <cellStyle name="Normal 2 4 2 2 2 2 2 2" xfId="26784"/>
    <cellStyle name="Normal 2 4 2 2 2 2 2 3" xfId="26785"/>
    <cellStyle name="Normal 2 4 2 2 2 2 2 4" xfId="26786"/>
    <cellStyle name="Normal 2 4 2 2 2 2 3" xfId="26787"/>
    <cellStyle name="Normal 2 4 2 2 2 2 4" xfId="26788"/>
    <cellStyle name="Normal 2 4 2 2 2 3" xfId="26789"/>
    <cellStyle name="Normal 2 4 2 2 2 4" xfId="26790"/>
    <cellStyle name="Normal 2 4 2 2 2 5" xfId="26791"/>
    <cellStyle name="Normal 2 4 2 2 2 6" xfId="26792"/>
    <cellStyle name="Normal 2 4 2 2 3" xfId="26793"/>
    <cellStyle name="Normal 2 4 2 2 3 2" xfId="26794"/>
    <cellStyle name="Normal 2 4 2 2 4" xfId="26795"/>
    <cellStyle name="Normal 2 4 2 2 4 2" xfId="26796"/>
    <cellStyle name="Normal 2 4 2 2 4 2 2" xfId="26797"/>
    <cellStyle name="Normal 2 4 2 2 4 2 3" xfId="26798"/>
    <cellStyle name="Normal 2 4 2 2 4 2 4" xfId="26799"/>
    <cellStyle name="Normal 2 4 2 2 4 3" xfId="26800"/>
    <cellStyle name="Normal 2 4 2 2 4 4" xfId="26801"/>
    <cellStyle name="Normal 2 4 2 2 5" xfId="26802"/>
    <cellStyle name="Normal 2 4 2 2 6" xfId="26803"/>
    <cellStyle name="Normal 2 4 2 2 7" xfId="26804"/>
    <cellStyle name="Normal 2 4 2 20" xfId="26805"/>
    <cellStyle name="Normal 2 4 2 21" xfId="26806"/>
    <cellStyle name="Normal 2 4 2 22" xfId="26807"/>
    <cellStyle name="Normal 2 4 2 23" xfId="26808"/>
    <cellStyle name="Normal 2 4 2 24" xfId="26809"/>
    <cellStyle name="Normal 2 4 2 25" xfId="26810"/>
    <cellStyle name="Normal 2 4 2 26" xfId="26811"/>
    <cellStyle name="Normal 2 4 2 27" xfId="26812"/>
    <cellStyle name="Normal 2 4 2 3" xfId="26813"/>
    <cellStyle name="Normal 2 4 2 3 2" xfId="26814"/>
    <cellStyle name="Normal 2 4 2 3 3" xfId="26815"/>
    <cellStyle name="Normal 2 4 2 3 4" xfId="26816"/>
    <cellStyle name="Normal 2 4 2 3 5" xfId="26817"/>
    <cellStyle name="Normal 2 4 2 3 6" xfId="26818"/>
    <cellStyle name="Normal 2 4 2 4" xfId="26819"/>
    <cellStyle name="Normal 2 4 2 4 2" xfId="26820"/>
    <cellStyle name="Normal 2 4 2 4 3" xfId="26821"/>
    <cellStyle name="Normal 2 4 2 4 4" xfId="26822"/>
    <cellStyle name="Normal 2 4 2 4 5" xfId="26823"/>
    <cellStyle name="Normal 2 4 2 4 6" xfId="26824"/>
    <cellStyle name="Normal 2 4 2 5" xfId="26825"/>
    <cellStyle name="Normal 2 4 2 5 2" xfId="26826"/>
    <cellStyle name="Normal 2 4 2 5 3" xfId="26827"/>
    <cellStyle name="Normal 2 4 2 5 4" xfId="26828"/>
    <cellStyle name="Normal 2 4 2 5 5" xfId="26829"/>
    <cellStyle name="Normal 2 4 2 5 6" xfId="26830"/>
    <cellStyle name="Normal 2 4 2 6" xfId="26831"/>
    <cellStyle name="Normal 2 4 2 6 2" xfId="26832"/>
    <cellStyle name="Normal 2 4 2 6 3" xfId="26833"/>
    <cellStyle name="Normal 2 4 2 6 4" xfId="26834"/>
    <cellStyle name="Normal 2 4 2 6 5" xfId="26835"/>
    <cellStyle name="Normal 2 4 2 6 6" xfId="26836"/>
    <cellStyle name="Normal 2 4 2 7" xfId="26837"/>
    <cellStyle name="Normal 2 4 2 7 2" xfId="26838"/>
    <cellStyle name="Normal 2 4 2 7 3" xfId="26839"/>
    <cellStyle name="Normal 2 4 2 7 4" xfId="26840"/>
    <cellStyle name="Normal 2 4 2 7 5" xfId="26841"/>
    <cellStyle name="Normal 2 4 2 7 6" xfId="26842"/>
    <cellStyle name="Normal 2 4 2 8" xfId="26843"/>
    <cellStyle name="Normal 2 4 2 8 2" xfId="26844"/>
    <cellStyle name="Normal 2 4 2 8 3" xfId="26845"/>
    <cellStyle name="Normal 2 4 2 8 4" xfId="26846"/>
    <cellStyle name="Normal 2 4 2 8 5" xfId="26847"/>
    <cellStyle name="Normal 2 4 2 8 6" xfId="26848"/>
    <cellStyle name="Normal 2 4 2 9" xfId="26849"/>
    <cellStyle name="Normal 2 4 2 9 2" xfId="26850"/>
    <cellStyle name="Normal 2 4 2 9 3" xfId="26851"/>
    <cellStyle name="Normal 2 4 2 9 4" xfId="26852"/>
    <cellStyle name="Normal 2 4 2 9 5" xfId="26853"/>
    <cellStyle name="Normal 2 4 2 9 6" xfId="26854"/>
    <cellStyle name="Normal 2 4 20" xfId="26855"/>
    <cellStyle name="Normal 2 4 20 2" xfId="26856"/>
    <cellStyle name="Normal 2 4 20 3" xfId="26857"/>
    <cellStyle name="Normal 2 4 20 4" xfId="26858"/>
    <cellStyle name="Normal 2 4 20 5" xfId="26859"/>
    <cellStyle name="Normal 2 4 20 6" xfId="26860"/>
    <cellStyle name="Normal 2 4 21" xfId="26861"/>
    <cellStyle name="Normal 2 4 21 2" xfId="26862"/>
    <cellStyle name="Normal 2 4 21 3" xfId="26863"/>
    <cellStyle name="Normal 2 4 21 4" xfId="26864"/>
    <cellStyle name="Normal 2 4 21 5" xfId="26865"/>
    <cellStyle name="Normal 2 4 21 6" xfId="26866"/>
    <cellStyle name="Normal 2 4 22" xfId="26867"/>
    <cellStyle name="Normal 2 4 22 2" xfId="26868"/>
    <cellStyle name="Normal 2 4 22 3" xfId="26869"/>
    <cellStyle name="Normal 2 4 22 4" xfId="26870"/>
    <cellStyle name="Normal 2 4 22 5" xfId="26871"/>
    <cellStyle name="Normal 2 4 22 6" xfId="26872"/>
    <cellStyle name="Normal 2 4 23" xfId="26873"/>
    <cellStyle name="Normal 2 4 23 2" xfId="26874"/>
    <cellStyle name="Normal 2 4 23 3" xfId="26875"/>
    <cellStyle name="Normal 2 4 23 4" xfId="26876"/>
    <cellStyle name="Normal 2 4 23 5" xfId="26877"/>
    <cellStyle name="Normal 2 4 23 6" xfId="26878"/>
    <cellStyle name="Normal 2 4 24" xfId="26879"/>
    <cellStyle name="Normal 2 4 24 2" xfId="26880"/>
    <cellStyle name="Normal 2 4 24 3" xfId="26881"/>
    <cellStyle name="Normal 2 4 24 4" xfId="26882"/>
    <cellStyle name="Normal 2 4 24 5" xfId="26883"/>
    <cellStyle name="Normal 2 4 24 6" xfId="26884"/>
    <cellStyle name="Normal 2 4 25" xfId="26885"/>
    <cellStyle name="Normal 2 4 25 2" xfId="26886"/>
    <cellStyle name="Normal 2 4 25 3" xfId="26887"/>
    <cellStyle name="Normal 2 4 25 4" xfId="26888"/>
    <cellStyle name="Normal 2 4 25 5" xfId="26889"/>
    <cellStyle name="Normal 2 4 25 6" xfId="26890"/>
    <cellStyle name="Normal 2 4 26" xfId="26891"/>
    <cellStyle name="Normal 2 4 26 2" xfId="26892"/>
    <cellStyle name="Normal 2 4 26 3" xfId="26893"/>
    <cellStyle name="Normal 2 4 26 4" xfId="26894"/>
    <cellStyle name="Normal 2 4 26 5" xfId="26895"/>
    <cellStyle name="Normal 2 4 26 6" xfId="26896"/>
    <cellStyle name="Normal 2 4 27" xfId="26897"/>
    <cellStyle name="Normal 2 4 27 2" xfId="26898"/>
    <cellStyle name="Normal 2 4 27 3" xfId="26899"/>
    <cellStyle name="Normal 2 4 27 4" xfId="26900"/>
    <cellStyle name="Normal 2 4 27 5" xfId="26901"/>
    <cellStyle name="Normal 2 4 27 6" xfId="26902"/>
    <cellStyle name="Normal 2 4 28" xfId="26903"/>
    <cellStyle name="Normal 2 4 28 2" xfId="26904"/>
    <cellStyle name="Normal 2 4 28 3" xfId="26905"/>
    <cellStyle name="Normal 2 4 28 4" xfId="26906"/>
    <cellStyle name="Normal 2 4 28 5" xfId="26907"/>
    <cellStyle name="Normal 2 4 28 6" xfId="26908"/>
    <cellStyle name="Normal 2 4 29" xfId="26909"/>
    <cellStyle name="Normal 2 4 29 2" xfId="26910"/>
    <cellStyle name="Normal 2 4 29 3" xfId="26911"/>
    <cellStyle name="Normal 2 4 29 4" xfId="26912"/>
    <cellStyle name="Normal 2 4 29 5" xfId="26913"/>
    <cellStyle name="Normal 2 4 29 6" xfId="26914"/>
    <cellStyle name="Normal 2 4 3" xfId="26915"/>
    <cellStyle name="Normal 2 4 3 10" xfId="26916"/>
    <cellStyle name="Normal 2 4 3 10 2" xfId="26917"/>
    <cellStyle name="Normal 2 4 3 10 3" xfId="26918"/>
    <cellStyle name="Normal 2 4 3 10 4" xfId="26919"/>
    <cellStyle name="Normal 2 4 3 10 5" xfId="26920"/>
    <cellStyle name="Normal 2 4 3 10 6" xfId="26921"/>
    <cellStyle name="Normal 2 4 3 11" xfId="26922"/>
    <cellStyle name="Normal 2 4 3 11 2" xfId="26923"/>
    <cellStyle name="Normal 2 4 3 11 3" xfId="26924"/>
    <cellStyle name="Normal 2 4 3 11 4" xfId="26925"/>
    <cellStyle name="Normal 2 4 3 11 5" xfId="26926"/>
    <cellStyle name="Normal 2 4 3 11 6" xfId="26927"/>
    <cellStyle name="Normal 2 4 3 12" xfId="26928"/>
    <cellStyle name="Normal 2 4 3 12 2" xfId="26929"/>
    <cellStyle name="Normal 2 4 3 12 3" xfId="26930"/>
    <cellStyle name="Normal 2 4 3 12 4" xfId="26931"/>
    <cellStyle name="Normal 2 4 3 12 5" xfId="26932"/>
    <cellStyle name="Normal 2 4 3 12 6" xfId="26933"/>
    <cellStyle name="Normal 2 4 3 13" xfId="26934"/>
    <cellStyle name="Normal 2 4 3 13 2" xfId="26935"/>
    <cellStyle name="Normal 2 4 3 13 3" xfId="26936"/>
    <cellStyle name="Normal 2 4 3 13 4" xfId="26937"/>
    <cellStyle name="Normal 2 4 3 13 5" xfId="26938"/>
    <cellStyle name="Normal 2 4 3 13 6" xfId="26939"/>
    <cellStyle name="Normal 2 4 3 14" xfId="26940"/>
    <cellStyle name="Normal 2 4 3 14 2" xfId="26941"/>
    <cellStyle name="Normal 2 4 3 14 3" xfId="26942"/>
    <cellStyle name="Normal 2 4 3 14 4" xfId="26943"/>
    <cellStyle name="Normal 2 4 3 14 5" xfId="26944"/>
    <cellStyle name="Normal 2 4 3 14 6" xfId="26945"/>
    <cellStyle name="Normal 2 4 3 15" xfId="26946"/>
    <cellStyle name="Normal 2 4 3 15 2" xfId="26947"/>
    <cellStyle name="Normal 2 4 3 15 2 2" xfId="26948"/>
    <cellStyle name="Normal 2 4 3 15 2 2 2" xfId="26949"/>
    <cellStyle name="Normal 2 4 3 15 2 2 3" xfId="26950"/>
    <cellStyle name="Normal 2 4 3 15 2 2 4" xfId="26951"/>
    <cellStyle name="Normal 2 4 3 15 2 3" xfId="26952"/>
    <cellStyle name="Normal 2 4 3 15 2 4" xfId="26953"/>
    <cellStyle name="Normal 2 4 3 15 3" xfId="26954"/>
    <cellStyle name="Normal 2 4 3 15 4" xfId="26955"/>
    <cellStyle name="Normal 2 4 3 15 5" xfId="26956"/>
    <cellStyle name="Normal 2 4 3 15 6" xfId="26957"/>
    <cellStyle name="Normal 2 4 3 16" xfId="26958"/>
    <cellStyle name="Normal 2 4 3 16 2" xfId="26959"/>
    <cellStyle name="Normal 2 4 3 16 2 2" xfId="26960"/>
    <cellStyle name="Normal 2 4 3 16 2 3" xfId="26961"/>
    <cellStyle name="Normal 2 4 3 16 2 4" xfId="26962"/>
    <cellStyle name="Normal 2 4 3 16 3" xfId="26963"/>
    <cellStyle name="Normal 2 4 3 16 4" xfId="26964"/>
    <cellStyle name="Normal 2 4 3 17" xfId="26965"/>
    <cellStyle name="Normal 2 4 3 18" xfId="26966"/>
    <cellStyle name="Normal 2 4 3 19" xfId="26967"/>
    <cellStyle name="Normal 2 4 3 2" xfId="26968"/>
    <cellStyle name="Normal 2 4 3 2 2" xfId="26969"/>
    <cellStyle name="Normal 2 4 3 2 2 2" xfId="26970"/>
    <cellStyle name="Normal 2 4 3 2 2 2 2" xfId="26971"/>
    <cellStyle name="Normal 2 4 3 2 2 2 2 2" xfId="26972"/>
    <cellStyle name="Normal 2 4 3 2 2 2 2 3" xfId="26973"/>
    <cellStyle name="Normal 2 4 3 2 2 2 2 4" xfId="26974"/>
    <cellStyle name="Normal 2 4 3 2 2 2 3" xfId="26975"/>
    <cellStyle name="Normal 2 4 3 2 2 2 4" xfId="26976"/>
    <cellStyle name="Normal 2 4 3 2 2 3" xfId="26977"/>
    <cellStyle name="Normal 2 4 3 2 2 4" xfId="26978"/>
    <cellStyle name="Normal 2 4 3 2 2 5" xfId="26979"/>
    <cellStyle name="Normal 2 4 3 2 2 6" xfId="26980"/>
    <cellStyle name="Normal 2 4 3 2 3" xfId="26981"/>
    <cellStyle name="Normal 2 4 3 2 3 2" xfId="26982"/>
    <cellStyle name="Normal 2 4 3 2 4" xfId="26983"/>
    <cellStyle name="Normal 2 4 3 2 4 2" xfId="26984"/>
    <cellStyle name="Normal 2 4 3 2 4 2 2" xfId="26985"/>
    <cellStyle name="Normal 2 4 3 2 4 2 3" xfId="26986"/>
    <cellStyle name="Normal 2 4 3 2 4 2 4" xfId="26987"/>
    <cellStyle name="Normal 2 4 3 2 4 3" xfId="26988"/>
    <cellStyle name="Normal 2 4 3 2 4 4" xfId="26989"/>
    <cellStyle name="Normal 2 4 3 2 5" xfId="26990"/>
    <cellStyle name="Normal 2 4 3 2 6" xfId="26991"/>
    <cellStyle name="Normal 2 4 3 2 7" xfId="26992"/>
    <cellStyle name="Normal 2 4 3 20" xfId="26993"/>
    <cellStyle name="Normal 2 4 3 3" xfId="26994"/>
    <cellStyle name="Normal 2 4 3 3 2" xfId="26995"/>
    <cellStyle name="Normal 2 4 3 3 3" xfId="26996"/>
    <cellStyle name="Normal 2 4 3 3 4" xfId="26997"/>
    <cellStyle name="Normal 2 4 3 3 5" xfId="26998"/>
    <cellStyle name="Normal 2 4 3 3 6" xfId="26999"/>
    <cellStyle name="Normal 2 4 3 4" xfId="27000"/>
    <cellStyle name="Normal 2 4 3 4 2" xfId="27001"/>
    <cellStyle name="Normal 2 4 3 4 3" xfId="27002"/>
    <cellStyle name="Normal 2 4 3 4 4" xfId="27003"/>
    <cellStyle name="Normal 2 4 3 4 5" xfId="27004"/>
    <cellStyle name="Normal 2 4 3 4 6" xfId="27005"/>
    <cellStyle name="Normal 2 4 3 5" xfId="27006"/>
    <cellStyle name="Normal 2 4 3 5 2" xfId="27007"/>
    <cellStyle name="Normal 2 4 3 5 3" xfId="27008"/>
    <cellStyle name="Normal 2 4 3 5 4" xfId="27009"/>
    <cellStyle name="Normal 2 4 3 5 5" xfId="27010"/>
    <cellStyle name="Normal 2 4 3 5 6" xfId="27011"/>
    <cellStyle name="Normal 2 4 3 6" xfId="27012"/>
    <cellStyle name="Normal 2 4 3 6 2" xfId="27013"/>
    <cellStyle name="Normal 2 4 3 6 3" xfId="27014"/>
    <cellStyle name="Normal 2 4 3 6 4" xfId="27015"/>
    <cellStyle name="Normal 2 4 3 6 5" xfId="27016"/>
    <cellStyle name="Normal 2 4 3 6 6" xfId="27017"/>
    <cellStyle name="Normal 2 4 3 7" xfId="27018"/>
    <cellStyle name="Normal 2 4 3 7 2" xfId="27019"/>
    <cellStyle name="Normal 2 4 3 7 3" xfId="27020"/>
    <cellStyle name="Normal 2 4 3 7 4" xfId="27021"/>
    <cellStyle name="Normal 2 4 3 7 5" xfId="27022"/>
    <cellStyle name="Normal 2 4 3 7 6" xfId="27023"/>
    <cellStyle name="Normal 2 4 3 8" xfId="27024"/>
    <cellStyle name="Normal 2 4 3 8 2" xfId="27025"/>
    <cellStyle name="Normal 2 4 3 8 3" xfId="27026"/>
    <cellStyle name="Normal 2 4 3 8 4" xfId="27027"/>
    <cellStyle name="Normal 2 4 3 8 5" xfId="27028"/>
    <cellStyle name="Normal 2 4 3 8 6" xfId="27029"/>
    <cellStyle name="Normal 2 4 3 9" xfId="27030"/>
    <cellStyle name="Normal 2 4 3 9 2" xfId="27031"/>
    <cellStyle name="Normal 2 4 3 9 3" xfId="27032"/>
    <cellStyle name="Normal 2 4 3 9 4" xfId="27033"/>
    <cellStyle name="Normal 2 4 3 9 5" xfId="27034"/>
    <cellStyle name="Normal 2 4 3 9 6" xfId="27035"/>
    <cellStyle name="Normal 2 4 30" xfId="27036"/>
    <cellStyle name="Normal 2 4 30 2" xfId="27037"/>
    <cellStyle name="Normal 2 4 30 3" xfId="27038"/>
    <cellStyle name="Normal 2 4 30 4" xfId="27039"/>
    <cellStyle name="Normal 2 4 30 5" xfId="27040"/>
    <cellStyle name="Normal 2 4 30 6" xfId="27041"/>
    <cellStyle name="Normal 2 4 31" xfId="27042"/>
    <cellStyle name="Normal 2 4 31 2" xfId="27043"/>
    <cellStyle name="Normal 2 4 31 3" xfId="27044"/>
    <cellStyle name="Normal 2 4 31 4" xfId="27045"/>
    <cellStyle name="Normal 2 4 31 5" xfId="27046"/>
    <cellStyle name="Normal 2 4 31 6" xfId="27047"/>
    <cellStyle name="Normal 2 4 32" xfId="27048"/>
    <cellStyle name="Normal 2 4 32 2" xfId="27049"/>
    <cellStyle name="Normal 2 4 32 3" xfId="27050"/>
    <cellStyle name="Normal 2 4 32 4" xfId="27051"/>
    <cellStyle name="Normal 2 4 32 5" xfId="27052"/>
    <cellStyle name="Normal 2 4 32 6" xfId="27053"/>
    <cellStyle name="Normal 2 4 33" xfId="27054"/>
    <cellStyle name="Normal 2 4 33 2" xfId="27055"/>
    <cellStyle name="Normal 2 4 33 3" xfId="27056"/>
    <cellStyle name="Normal 2 4 33 4" xfId="27057"/>
    <cellStyle name="Normal 2 4 33 5" xfId="27058"/>
    <cellStyle name="Normal 2 4 33 6" xfId="27059"/>
    <cellStyle name="Normal 2 4 34" xfId="27060"/>
    <cellStyle name="Normal 2 4 34 2" xfId="27061"/>
    <cellStyle name="Normal 2 4 34 2 2" xfId="27062"/>
    <cellStyle name="Normal 2 4 34 2 2 2" xfId="27063"/>
    <cellStyle name="Normal 2 4 34 2 2 3" xfId="27064"/>
    <cellStyle name="Normal 2 4 34 2 2 4" xfId="27065"/>
    <cellStyle name="Normal 2 4 34 2 3" xfId="27066"/>
    <cellStyle name="Normal 2 4 34 2 4" xfId="27067"/>
    <cellStyle name="Normal 2 4 34 3" xfId="27068"/>
    <cellStyle name="Normal 2 4 34 4" xfId="27069"/>
    <cellStyle name="Normal 2 4 34 5" xfId="27070"/>
    <cellStyle name="Normal 2 4 34 6" xfId="27071"/>
    <cellStyle name="Normal 2 4 35" xfId="27072"/>
    <cellStyle name="Normal 2 4 35 2" xfId="27073"/>
    <cellStyle name="Normal 2 4 35 2 2" xfId="27074"/>
    <cellStyle name="Normal 2 4 35 2 3" xfId="27075"/>
    <cellStyle name="Normal 2 4 35 2 4" xfId="27076"/>
    <cellStyle name="Normal 2 4 35 3" xfId="27077"/>
    <cellStyle name="Normal 2 4 35 4" xfId="27078"/>
    <cellStyle name="Normal 2 4 36" xfId="27079"/>
    <cellStyle name="Normal 2 4 37" xfId="27080"/>
    <cellStyle name="Normal 2 4 38" xfId="27081"/>
    <cellStyle name="Normal 2 4 39" xfId="27082"/>
    <cellStyle name="Normal 2 4 4" xfId="27083"/>
    <cellStyle name="Normal 2 4 4 10" xfId="27084"/>
    <cellStyle name="Normal 2 4 4 10 2" xfId="27085"/>
    <cellStyle name="Normal 2 4 4 10 3" xfId="27086"/>
    <cellStyle name="Normal 2 4 4 10 4" xfId="27087"/>
    <cellStyle name="Normal 2 4 4 10 5" xfId="27088"/>
    <cellStyle name="Normal 2 4 4 10 6" xfId="27089"/>
    <cellStyle name="Normal 2 4 4 11" xfId="27090"/>
    <cellStyle name="Normal 2 4 4 11 2" xfId="27091"/>
    <cellStyle name="Normal 2 4 4 11 3" xfId="27092"/>
    <cellStyle name="Normal 2 4 4 11 4" xfId="27093"/>
    <cellStyle name="Normal 2 4 4 11 5" xfId="27094"/>
    <cellStyle name="Normal 2 4 4 11 6" xfId="27095"/>
    <cellStyle name="Normal 2 4 4 12" xfId="27096"/>
    <cellStyle name="Normal 2 4 4 12 2" xfId="27097"/>
    <cellStyle name="Normal 2 4 4 12 3" xfId="27098"/>
    <cellStyle name="Normal 2 4 4 12 4" xfId="27099"/>
    <cellStyle name="Normal 2 4 4 12 5" xfId="27100"/>
    <cellStyle name="Normal 2 4 4 12 6" xfId="27101"/>
    <cellStyle name="Normal 2 4 4 13" xfId="27102"/>
    <cellStyle name="Normal 2 4 4 13 2" xfId="27103"/>
    <cellStyle name="Normal 2 4 4 13 3" xfId="27104"/>
    <cellStyle name="Normal 2 4 4 13 4" xfId="27105"/>
    <cellStyle name="Normal 2 4 4 13 5" xfId="27106"/>
    <cellStyle name="Normal 2 4 4 13 6" xfId="27107"/>
    <cellStyle name="Normal 2 4 4 14" xfId="27108"/>
    <cellStyle name="Normal 2 4 4 14 2" xfId="27109"/>
    <cellStyle name="Normal 2 4 4 14 3" xfId="27110"/>
    <cellStyle name="Normal 2 4 4 14 4" xfId="27111"/>
    <cellStyle name="Normal 2 4 4 14 5" xfId="27112"/>
    <cellStyle name="Normal 2 4 4 14 6" xfId="27113"/>
    <cellStyle name="Normal 2 4 4 15" xfId="27114"/>
    <cellStyle name="Normal 2 4 4 15 2" xfId="27115"/>
    <cellStyle name="Normal 2 4 4 15 2 2" xfId="27116"/>
    <cellStyle name="Normal 2 4 4 15 2 2 2" xfId="27117"/>
    <cellStyle name="Normal 2 4 4 15 2 2 3" xfId="27118"/>
    <cellStyle name="Normal 2 4 4 15 2 2 4" xfId="27119"/>
    <cellStyle name="Normal 2 4 4 15 2 3" xfId="27120"/>
    <cellStyle name="Normal 2 4 4 15 2 4" xfId="27121"/>
    <cellStyle name="Normal 2 4 4 15 3" xfId="27122"/>
    <cellStyle name="Normal 2 4 4 15 4" xfId="27123"/>
    <cellStyle name="Normal 2 4 4 15 5" xfId="27124"/>
    <cellStyle name="Normal 2 4 4 15 6" xfId="27125"/>
    <cellStyle name="Normal 2 4 4 16" xfId="27126"/>
    <cellStyle name="Normal 2 4 4 16 2" xfId="27127"/>
    <cellStyle name="Normal 2 4 4 16 2 2" xfId="27128"/>
    <cellStyle name="Normal 2 4 4 16 2 3" xfId="27129"/>
    <cellStyle name="Normal 2 4 4 16 2 4" xfId="27130"/>
    <cellStyle name="Normal 2 4 4 16 3" xfId="27131"/>
    <cellStyle name="Normal 2 4 4 16 4" xfId="27132"/>
    <cellStyle name="Normal 2 4 4 17" xfId="27133"/>
    <cellStyle name="Normal 2 4 4 18" xfId="27134"/>
    <cellStyle name="Normal 2 4 4 19" xfId="27135"/>
    <cellStyle name="Normal 2 4 4 2" xfId="27136"/>
    <cellStyle name="Normal 2 4 4 2 2" xfId="27137"/>
    <cellStyle name="Normal 2 4 4 2 2 2" xfId="27138"/>
    <cellStyle name="Normal 2 4 4 2 2 2 2" xfId="27139"/>
    <cellStyle name="Normal 2 4 4 2 2 2 2 2" xfId="27140"/>
    <cellStyle name="Normal 2 4 4 2 2 2 2 3" xfId="27141"/>
    <cellStyle name="Normal 2 4 4 2 2 2 2 4" xfId="27142"/>
    <cellStyle name="Normal 2 4 4 2 2 2 3" xfId="27143"/>
    <cellStyle name="Normal 2 4 4 2 2 2 4" xfId="27144"/>
    <cellStyle name="Normal 2 4 4 2 2 3" xfId="27145"/>
    <cellStyle name="Normal 2 4 4 2 2 4" xfId="27146"/>
    <cellStyle name="Normal 2 4 4 2 2 5" xfId="27147"/>
    <cellStyle name="Normal 2 4 4 2 2 6" xfId="27148"/>
    <cellStyle name="Normal 2 4 4 2 3" xfId="27149"/>
    <cellStyle name="Normal 2 4 4 2 3 2" xfId="27150"/>
    <cellStyle name="Normal 2 4 4 2 4" xfId="27151"/>
    <cellStyle name="Normal 2 4 4 2 4 2" xfId="27152"/>
    <cellStyle name="Normal 2 4 4 2 4 2 2" xfId="27153"/>
    <cellStyle name="Normal 2 4 4 2 4 2 3" xfId="27154"/>
    <cellStyle name="Normal 2 4 4 2 4 2 4" xfId="27155"/>
    <cellStyle name="Normal 2 4 4 2 4 3" xfId="27156"/>
    <cellStyle name="Normal 2 4 4 2 4 4" xfId="27157"/>
    <cellStyle name="Normal 2 4 4 2 5" xfId="27158"/>
    <cellStyle name="Normal 2 4 4 2 6" xfId="27159"/>
    <cellStyle name="Normal 2 4 4 2 7" xfId="27160"/>
    <cellStyle name="Normal 2 4 4 3" xfId="27161"/>
    <cellStyle name="Normal 2 4 4 3 2" xfId="27162"/>
    <cellStyle name="Normal 2 4 4 3 3" xfId="27163"/>
    <cellStyle name="Normal 2 4 4 3 4" xfId="27164"/>
    <cellStyle name="Normal 2 4 4 3 5" xfId="27165"/>
    <cellStyle name="Normal 2 4 4 3 6" xfId="27166"/>
    <cellStyle name="Normal 2 4 4 4" xfId="27167"/>
    <cellStyle name="Normal 2 4 4 4 2" xfId="27168"/>
    <cellStyle name="Normal 2 4 4 4 3" xfId="27169"/>
    <cellStyle name="Normal 2 4 4 4 4" xfId="27170"/>
    <cellStyle name="Normal 2 4 4 4 5" xfId="27171"/>
    <cellStyle name="Normal 2 4 4 4 6" xfId="27172"/>
    <cellStyle name="Normal 2 4 4 5" xfId="27173"/>
    <cellStyle name="Normal 2 4 4 5 2" xfId="27174"/>
    <cellStyle name="Normal 2 4 4 5 3" xfId="27175"/>
    <cellStyle name="Normal 2 4 4 5 4" xfId="27176"/>
    <cellStyle name="Normal 2 4 4 5 5" xfId="27177"/>
    <cellStyle name="Normal 2 4 4 5 6" xfId="27178"/>
    <cellStyle name="Normal 2 4 4 6" xfId="27179"/>
    <cellStyle name="Normal 2 4 4 6 2" xfId="27180"/>
    <cellStyle name="Normal 2 4 4 6 3" xfId="27181"/>
    <cellStyle name="Normal 2 4 4 6 4" xfId="27182"/>
    <cellStyle name="Normal 2 4 4 6 5" xfId="27183"/>
    <cellStyle name="Normal 2 4 4 6 6" xfId="27184"/>
    <cellStyle name="Normal 2 4 4 7" xfId="27185"/>
    <cellStyle name="Normal 2 4 4 7 2" xfId="27186"/>
    <cellStyle name="Normal 2 4 4 7 3" xfId="27187"/>
    <cellStyle name="Normal 2 4 4 7 4" xfId="27188"/>
    <cellStyle name="Normal 2 4 4 7 5" xfId="27189"/>
    <cellStyle name="Normal 2 4 4 7 6" xfId="27190"/>
    <cellStyle name="Normal 2 4 4 8" xfId="27191"/>
    <cellStyle name="Normal 2 4 4 8 2" xfId="27192"/>
    <cellStyle name="Normal 2 4 4 8 3" xfId="27193"/>
    <cellStyle name="Normal 2 4 4 8 4" xfId="27194"/>
    <cellStyle name="Normal 2 4 4 8 5" xfId="27195"/>
    <cellStyle name="Normal 2 4 4 8 6" xfId="27196"/>
    <cellStyle name="Normal 2 4 4 9" xfId="27197"/>
    <cellStyle name="Normal 2 4 4 9 2" xfId="27198"/>
    <cellStyle name="Normal 2 4 4 9 3" xfId="27199"/>
    <cellStyle name="Normal 2 4 4 9 4" xfId="27200"/>
    <cellStyle name="Normal 2 4 4 9 5" xfId="27201"/>
    <cellStyle name="Normal 2 4 4 9 6" xfId="27202"/>
    <cellStyle name="Normal 2 4 40" xfId="27203"/>
    <cellStyle name="Normal 2 4 41" xfId="27204"/>
    <cellStyle name="Normal 2 4 42" xfId="27205"/>
    <cellStyle name="Normal 2 4 43" xfId="27206"/>
    <cellStyle name="Normal 2 4 44" xfId="27207"/>
    <cellStyle name="Normal 2 4 45" xfId="27208"/>
    <cellStyle name="Normal 2 4 46" xfId="27209"/>
    <cellStyle name="Normal 2 4 47" xfId="27210"/>
    <cellStyle name="Normal 2 4 5" xfId="27211"/>
    <cellStyle name="Normal 2 4 5 2" xfId="27212"/>
    <cellStyle name="Normal 2 4 5 2 2" xfId="27213"/>
    <cellStyle name="Normal 2 4 5 2 2 2" xfId="27214"/>
    <cellStyle name="Normal 2 4 5 2 2 2 2" xfId="27215"/>
    <cellStyle name="Normal 2 4 5 2 2 2 3" xfId="27216"/>
    <cellStyle name="Normal 2 4 5 2 2 2 4" xfId="27217"/>
    <cellStyle name="Normal 2 4 5 2 2 3" xfId="27218"/>
    <cellStyle name="Normal 2 4 5 2 2 4" xfId="27219"/>
    <cellStyle name="Normal 2 4 5 2 3" xfId="27220"/>
    <cellStyle name="Normal 2 4 5 2 4" xfId="27221"/>
    <cellStyle name="Normal 2 4 5 2 5" xfId="27222"/>
    <cellStyle name="Normal 2 4 5 2 6" xfId="27223"/>
    <cellStyle name="Normal 2 4 5 3" xfId="27224"/>
    <cellStyle name="Normal 2 4 5 3 2" xfId="27225"/>
    <cellStyle name="Normal 2 4 5 4" xfId="27226"/>
    <cellStyle name="Normal 2 4 5 4 2" xfId="27227"/>
    <cellStyle name="Normal 2 4 5 4 2 2" xfId="27228"/>
    <cellStyle name="Normal 2 4 5 4 2 3" xfId="27229"/>
    <cellStyle name="Normal 2 4 5 4 2 4" xfId="27230"/>
    <cellStyle name="Normal 2 4 5 4 3" xfId="27231"/>
    <cellStyle name="Normal 2 4 5 4 4" xfId="27232"/>
    <cellStyle name="Normal 2 4 5 5" xfId="27233"/>
    <cellStyle name="Normal 2 4 5 6" xfId="27234"/>
    <cellStyle name="Normal 2 4 5 7" xfId="27235"/>
    <cellStyle name="Normal 2 4 6" xfId="27236"/>
    <cellStyle name="Normal 2 4 6 2" xfId="27237"/>
    <cellStyle name="Normal 2 4 6 3" xfId="27238"/>
    <cellStyle name="Normal 2 4 6 4" xfId="27239"/>
    <cellStyle name="Normal 2 4 6 5" xfId="27240"/>
    <cellStyle name="Normal 2 4 6 6" xfId="27241"/>
    <cellStyle name="Normal 2 4 7" xfId="27242"/>
    <cellStyle name="Normal 2 4 7 2" xfId="27243"/>
    <cellStyle name="Normal 2 4 7 3" xfId="27244"/>
    <cellStyle name="Normal 2 4 7 4" xfId="27245"/>
    <cellStyle name="Normal 2 4 7 5" xfId="27246"/>
    <cellStyle name="Normal 2 4 7 6" xfId="27247"/>
    <cellStyle name="Normal 2 4 8" xfId="27248"/>
    <cellStyle name="Normal 2 4 8 2" xfId="27249"/>
    <cellStyle name="Normal 2 4 8 3" xfId="27250"/>
    <cellStyle name="Normal 2 4 8 4" xfId="27251"/>
    <cellStyle name="Normal 2 4 8 5" xfId="27252"/>
    <cellStyle name="Normal 2 4 8 6" xfId="27253"/>
    <cellStyle name="Normal 2 4 9" xfId="27254"/>
    <cellStyle name="Normal 2 4 9 2" xfId="27255"/>
    <cellStyle name="Normal 2 4 9 3" xfId="27256"/>
    <cellStyle name="Normal 2 4 9 4" xfId="27257"/>
    <cellStyle name="Normal 2 4 9 5" xfId="27258"/>
    <cellStyle name="Normal 2 4 9 6" xfId="27259"/>
    <cellStyle name="Normal 2 40" xfId="27260"/>
    <cellStyle name="Normal 2 40 2" xfId="27261"/>
    <cellStyle name="Normal 2 40 3" xfId="27262"/>
    <cellStyle name="Normal 2 40 4" xfId="27263"/>
    <cellStyle name="Normal 2 40 5" xfId="27264"/>
    <cellStyle name="Normal 2 40 6" xfId="27265"/>
    <cellStyle name="Normal 2 41" xfId="27266"/>
    <cellStyle name="Normal 2 41 2" xfId="27267"/>
    <cellStyle name="Normal 2 41 2 2" xfId="27268"/>
    <cellStyle name="Normal 2 41 2 2 2" xfId="27269"/>
    <cellStyle name="Normal 2 41 2 2 3" xfId="27270"/>
    <cellStyle name="Normal 2 41 2 2 4" xfId="27271"/>
    <cellStyle name="Normal 2 41 2 3" xfId="27272"/>
    <cellStyle name="Normal 2 41 2 4" xfId="27273"/>
    <cellStyle name="Normal 2 41 3" xfId="27274"/>
    <cellStyle name="Normal 2 41 4" xfId="27275"/>
    <cellStyle name="Normal 2 41 5" xfId="27276"/>
    <cellStyle name="Normal 2 41 6" xfId="27277"/>
    <cellStyle name="Normal 2 42" xfId="27278"/>
    <cellStyle name="Normal 2 42 2" xfId="27279"/>
    <cellStyle name="Normal 2 42 2 2" xfId="27280"/>
    <cellStyle name="Normal 2 42 2 3" xfId="27281"/>
    <cellStyle name="Normal 2 42 2 4" xfId="27282"/>
    <cellStyle name="Normal 2 42 3" xfId="27283"/>
    <cellStyle name="Normal 2 42 4" xfId="27284"/>
    <cellStyle name="Normal 2 43" xfId="27285"/>
    <cellStyle name="Normal 2 44" xfId="27286"/>
    <cellStyle name="Normal 2 45" xfId="27287"/>
    <cellStyle name="Normal 2 46" xfId="27288"/>
    <cellStyle name="Normal 2 47" xfId="27289"/>
    <cellStyle name="Normal 2 48" xfId="27290"/>
    <cellStyle name="Normal 2 49" xfId="27291"/>
    <cellStyle name="Normal 2 5" xfId="148"/>
    <cellStyle name="Normal 2 5 10" xfId="27292"/>
    <cellStyle name="Normal 2 5 10 2" xfId="27293"/>
    <cellStyle name="Normal 2 5 10 3" xfId="27294"/>
    <cellStyle name="Normal 2 5 10 4" xfId="27295"/>
    <cellStyle name="Normal 2 5 10 5" xfId="27296"/>
    <cellStyle name="Normal 2 5 10 6" xfId="27297"/>
    <cellStyle name="Normal 2 5 11" xfId="27298"/>
    <cellStyle name="Normal 2 5 11 2" xfId="27299"/>
    <cellStyle name="Normal 2 5 11 3" xfId="27300"/>
    <cellStyle name="Normal 2 5 11 4" xfId="27301"/>
    <cellStyle name="Normal 2 5 11 5" xfId="27302"/>
    <cellStyle name="Normal 2 5 11 6" xfId="27303"/>
    <cellStyle name="Normal 2 5 12" xfId="27304"/>
    <cellStyle name="Normal 2 5 12 2" xfId="27305"/>
    <cellStyle name="Normal 2 5 12 3" xfId="27306"/>
    <cellStyle name="Normal 2 5 12 4" xfId="27307"/>
    <cellStyle name="Normal 2 5 12 5" xfId="27308"/>
    <cellStyle name="Normal 2 5 12 6" xfId="27309"/>
    <cellStyle name="Normal 2 5 13" xfId="27310"/>
    <cellStyle name="Normal 2 5 13 2" xfId="27311"/>
    <cellStyle name="Normal 2 5 13 3" xfId="27312"/>
    <cellStyle name="Normal 2 5 13 4" xfId="27313"/>
    <cellStyle name="Normal 2 5 13 5" xfId="27314"/>
    <cellStyle name="Normal 2 5 13 6" xfId="27315"/>
    <cellStyle name="Normal 2 5 14" xfId="27316"/>
    <cellStyle name="Normal 2 5 14 2" xfId="27317"/>
    <cellStyle name="Normal 2 5 14 3" xfId="27318"/>
    <cellStyle name="Normal 2 5 14 4" xfId="27319"/>
    <cellStyle name="Normal 2 5 14 5" xfId="27320"/>
    <cellStyle name="Normal 2 5 14 6" xfId="27321"/>
    <cellStyle name="Normal 2 5 15" xfId="27322"/>
    <cellStyle name="Normal 2 5 15 2" xfId="27323"/>
    <cellStyle name="Normal 2 5 15 3" xfId="27324"/>
    <cellStyle name="Normal 2 5 15 4" xfId="27325"/>
    <cellStyle name="Normal 2 5 15 5" xfId="27326"/>
    <cellStyle name="Normal 2 5 15 6" xfId="27327"/>
    <cellStyle name="Normal 2 5 16" xfId="27328"/>
    <cellStyle name="Normal 2 5 16 2" xfId="27329"/>
    <cellStyle name="Normal 2 5 16 3" xfId="27330"/>
    <cellStyle name="Normal 2 5 16 4" xfId="27331"/>
    <cellStyle name="Normal 2 5 16 5" xfId="27332"/>
    <cellStyle name="Normal 2 5 16 6" xfId="27333"/>
    <cellStyle name="Normal 2 5 17" xfId="27334"/>
    <cellStyle name="Normal 2 5 17 2" xfId="27335"/>
    <cellStyle name="Normal 2 5 17 3" xfId="27336"/>
    <cellStyle name="Normal 2 5 17 4" xfId="27337"/>
    <cellStyle name="Normal 2 5 17 5" xfId="27338"/>
    <cellStyle name="Normal 2 5 17 6" xfId="27339"/>
    <cellStyle name="Normal 2 5 18" xfId="27340"/>
    <cellStyle name="Normal 2 5 18 2" xfId="27341"/>
    <cellStyle name="Normal 2 5 18 3" xfId="27342"/>
    <cellStyle name="Normal 2 5 18 4" xfId="27343"/>
    <cellStyle name="Normal 2 5 18 5" xfId="27344"/>
    <cellStyle name="Normal 2 5 18 6" xfId="27345"/>
    <cellStyle name="Normal 2 5 19" xfId="27346"/>
    <cellStyle name="Normal 2 5 19 2" xfId="27347"/>
    <cellStyle name="Normal 2 5 19 3" xfId="27348"/>
    <cellStyle name="Normal 2 5 19 4" xfId="27349"/>
    <cellStyle name="Normal 2 5 19 5" xfId="27350"/>
    <cellStyle name="Normal 2 5 19 6" xfId="27351"/>
    <cellStyle name="Normal 2 5 2" xfId="27352"/>
    <cellStyle name="Normal 2 5 2 10" xfId="27353"/>
    <cellStyle name="Normal 2 5 2 10 2" xfId="27354"/>
    <cellStyle name="Normal 2 5 2 10 3" xfId="27355"/>
    <cellStyle name="Normal 2 5 2 10 4" xfId="27356"/>
    <cellStyle name="Normal 2 5 2 10 5" xfId="27357"/>
    <cellStyle name="Normal 2 5 2 10 6" xfId="27358"/>
    <cellStyle name="Normal 2 5 2 11" xfId="27359"/>
    <cellStyle name="Normal 2 5 2 11 2" xfId="27360"/>
    <cellStyle name="Normal 2 5 2 11 3" xfId="27361"/>
    <cellStyle name="Normal 2 5 2 11 4" xfId="27362"/>
    <cellStyle name="Normal 2 5 2 11 5" xfId="27363"/>
    <cellStyle name="Normal 2 5 2 11 6" xfId="27364"/>
    <cellStyle name="Normal 2 5 2 12" xfId="27365"/>
    <cellStyle name="Normal 2 5 2 12 2" xfId="27366"/>
    <cellStyle name="Normal 2 5 2 12 3" xfId="27367"/>
    <cellStyle name="Normal 2 5 2 12 4" xfId="27368"/>
    <cellStyle name="Normal 2 5 2 12 5" xfId="27369"/>
    <cellStyle name="Normal 2 5 2 12 6" xfId="27370"/>
    <cellStyle name="Normal 2 5 2 13" xfId="27371"/>
    <cellStyle name="Normal 2 5 2 13 2" xfId="27372"/>
    <cellStyle name="Normal 2 5 2 13 3" xfId="27373"/>
    <cellStyle name="Normal 2 5 2 13 4" xfId="27374"/>
    <cellStyle name="Normal 2 5 2 13 5" xfId="27375"/>
    <cellStyle name="Normal 2 5 2 13 6" xfId="27376"/>
    <cellStyle name="Normal 2 5 2 14" xfId="27377"/>
    <cellStyle name="Normal 2 5 2 14 2" xfId="27378"/>
    <cellStyle name="Normal 2 5 2 14 3" xfId="27379"/>
    <cellStyle name="Normal 2 5 2 14 4" xfId="27380"/>
    <cellStyle name="Normal 2 5 2 14 5" xfId="27381"/>
    <cellStyle name="Normal 2 5 2 14 6" xfId="27382"/>
    <cellStyle name="Normal 2 5 2 15" xfId="27383"/>
    <cellStyle name="Normal 2 5 2 15 2" xfId="27384"/>
    <cellStyle name="Normal 2 5 2 15 2 2" xfId="27385"/>
    <cellStyle name="Normal 2 5 2 15 2 2 2" xfId="27386"/>
    <cellStyle name="Normal 2 5 2 15 2 2 3" xfId="27387"/>
    <cellStyle name="Normal 2 5 2 15 2 2 4" xfId="27388"/>
    <cellStyle name="Normal 2 5 2 15 2 3" xfId="27389"/>
    <cellStyle name="Normal 2 5 2 15 2 4" xfId="27390"/>
    <cellStyle name="Normal 2 5 2 15 3" xfId="27391"/>
    <cellStyle name="Normal 2 5 2 15 4" xfId="27392"/>
    <cellStyle name="Normal 2 5 2 15 5" xfId="27393"/>
    <cellStyle name="Normal 2 5 2 15 6" xfId="27394"/>
    <cellStyle name="Normal 2 5 2 16" xfId="27395"/>
    <cellStyle name="Normal 2 5 2 16 2" xfId="27396"/>
    <cellStyle name="Normal 2 5 2 16 2 2" xfId="27397"/>
    <cellStyle name="Normal 2 5 2 16 2 3" xfId="27398"/>
    <cellStyle name="Normal 2 5 2 16 2 4" xfId="27399"/>
    <cellStyle name="Normal 2 5 2 16 3" xfId="27400"/>
    <cellStyle name="Normal 2 5 2 16 4" xfId="27401"/>
    <cellStyle name="Normal 2 5 2 17" xfId="27402"/>
    <cellStyle name="Normal 2 5 2 18" xfId="27403"/>
    <cellStyle name="Normal 2 5 2 19" xfId="27404"/>
    <cellStyle name="Normal 2 5 2 2" xfId="27405"/>
    <cellStyle name="Normal 2 5 2 2 2" xfId="27406"/>
    <cellStyle name="Normal 2 5 2 2 2 2" xfId="27407"/>
    <cellStyle name="Normal 2 5 2 2 2 2 2" xfId="27408"/>
    <cellStyle name="Normal 2 5 2 2 2 2 2 2" xfId="27409"/>
    <cellStyle name="Normal 2 5 2 2 2 2 2 3" xfId="27410"/>
    <cellStyle name="Normal 2 5 2 2 2 2 2 4" xfId="27411"/>
    <cellStyle name="Normal 2 5 2 2 2 2 3" xfId="27412"/>
    <cellStyle name="Normal 2 5 2 2 2 2 4" xfId="27413"/>
    <cellStyle name="Normal 2 5 2 2 2 3" xfId="27414"/>
    <cellStyle name="Normal 2 5 2 2 2 4" xfId="27415"/>
    <cellStyle name="Normal 2 5 2 2 2 5" xfId="27416"/>
    <cellStyle name="Normal 2 5 2 2 2 6" xfId="27417"/>
    <cellStyle name="Normal 2 5 2 2 3" xfId="27418"/>
    <cellStyle name="Normal 2 5 2 2 3 2" xfId="27419"/>
    <cellStyle name="Normal 2 5 2 2 4" xfId="27420"/>
    <cellStyle name="Normal 2 5 2 2 4 2" xfId="27421"/>
    <cellStyle name="Normal 2 5 2 2 4 2 2" xfId="27422"/>
    <cellStyle name="Normal 2 5 2 2 4 2 3" xfId="27423"/>
    <cellStyle name="Normal 2 5 2 2 4 2 4" xfId="27424"/>
    <cellStyle name="Normal 2 5 2 2 4 3" xfId="27425"/>
    <cellStyle name="Normal 2 5 2 2 4 4" xfId="27426"/>
    <cellStyle name="Normal 2 5 2 2 5" xfId="27427"/>
    <cellStyle name="Normal 2 5 2 2 6" xfId="27428"/>
    <cellStyle name="Normal 2 5 2 2 7" xfId="27429"/>
    <cellStyle name="Normal 2 5 2 20" xfId="27430"/>
    <cellStyle name="Normal 2 5 2 21" xfId="27431"/>
    <cellStyle name="Normal 2 5 2 22" xfId="27432"/>
    <cellStyle name="Normal 2 5 2 23" xfId="27433"/>
    <cellStyle name="Normal 2 5 2 24" xfId="27434"/>
    <cellStyle name="Normal 2 5 2 25" xfId="27435"/>
    <cellStyle name="Normal 2 5 2 26" xfId="27436"/>
    <cellStyle name="Normal 2 5 2 3" xfId="27437"/>
    <cellStyle name="Normal 2 5 2 3 2" xfId="27438"/>
    <cellStyle name="Normal 2 5 2 3 3" xfId="27439"/>
    <cellStyle name="Normal 2 5 2 3 4" xfId="27440"/>
    <cellStyle name="Normal 2 5 2 3 5" xfId="27441"/>
    <cellStyle name="Normal 2 5 2 3 6" xfId="27442"/>
    <cellStyle name="Normal 2 5 2 4" xfId="27443"/>
    <cellStyle name="Normal 2 5 2 4 2" xfId="27444"/>
    <cellStyle name="Normal 2 5 2 4 3" xfId="27445"/>
    <cellStyle name="Normal 2 5 2 4 4" xfId="27446"/>
    <cellStyle name="Normal 2 5 2 4 5" xfId="27447"/>
    <cellStyle name="Normal 2 5 2 4 6" xfId="27448"/>
    <cellStyle name="Normal 2 5 2 5" xfId="27449"/>
    <cellStyle name="Normal 2 5 2 5 2" xfId="27450"/>
    <cellStyle name="Normal 2 5 2 5 3" xfId="27451"/>
    <cellStyle name="Normal 2 5 2 5 4" xfId="27452"/>
    <cellStyle name="Normal 2 5 2 5 5" xfId="27453"/>
    <cellStyle name="Normal 2 5 2 5 6" xfId="27454"/>
    <cellStyle name="Normal 2 5 2 6" xfId="27455"/>
    <cellStyle name="Normal 2 5 2 6 2" xfId="27456"/>
    <cellStyle name="Normal 2 5 2 6 3" xfId="27457"/>
    <cellStyle name="Normal 2 5 2 6 4" xfId="27458"/>
    <cellStyle name="Normal 2 5 2 6 5" xfId="27459"/>
    <cellStyle name="Normal 2 5 2 6 6" xfId="27460"/>
    <cellStyle name="Normal 2 5 2 7" xfId="27461"/>
    <cellStyle name="Normal 2 5 2 7 2" xfId="27462"/>
    <cellStyle name="Normal 2 5 2 7 3" xfId="27463"/>
    <cellStyle name="Normal 2 5 2 7 4" xfId="27464"/>
    <cellStyle name="Normal 2 5 2 7 5" xfId="27465"/>
    <cellStyle name="Normal 2 5 2 7 6" xfId="27466"/>
    <cellStyle name="Normal 2 5 2 8" xfId="27467"/>
    <cellStyle name="Normal 2 5 2 8 2" xfId="27468"/>
    <cellStyle name="Normal 2 5 2 8 3" xfId="27469"/>
    <cellStyle name="Normal 2 5 2 8 4" xfId="27470"/>
    <cellStyle name="Normal 2 5 2 8 5" xfId="27471"/>
    <cellStyle name="Normal 2 5 2 8 6" xfId="27472"/>
    <cellStyle name="Normal 2 5 2 9" xfId="27473"/>
    <cellStyle name="Normal 2 5 2 9 2" xfId="27474"/>
    <cellStyle name="Normal 2 5 2 9 3" xfId="27475"/>
    <cellStyle name="Normal 2 5 2 9 4" xfId="27476"/>
    <cellStyle name="Normal 2 5 2 9 5" xfId="27477"/>
    <cellStyle name="Normal 2 5 2 9 6" xfId="27478"/>
    <cellStyle name="Normal 2 5 20" xfId="27479"/>
    <cellStyle name="Normal 2 5 20 2" xfId="27480"/>
    <cellStyle name="Normal 2 5 20 3" xfId="27481"/>
    <cellStyle name="Normal 2 5 20 4" xfId="27482"/>
    <cellStyle name="Normal 2 5 20 5" xfId="27483"/>
    <cellStyle name="Normal 2 5 20 6" xfId="27484"/>
    <cellStyle name="Normal 2 5 21" xfId="27485"/>
    <cellStyle name="Normal 2 5 21 2" xfId="27486"/>
    <cellStyle name="Normal 2 5 21 3" xfId="27487"/>
    <cellStyle name="Normal 2 5 21 4" xfId="27488"/>
    <cellStyle name="Normal 2 5 21 5" xfId="27489"/>
    <cellStyle name="Normal 2 5 21 6" xfId="27490"/>
    <cellStyle name="Normal 2 5 22" xfId="27491"/>
    <cellStyle name="Normal 2 5 22 2" xfId="27492"/>
    <cellStyle name="Normal 2 5 22 3" xfId="27493"/>
    <cellStyle name="Normal 2 5 22 4" xfId="27494"/>
    <cellStyle name="Normal 2 5 22 5" xfId="27495"/>
    <cellStyle name="Normal 2 5 22 6" xfId="27496"/>
    <cellStyle name="Normal 2 5 23" xfId="27497"/>
    <cellStyle name="Normal 2 5 23 2" xfId="27498"/>
    <cellStyle name="Normal 2 5 23 3" xfId="27499"/>
    <cellStyle name="Normal 2 5 23 4" xfId="27500"/>
    <cellStyle name="Normal 2 5 23 5" xfId="27501"/>
    <cellStyle name="Normal 2 5 23 6" xfId="27502"/>
    <cellStyle name="Normal 2 5 24" xfId="27503"/>
    <cellStyle name="Normal 2 5 24 2" xfId="27504"/>
    <cellStyle name="Normal 2 5 24 3" xfId="27505"/>
    <cellStyle name="Normal 2 5 24 4" xfId="27506"/>
    <cellStyle name="Normal 2 5 24 5" xfId="27507"/>
    <cellStyle name="Normal 2 5 24 6" xfId="27508"/>
    <cellStyle name="Normal 2 5 25" xfId="27509"/>
    <cellStyle name="Normal 2 5 25 2" xfId="27510"/>
    <cellStyle name="Normal 2 5 25 3" xfId="27511"/>
    <cellStyle name="Normal 2 5 25 4" xfId="27512"/>
    <cellStyle name="Normal 2 5 25 5" xfId="27513"/>
    <cellStyle name="Normal 2 5 25 6" xfId="27514"/>
    <cellStyle name="Normal 2 5 26" xfId="27515"/>
    <cellStyle name="Normal 2 5 26 2" xfId="27516"/>
    <cellStyle name="Normal 2 5 26 3" xfId="27517"/>
    <cellStyle name="Normal 2 5 26 4" xfId="27518"/>
    <cellStyle name="Normal 2 5 26 5" xfId="27519"/>
    <cellStyle name="Normal 2 5 26 6" xfId="27520"/>
    <cellStyle name="Normal 2 5 27" xfId="27521"/>
    <cellStyle name="Normal 2 5 27 2" xfId="27522"/>
    <cellStyle name="Normal 2 5 27 3" xfId="27523"/>
    <cellStyle name="Normal 2 5 27 4" xfId="27524"/>
    <cellStyle name="Normal 2 5 27 5" xfId="27525"/>
    <cellStyle name="Normal 2 5 27 6" xfId="27526"/>
    <cellStyle name="Normal 2 5 28" xfId="27527"/>
    <cellStyle name="Normal 2 5 28 2" xfId="27528"/>
    <cellStyle name="Normal 2 5 28 3" xfId="27529"/>
    <cellStyle name="Normal 2 5 28 4" xfId="27530"/>
    <cellStyle name="Normal 2 5 28 5" xfId="27531"/>
    <cellStyle name="Normal 2 5 28 6" xfId="27532"/>
    <cellStyle name="Normal 2 5 29" xfId="27533"/>
    <cellStyle name="Normal 2 5 29 2" xfId="27534"/>
    <cellStyle name="Normal 2 5 29 3" xfId="27535"/>
    <cellStyle name="Normal 2 5 29 4" xfId="27536"/>
    <cellStyle name="Normal 2 5 29 5" xfId="27537"/>
    <cellStyle name="Normal 2 5 29 6" xfId="27538"/>
    <cellStyle name="Normal 2 5 3" xfId="27539"/>
    <cellStyle name="Normal 2 5 3 10" xfId="27540"/>
    <cellStyle name="Normal 2 5 3 10 2" xfId="27541"/>
    <cellStyle name="Normal 2 5 3 10 3" xfId="27542"/>
    <cellStyle name="Normal 2 5 3 10 4" xfId="27543"/>
    <cellStyle name="Normal 2 5 3 10 5" xfId="27544"/>
    <cellStyle name="Normal 2 5 3 10 6" xfId="27545"/>
    <cellStyle name="Normal 2 5 3 11" xfId="27546"/>
    <cellStyle name="Normal 2 5 3 11 2" xfId="27547"/>
    <cellStyle name="Normal 2 5 3 11 3" xfId="27548"/>
    <cellStyle name="Normal 2 5 3 11 4" xfId="27549"/>
    <cellStyle name="Normal 2 5 3 11 5" xfId="27550"/>
    <cellStyle name="Normal 2 5 3 11 6" xfId="27551"/>
    <cellStyle name="Normal 2 5 3 12" xfId="27552"/>
    <cellStyle name="Normal 2 5 3 12 2" xfId="27553"/>
    <cellStyle name="Normal 2 5 3 12 3" xfId="27554"/>
    <cellStyle name="Normal 2 5 3 12 4" xfId="27555"/>
    <cellStyle name="Normal 2 5 3 12 5" xfId="27556"/>
    <cellStyle name="Normal 2 5 3 12 6" xfId="27557"/>
    <cellStyle name="Normal 2 5 3 13" xfId="27558"/>
    <cellStyle name="Normal 2 5 3 13 2" xfId="27559"/>
    <cellStyle name="Normal 2 5 3 13 3" xfId="27560"/>
    <cellStyle name="Normal 2 5 3 13 4" xfId="27561"/>
    <cellStyle name="Normal 2 5 3 13 5" xfId="27562"/>
    <cellStyle name="Normal 2 5 3 13 6" xfId="27563"/>
    <cellStyle name="Normal 2 5 3 14" xfId="27564"/>
    <cellStyle name="Normal 2 5 3 14 2" xfId="27565"/>
    <cellStyle name="Normal 2 5 3 14 3" xfId="27566"/>
    <cellStyle name="Normal 2 5 3 14 4" xfId="27567"/>
    <cellStyle name="Normal 2 5 3 14 5" xfId="27568"/>
    <cellStyle name="Normal 2 5 3 14 6" xfId="27569"/>
    <cellStyle name="Normal 2 5 3 15" xfId="27570"/>
    <cellStyle name="Normal 2 5 3 15 2" xfId="27571"/>
    <cellStyle name="Normal 2 5 3 15 2 2" xfId="27572"/>
    <cellStyle name="Normal 2 5 3 15 2 2 2" xfId="27573"/>
    <cellStyle name="Normal 2 5 3 15 2 2 3" xfId="27574"/>
    <cellStyle name="Normal 2 5 3 15 2 2 4" xfId="27575"/>
    <cellStyle name="Normal 2 5 3 15 2 3" xfId="27576"/>
    <cellStyle name="Normal 2 5 3 15 2 4" xfId="27577"/>
    <cellStyle name="Normal 2 5 3 15 3" xfId="27578"/>
    <cellStyle name="Normal 2 5 3 15 4" xfId="27579"/>
    <cellStyle name="Normal 2 5 3 15 5" xfId="27580"/>
    <cellStyle name="Normal 2 5 3 15 6" xfId="27581"/>
    <cellStyle name="Normal 2 5 3 16" xfId="27582"/>
    <cellStyle name="Normal 2 5 3 16 2" xfId="27583"/>
    <cellStyle name="Normal 2 5 3 16 2 2" xfId="27584"/>
    <cellStyle name="Normal 2 5 3 16 2 3" xfId="27585"/>
    <cellStyle name="Normal 2 5 3 16 2 4" xfId="27586"/>
    <cellStyle name="Normal 2 5 3 16 3" xfId="27587"/>
    <cellStyle name="Normal 2 5 3 16 4" xfId="27588"/>
    <cellStyle name="Normal 2 5 3 17" xfId="27589"/>
    <cellStyle name="Normal 2 5 3 18" xfId="27590"/>
    <cellStyle name="Normal 2 5 3 19" xfId="27591"/>
    <cellStyle name="Normal 2 5 3 2" xfId="27592"/>
    <cellStyle name="Normal 2 5 3 2 2" xfId="27593"/>
    <cellStyle name="Normal 2 5 3 2 2 2" xfId="27594"/>
    <cellStyle name="Normal 2 5 3 2 2 2 2" xfId="27595"/>
    <cellStyle name="Normal 2 5 3 2 2 2 2 2" xfId="27596"/>
    <cellStyle name="Normal 2 5 3 2 2 2 2 3" xfId="27597"/>
    <cellStyle name="Normal 2 5 3 2 2 2 2 4" xfId="27598"/>
    <cellStyle name="Normal 2 5 3 2 2 2 3" xfId="27599"/>
    <cellStyle name="Normal 2 5 3 2 2 2 4" xfId="27600"/>
    <cellStyle name="Normal 2 5 3 2 2 3" xfId="27601"/>
    <cellStyle name="Normal 2 5 3 2 2 4" xfId="27602"/>
    <cellStyle name="Normal 2 5 3 2 2 5" xfId="27603"/>
    <cellStyle name="Normal 2 5 3 2 2 6" xfId="27604"/>
    <cellStyle name="Normal 2 5 3 2 3" xfId="27605"/>
    <cellStyle name="Normal 2 5 3 2 3 2" xfId="27606"/>
    <cellStyle name="Normal 2 5 3 2 4" xfId="27607"/>
    <cellStyle name="Normal 2 5 3 2 4 2" xfId="27608"/>
    <cellStyle name="Normal 2 5 3 2 4 2 2" xfId="27609"/>
    <cellStyle name="Normal 2 5 3 2 4 2 3" xfId="27610"/>
    <cellStyle name="Normal 2 5 3 2 4 2 4" xfId="27611"/>
    <cellStyle name="Normal 2 5 3 2 4 3" xfId="27612"/>
    <cellStyle name="Normal 2 5 3 2 4 4" xfId="27613"/>
    <cellStyle name="Normal 2 5 3 2 5" xfId="27614"/>
    <cellStyle name="Normal 2 5 3 2 6" xfId="27615"/>
    <cellStyle name="Normal 2 5 3 2 7" xfId="27616"/>
    <cellStyle name="Normal 2 5 3 3" xfId="27617"/>
    <cellStyle name="Normal 2 5 3 3 2" xfId="27618"/>
    <cellStyle name="Normal 2 5 3 3 3" xfId="27619"/>
    <cellStyle name="Normal 2 5 3 3 4" xfId="27620"/>
    <cellStyle name="Normal 2 5 3 3 5" xfId="27621"/>
    <cellStyle name="Normal 2 5 3 3 6" xfId="27622"/>
    <cellStyle name="Normal 2 5 3 4" xfId="27623"/>
    <cellStyle name="Normal 2 5 3 4 2" xfId="27624"/>
    <cellStyle name="Normal 2 5 3 4 3" xfId="27625"/>
    <cellStyle name="Normal 2 5 3 4 4" xfId="27626"/>
    <cellStyle name="Normal 2 5 3 4 5" xfId="27627"/>
    <cellStyle name="Normal 2 5 3 4 6" xfId="27628"/>
    <cellStyle name="Normal 2 5 3 5" xfId="27629"/>
    <cellStyle name="Normal 2 5 3 5 2" xfId="27630"/>
    <cellStyle name="Normal 2 5 3 5 3" xfId="27631"/>
    <cellStyle name="Normal 2 5 3 5 4" xfId="27632"/>
    <cellStyle name="Normal 2 5 3 5 5" xfId="27633"/>
    <cellStyle name="Normal 2 5 3 5 6" xfId="27634"/>
    <cellStyle name="Normal 2 5 3 6" xfId="27635"/>
    <cellStyle name="Normal 2 5 3 6 2" xfId="27636"/>
    <cellStyle name="Normal 2 5 3 6 3" xfId="27637"/>
    <cellStyle name="Normal 2 5 3 6 4" xfId="27638"/>
    <cellStyle name="Normal 2 5 3 6 5" xfId="27639"/>
    <cellStyle name="Normal 2 5 3 6 6" xfId="27640"/>
    <cellStyle name="Normal 2 5 3 7" xfId="27641"/>
    <cellStyle name="Normal 2 5 3 7 2" xfId="27642"/>
    <cellStyle name="Normal 2 5 3 7 3" xfId="27643"/>
    <cellStyle name="Normal 2 5 3 7 4" xfId="27644"/>
    <cellStyle name="Normal 2 5 3 7 5" xfId="27645"/>
    <cellStyle name="Normal 2 5 3 7 6" xfId="27646"/>
    <cellStyle name="Normal 2 5 3 8" xfId="27647"/>
    <cellStyle name="Normal 2 5 3 8 2" xfId="27648"/>
    <cellStyle name="Normal 2 5 3 8 3" xfId="27649"/>
    <cellStyle name="Normal 2 5 3 8 4" xfId="27650"/>
    <cellStyle name="Normal 2 5 3 8 5" xfId="27651"/>
    <cellStyle name="Normal 2 5 3 8 6" xfId="27652"/>
    <cellStyle name="Normal 2 5 3 9" xfId="27653"/>
    <cellStyle name="Normal 2 5 3 9 2" xfId="27654"/>
    <cellStyle name="Normal 2 5 3 9 3" xfId="27655"/>
    <cellStyle name="Normal 2 5 3 9 4" xfId="27656"/>
    <cellStyle name="Normal 2 5 3 9 5" xfId="27657"/>
    <cellStyle name="Normal 2 5 3 9 6" xfId="27658"/>
    <cellStyle name="Normal 2 5 30" xfId="27659"/>
    <cellStyle name="Normal 2 5 30 2" xfId="27660"/>
    <cellStyle name="Normal 2 5 30 3" xfId="27661"/>
    <cellStyle name="Normal 2 5 30 4" xfId="27662"/>
    <cellStyle name="Normal 2 5 30 5" xfId="27663"/>
    <cellStyle name="Normal 2 5 30 6" xfId="27664"/>
    <cellStyle name="Normal 2 5 31" xfId="27665"/>
    <cellStyle name="Normal 2 5 31 2" xfId="27666"/>
    <cellStyle name="Normal 2 5 31 3" xfId="27667"/>
    <cellStyle name="Normal 2 5 31 4" xfId="27668"/>
    <cellStyle name="Normal 2 5 31 5" xfId="27669"/>
    <cellStyle name="Normal 2 5 31 6" xfId="27670"/>
    <cellStyle name="Normal 2 5 32" xfId="27671"/>
    <cellStyle name="Normal 2 5 32 2" xfId="27672"/>
    <cellStyle name="Normal 2 5 32 3" xfId="27673"/>
    <cellStyle name="Normal 2 5 32 4" xfId="27674"/>
    <cellStyle name="Normal 2 5 32 5" xfId="27675"/>
    <cellStyle name="Normal 2 5 32 6" xfId="27676"/>
    <cellStyle name="Normal 2 5 33" xfId="27677"/>
    <cellStyle name="Normal 2 5 33 2" xfId="27678"/>
    <cellStyle name="Normal 2 5 33 3" xfId="27679"/>
    <cellStyle name="Normal 2 5 33 4" xfId="27680"/>
    <cellStyle name="Normal 2 5 33 5" xfId="27681"/>
    <cellStyle name="Normal 2 5 33 6" xfId="27682"/>
    <cellStyle name="Normal 2 5 34" xfId="27683"/>
    <cellStyle name="Normal 2 5 34 2" xfId="27684"/>
    <cellStyle name="Normal 2 5 34 2 2" xfId="27685"/>
    <cellStyle name="Normal 2 5 34 2 2 2" xfId="27686"/>
    <cellStyle name="Normal 2 5 34 2 2 3" xfId="27687"/>
    <cellStyle name="Normal 2 5 34 2 2 4" xfId="27688"/>
    <cellStyle name="Normal 2 5 34 2 3" xfId="27689"/>
    <cellStyle name="Normal 2 5 34 2 4" xfId="27690"/>
    <cellStyle name="Normal 2 5 34 3" xfId="27691"/>
    <cellStyle name="Normal 2 5 34 4" xfId="27692"/>
    <cellStyle name="Normal 2 5 34 5" xfId="27693"/>
    <cellStyle name="Normal 2 5 34 6" xfId="27694"/>
    <cellStyle name="Normal 2 5 35" xfId="27695"/>
    <cellStyle name="Normal 2 5 35 2" xfId="27696"/>
    <cellStyle name="Normal 2 5 35 2 2" xfId="27697"/>
    <cellStyle name="Normal 2 5 35 2 3" xfId="27698"/>
    <cellStyle name="Normal 2 5 35 2 4" xfId="27699"/>
    <cellStyle name="Normal 2 5 35 3" xfId="27700"/>
    <cellStyle name="Normal 2 5 35 4" xfId="27701"/>
    <cellStyle name="Normal 2 5 36" xfId="27702"/>
    <cellStyle name="Normal 2 5 37" xfId="27703"/>
    <cellStyle name="Normal 2 5 38" xfId="27704"/>
    <cellStyle name="Normal 2 5 39" xfId="27705"/>
    <cellStyle name="Normal 2 5 4" xfId="27706"/>
    <cellStyle name="Normal 2 5 4 2" xfId="27707"/>
    <cellStyle name="Normal 2 5 4 2 2" xfId="27708"/>
    <cellStyle name="Normal 2 5 4 2 2 2" xfId="27709"/>
    <cellStyle name="Normal 2 5 4 2 2 2 2" xfId="27710"/>
    <cellStyle name="Normal 2 5 4 2 2 2 3" xfId="27711"/>
    <cellStyle name="Normal 2 5 4 2 2 2 4" xfId="27712"/>
    <cellStyle name="Normal 2 5 4 2 2 3" xfId="27713"/>
    <cellStyle name="Normal 2 5 4 2 2 4" xfId="27714"/>
    <cellStyle name="Normal 2 5 4 2 3" xfId="27715"/>
    <cellStyle name="Normal 2 5 4 2 4" xfId="27716"/>
    <cellStyle name="Normal 2 5 4 2 5" xfId="27717"/>
    <cellStyle name="Normal 2 5 4 2 6" xfId="27718"/>
    <cellStyle name="Normal 2 5 4 3" xfId="27719"/>
    <cellStyle name="Normal 2 5 4 3 2" xfId="27720"/>
    <cellStyle name="Normal 2 5 4 4" xfId="27721"/>
    <cellStyle name="Normal 2 5 4 4 2" xfId="27722"/>
    <cellStyle name="Normal 2 5 4 4 2 2" xfId="27723"/>
    <cellStyle name="Normal 2 5 4 4 2 3" xfId="27724"/>
    <cellStyle name="Normal 2 5 4 4 2 4" xfId="27725"/>
    <cellStyle name="Normal 2 5 4 4 3" xfId="27726"/>
    <cellStyle name="Normal 2 5 4 4 4" xfId="27727"/>
    <cellStyle name="Normal 2 5 4 5" xfId="27728"/>
    <cellStyle name="Normal 2 5 4 6" xfId="27729"/>
    <cellStyle name="Normal 2 5 4 7" xfId="27730"/>
    <cellStyle name="Normal 2 5 40" xfId="27731"/>
    <cellStyle name="Normal 2 5 41" xfId="27732"/>
    <cellStyle name="Normal 2 5 42" xfId="27733"/>
    <cellStyle name="Normal 2 5 43" xfId="27734"/>
    <cellStyle name="Normal 2 5 44" xfId="27735"/>
    <cellStyle name="Normal 2 5 45" xfId="27736"/>
    <cellStyle name="Normal 2 5 46" xfId="27737"/>
    <cellStyle name="Normal 2 5 47" xfId="27738"/>
    <cellStyle name="Normal 2 5 48" xfId="27739"/>
    <cellStyle name="Normal 2 5 5" xfId="27740"/>
    <cellStyle name="Normal 2 5 5 2" xfId="27741"/>
    <cellStyle name="Normal 2 5 5 3" xfId="27742"/>
    <cellStyle name="Normal 2 5 5 4" xfId="27743"/>
    <cellStyle name="Normal 2 5 5 5" xfId="27744"/>
    <cellStyle name="Normal 2 5 5 6" xfId="27745"/>
    <cellStyle name="Normal 2 5 6" xfId="27746"/>
    <cellStyle name="Normal 2 5 6 2" xfId="27747"/>
    <cellStyle name="Normal 2 5 6 3" xfId="27748"/>
    <cellStyle name="Normal 2 5 6 4" xfId="27749"/>
    <cellStyle name="Normal 2 5 6 5" xfId="27750"/>
    <cellStyle name="Normal 2 5 6 6" xfId="27751"/>
    <cellStyle name="Normal 2 5 7" xfId="27752"/>
    <cellStyle name="Normal 2 5 7 2" xfId="27753"/>
    <cellStyle name="Normal 2 5 7 3" xfId="27754"/>
    <cellStyle name="Normal 2 5 7 4" xfId="27755"/>
    <cellStyle name="Normal 2 5 7 5" xfId="27756"/>
    <cellStyle name="Normal 2 5 7 6" xfId="27757"/>
    <cellStyle name="Normal 2 5 8" xfId="27758"/>
    <cellStyle name="Normal 2 5 8 2" xfId="27759"/>
    <cellStyle name="Normal 2 5 8 3" xfId="27760"/>
    <cellStyle name="Normal 2 5 8 4" xfId="27761"/>
    <cellStyle name="Normal 2 5 8 5" xfId="27762"/>
    <cellStyle name="Normal 2 5 8 6" xfId="27763"/>
    <cellStyle name="Normal 2 5 9" xfId="27764"/>
    <cellStyle name="Normal 2 5 9 2" xfId="27765"/>
    <cellStyle name="Normal 2 5 9 3" xfId="27766"/>
    <cellStyle name="Normal 2 5 9 4" xfId="27767"/>
    <cellStyle name="Normal 2 5 9 5" xfId="27768"/>
    <cellStyle name="Normal 2 5 9 6" xfId="27769"/>
    <cellStyle name="Normal 2 50" xfId="27770"/>
    <cellStyle name="Normal 2 51" xfId="27771"/>
    <cellStyle name="Normal 2 52" xfId="27772"/>
    <cellStyle name="Normal 2 53" xfId="27773"/>
    <cellStyle name="Normal 2 54" xfId="27774"/>
    <cellStyle name="Normal 2 55" xfId="27775"/>
    <cellStyle name="Normal 2 56" xfId="27776"/>
    <cellStyle name="Normal 2 57" xfId="27777"/>
    <cellStyle name="Normal 2 58" xfId="27778"/>
    <cellStyle name="Normal 2 59" xfId="27779"/>
    <cellStyle name="Normal 2 6" xfId="27780"/>
    <cellStyle name="Normal 2 6 10" xfId="27781"/>
    <cellStyle name="Normal 2 6 10 2" xfId="27782"/>
    <cellStyle name="Normal 2 6 10 3" xfId="27783"/>
    <cellStyle name="Normal 2 6 10 4" xfId="27784"/>
    <cellStyle name="Normal 2 6 10 5" xfId="27785"/>
    <cellStyle name="Normal 2 6 10 6" xfId="27786"/>
    <cellStyle name="Normal 2 6 11" xfId="27787"/>
    <cellStyle name="Normal 2 6 11 2" xfId="27788"/>
    <cellStyle name="Normal 2 6 11 3" xfId="27789"/>
    <cellStyle name="Normal 2 6 11 4" xfId="27790"/>
    <cellStyle name="Normal 2 6 11 5" xfId="27791"/>
    <cellStyle name="Normal 2 6 11 6" xfId="27792"/>
    <cellStyle name="Normal 2 6 12" xfId="27793"/>
    <cellStyle name="Normal 2 6 12 2" xfId="27794"/>
    <cellStyle name="Normal 2 6 12 3" xfId="27795"/>
    <cellStyle name="Normal 2 6 12 4" xfId="27796"/>
    <cellStyle name="Normal 2 6 12 5" xfId="27797"/>
    <cellStyle name="Normal 2 6 12 6" xfId="27798"/>
    <cellStyle name="Normal 2 6 13" xfId="27799"/>
    <cellStyle name="Normal 2 6 13 2" xfId="27800"/>
    <cellStyle name="Normal 2 6 13 3" xfId="27801"/>
    <cellStyle name="Normal 2 6 13 4" xfId="27802"/>
    <cellStyle name="Normal 2 6 13 5" xfId="27803"/>
    <cellStyle name="Normal 2 6 13 6" xfId="27804"/>
    <cellStyle name="Normal 2 6 14" xfId="27805"/>
    <cellStyle name="Normal 2 6 14 2" xfId="27806"/>
    <cellStyle name="Normal 2 6 14 3" xfId="27807"/>
    <cellStyle name="Normal 2 6 14 4" xfId="27808"/>
    <cellStyle name="Normal 2 6 14 5" xfId="27809"/>
    <cellStyle name="Normal 2 6 14 6" xfId="27810"/>
    <cellStyle name="Normal 2 6 15" xfId="27811"/>
    <cellStyle name="Normal 2 6 15 2" xfId="27812"/>
    <cellStyle name="Normal 2 6 15 3" xfId="27813"/>
    <cellStyle name="Normal 2 6 15 4" xfId="27814"/>
    <cellStyle name="Normal 2 6 15 5" xfId="27815"/>
    <cellStyle name="Normal 2 6 15 6" xfId="27816"/>
    <cellStyle name="Normal 2 6 16" xfId="27817"/>
    <cellStyle name="Normal 2 6 16 2" xfId="27818"/>
    <cellStyle name="Normal 2 6 16 3" xfId="27819"/>
    <cellStyle name="Normal 2 6 16 4" xfId="27820"/>
    <cellStyle name="Normal 2 6 16 5" xfId="27821"/>
    <cellStyle name="Normal 2 6 16 6" xfId="27822"/>
    <cellStyle name="Normal 2 6 17" xfId="27823"/>
    <cellStyle name="Normal 2 6 17 2" xfId="27824"/>
    <cellStyle name="Normal 2 6 17 3" xfId="27825"/>
    <cellStyle name="Normal 2 6 17 4" xfId="27826"/>
    <cellStyle name="Normal 2 6 17 5" xfId="27827"/>
    <cellStyle name="Normal 2 6 17 6" xfId="27828"/>
    <cellStyle name="Normal 2 6 18" xfId="27829"/>
    <cellStyle name="Normal 2 6 18 2" xfId="27830"/>
    <cellStyle name="Normal 2 6 18 3" xfId="27831"/>
    <cellStyle name="Normal 2 6 18 4" xfId="27832"/>
    <cellStyle name="Normal 2 6 18 5" xfId="27833"/>
    <cellStyle name="Normal 2 6 18 6" xfId="27834"/>
    <cellStyle name="Normal 2 6 19" xfId="27835"/>
    <cellStyle name="Normal 2 6 19 2" xfId="27836"/>
    <cellStyle name="Normal 2 6 19 3" xfId="27837"/>
    <cellStyle name="Normal 2 6 19 4" xfId="27838"/>
    <cellStyle name="Normal 2 6 19 5" xfId="27839"/>
    <cellStyle name="Normal 2 6 19 6" xfId="27840"/>
    <cellStyle name="Normal 2 6 2" xfId="27841"/>
    <cellStyle name="Normal 2 6 2 10" xfId="27842"/>
    <cellStyle name="Normal 2 6 2 10 2" xfId="27843"/>
    <cellStyle name="Normal 2 6 2 10 3" xfId="27844"/>
    <cellStyle name="Normal 2 6 2 10 4" xfId="27845"/>
    <cellStyle name="Normal 2 6 2 10 5" xfId="27846"/>
    <cellStyle name="Normal 2 6 2 10 6" xfId="27847"/>
    <cellStyle name="Normal 2 6 2 11" xfId="27848"/>
    <cellStyle name="Normal 2 6 2 11 2" xfId="27849"/>
    <cellStyle name="Normal 2 6 2 11 3" xfId="27850"/>
    <cellStyle name="Normal 2 6 2 11 4" xfId="27851"/>
    <cellStyle name="Normal 2 6 2 11 5" xfId="27852"/>
    <cellStyle name="Normal 2 6 2 11 6" xfId="27853"/>
    <cellStyle name="Normal 2 6 2 12" xfId="27854"/>
    <cellStyle name="Normal 2 6 2 12 2" xfId="27855"/>
    <cellStyle name="Normal 2 6 2 12 3" xfId="27856"/>
    <cellStyle name="Normal 2 6 2 12 4" xfId="27857"/>
    <cellStyle name="Normal 2 6 2 12 5" xfId="27858"/>
    <cellStyle name="Normal 2 6 2 12 6" xfId="27859"/>
    <cellStyle name="Normal 2 6 2 13" xfId="27860"/>
    <cellStyle name="Normal 2 6 2 13 2" xfId="27861"/>
    <cellStyle name="Normal 2 6 2 13 3" xfId="27862"/>
    <cellStyle name="Normal 2 6 2 13 4" xfId="27863"/>
    <cellStyle name="Normal 2 6 2 13 5" xfId="27864"/>
    <cellStyle name="Normal 2 6 2 13 6" xfId="27865"/>
    <cellStyle name="Normal 2 6 2 14" xfId="27866"/>
    <cellStyle name="Normal 2 6 2 14 2" xfId="27867"/>
    <cellStyle name="Normal 2 6 2 14 3" xfId="27868"/>
    <cellStyle name="Normal 2 6 2 14 4" xfId="27869"/>
    <cellStyle name="Normal 2 6 2 14 5" xfId="27870"/>
    <cellStyle name="Normal 2 6 2 14 6" xfId="27871"/>
    <cellStyle name="Normal 2 6 2 15" xfId="27872"/>
    <cellStyle name="Normal 2 6 2 15 2" xfId="27873"/>
    <cellStyle name="Normal 2 6 2 15 2 2" xfId="27874"/>
    <cellStyle name="Normal 2 6 2 15 2 2 2" xfId="27875"/>
    <cellStyle name="Normal 2 6 2 15 2 2 3" xfId="27876"/>
    <cellStyle name="Normal 2 6 2 15 2 2 4" xfId="27877"/>
    <cellStyle name="Normal 2 6 2 15 2 3" xfId="27878"/>
    <cellStyle name="Normal 2 6 2 15 2 4" xfId="27879"/>
    <cellStyle name="Normal 2 6 2 15 3" xfId="27880"/>
    <cellStyle name="Normal 2 6 2 15 4" xfId="27881"/>
    <cellStyle name="Normal 2 6 2 15 5" xfId="27882"/>
    <cellStyle name="Normal 2 6 2 15 6" xfId="27883"/>
    <cellStyle name="Normal 2 6 2 16" xfId="27884"/>
    <cellStyle name="Normal 2 6 2 16 2" xfId="27885"/>
    <cellStyle name="Normal 2 6 2 16 2 2" xfId="27886"/>
    <cellStyle name="Normal 2 6 2 16 2 3" xfId="27887"/>
    <cellStyle name="Normal 2 6 2 16 2 4" xfId="27888"/>
    <cellStyle name="Normal 2 6 2 16 3" xfId="27889"/>
    <cellStyle name="Normal 2 6 2 16 4" xfId="27890"/>
    <cellStyle name="Normal 2 6 2 17" xfId="27891"/>
    <cellStyle name="Normal 2 6 2 18" xfId="27892"/>
    <cellStyle name="Normal 2 6 2 19" xfId="27893"/>
    <cellStyle name="Normal 2 6 2 2" xfId="27894"/>
    <cellStyle name="Normal 2 6 2 2 2" xfId="27895"/>
    <cellStyle name="Normal 2 6 2 2 2 2" xfId="27896"/>
    <cellStyle name="Normal 2 6 2 2 2 2 2" xfId="27897"/>
    <cellStyle name="Normal 2 6 2 2 2 2 2 2" xfId="27898"/>
    <cellStyle name="Normal 2 6 2 2 2 2 2 3" xfId="27899"/>
    <cellStyle name="Normal 2 6 2 2 2 2 2 4" xfId="27900"/>
    <cellStyle name="Normal 2 6 2 2 2 2 3" xfId="27901"/>
    <cellStyle name="Normal 2 6 2 2 2 2 4" xfId="27902"/>
    <cellStyle name="Normal 2 6 2 2 2 3" xfId="27903"/>
    <cellStyle name="Normal 2 6 2 2 2 4" xfId="27904"/>
    <cellStyle name="Normal 2 6 2 2 2 5" xfId="27905"/>
    <cellStyle name="Normal 2 6 2 2 2 6" xfId="27906"/>
    <cellStyle name="Normal 2 6 2 2 3" xfId="27907"/>
    <cellStyle name="Normal 2 6 2 2 3 2" xfId="27908"/>
    <cellStyle name="Normal 2 6 2 2 4" xfId="27909"/>
    <cellStyle name="Normal 2 6 2 2 4 2" xfId="27910"/>
    <cellStyle name="Normal 2 6 2 2 4 2 2" xfId="27911"/>
    <cellStyle name="Normal 2 6 2 2 4 2 3" xfId="27912"/>
    <cellStyle name="Normal 2 6 2 2 4 2 4" xfId="27913"/>
    <cellStyle name="Normal 2 6 2 2 4 3" xfId="27914"/>
    <cellStyle name="Normal 2 6 2 2 4 4" xfId="27915"/>
    <cellStyle name="Normal 2 6 2 2 5" xfId="27916"/>
    <cellStyle name="Normal 2 6 2 2 6" xfId="27917"/>
    <cellStyle name="Normal 2 6 2 2 7" xfId="27918"/>
    <cellStyle name="Normal 2 6 2 20" xfId="27919"/>
    <cellStyle name="Normal 2 6 2 21" xfId="27920"/>
    <cellStyle name="Normal 2 6 2 22" xfId="27921"/>
    <cellStyle name="Normal 2 6 2 23" xfId="27922"/>
    <cellStyle name="Normal 2 6 2 24" xfId="27923"/>
    <cellStyle name="Normal 2 6 2 25" xfId="27924"/>
    <cellStyle name="Normal 2 6 2 26" xfId="27925"/>
    <cellStyle name="Normal 2 6 2 3" xfId="27926"/>
    <cellStyle name="Normal 2 6 2 3 2" xfId="27927"/>
    <cellStyle name="Normal 2 6 2 3 3" xfId="27928"/>
    <cellStyle name="Normal 2 6 2 3 4" xfId="27929"/>
    <cellStyle name="Normal 2 6 2 3 5" xfId="27930"/>
    <cellStyle name="Normal 2 6 2 3 6" xfId="27931"/>
    <cellStyle name="Normal 2 6 2 4" xfId="27932"/>
    <cellStyle name="Normal 2 6 2 4 2" xfId="27933"/>
    <cellStyle name="Normal 2 6 2 4 3" xfId="27934"/>
    <cellStyle name="Normal 2 6 2 4 4" xfId="27935"/>
    <cellStyle name="Normal 2 6 2 4 5" xfId="27936"/>
    <cellStyle name="Normal 2 6 2 4 6" xfId="27937"/>
    <cellStyle name="Normal 2 6 2 5" xfId="27938"/>
    <cellStyle name="Normal 2 6 2 5 2" xfId="27939"/>
    <cellStyle name="Normal 2 6 2 5 3" xfId="27940"/>
    <cellStyle name="Normal 2 6 2 5 4" xfId="27941"/>
    <cellStyle name="Normal 2 6 2 5 5" xfId="27942"/>
    <cellStyle name="Normal 2 6 2 5 6" xfId="27943"/>
    <cellStyle name="Normal 2 6 2 6" xfId="27944"/>
    <cellStyle name="Normal 2 6 2 6 2" xfId="27945"/>
    <cellStyle name="Normal 2 6 2 6 3" xfId="27946"/>
    <cellStyle name="Normal 2 6 2 6 4" xfId="27947"/>
    <cellStyle name="Normal 2 6 2 6 5" xfId="27948"/>
    <cellStyle name="Normal 2 6 2 6 6" xfId="27949"/>
    <cellStyle name="Normal 2 6 2 7" xfId="27950"/>
    <cellStyle name="Normal 2 6 2 7 2" xfId="27951"/>
    <cellStyle name="Normal 2 6 2 7 3" xfId="27952"/>
    <cellStyle name="Normal 2 6 2 7 4" xfId="27953"/>
    <cellStyle name="Normal 2 6 2 7 5" xfId="27954"/>
    <cellStyle name="Normal 2 6 2 7 6" xfId="27955"/>
    <cellStyle name="Normal 2 6 2 8" xfId="27956"/>
    <cellStyle name="Normal 2 6 2 8 2" xfId="27957"/>
    <cellStyle name="Normal 2 6 2 8 3" xfId="27958"/>
    <cellStyle name="Normal 2 6 2 8 4" xfId="27959"/>
    <cellStyle name="Normal 2 6 2 8 5" xfId="27960"/>
    <cellStyle name="Normal 2 6 2 8 6" xfId="27961"/>
    <cellStyle name="Normal 2 6 2 9" xfId="27962"/>
    <cellStyle name="Normal 2 6 2 9 2" xfId="27963"/>
    <cellStyle name="Normal 2 6 2 9 3" xfId="27964"/>
    <cellStyle name="Normal 2 6 2 9 4" xfId="27965"/>
    <cellStyle name="Normal 2 6 2 9 5" xfId="27966"/>
    <cellStyle name="Normal 2 6 2 9 6" xfId="27967"/>
    <cellStyle name="Normal 2 6 20" xfId="27968"/>
    <cellStyle name="Normal 2 6 20 2" xfId="27969"/>
    <cellStyle name="Normal 2 6 20 3" xfId="27970"/>
    <cellStyle name="Normal 2 6 20 4" xfId="27971"/>
    <cellStyle name="Normal 2 6 20 5" xfId="27972"/>
    <cellStyle name="Normal 2 6 20 6" xfId="27973"/>
    <cellStyle name="Normal 2 6 21" xfId="27974"/>
    <cellStyle name="Normal 2 6 21 2" xfId="27975"/>
    <cellStyle name="Normal 2 6 21 3" xfId="27976"/>
    <cellStyle name="Normal 2 6 21 4" xfId="27977"/>
    <cellStyle name="Normal 2 6 21 5" xfId="27978"/>
    <cellStyle name="Normal 2 6 21 6" xfId="27979"/>
    <cellStyle name="Normal 2 6 22" xfId="27980"/>
    <cellStyle name="Normal 2 6 22 2" xfId="27981"/>
    <cellStyle name="Normal 2 6 22 3" xfId="27982"/>
    <cellStyle name="Normal 2 6 22 4" xfId="27983"/>
    <cellStyle name="Normal 2 6 22 5" xfId="27984"/>
    <cellStyle name="Normal 2 6 22 6" xfId="27985"/>
    <cellStyle name="Normal 2 6 23" xfId="27986"/>
    <cellStyle name="Normal 2 6 23 2" xfId="27987"/>
    <cellStyle name="Normal 2 6 23 3" xfId="27988"/>
    <cellStyle name="Normal 2 6 23 4" xfId="27989"/>
    <cellStyle name="Normal 2 6 23 5" xfId="27990"/>
    <cellStyle name="Normal 2 6 23 6" xfId="27991"/>
    <cellStyle name="Normal 2 6 24" xfId="27992"/>
    <cellStyle name="Normal 2 6 24 2" xfId="27993"/>
    <cellStyle name="Normal 2 6 24 3" xfId="27994"/>
    <cellStyle name="Normal 2 6 24 4" xfId="27995"/>
    <cellStyle name="Normal 2 6 24 5" xfId="27996"/>
    <cellStyle name="Normal 2 6 24 6" xfId="27997"/>
    <cellStyle name="Normal 2 6 25" xfId="27998"/>
    <cellStyle name="Normal 2 6 25 2" xfId="27999"/>
    <cellStyle name="Normal 2 6 25 3" xfId="28000"/>
    <cellStyle name="Normal 2 6 25 4" xfId="28001"/>
    <cellStyle name="Normal 2 6 25 5" xfId="28002"/>
    <cellStyle name="Normal 2 6 25 6" xfId="28003"/>
    <cellStyle name="Normal 2 6 26" xfId="28004"/>
    <cellStyle name="Normal 2 6 26 2" xfId="28005"/>
    <cellStyle name="Normal 2 6 26 3" xfId="28006"/>
    <cellStyle name="Normal 2 6 26 4" xfId="28007"/>
    <cellStyle name="Normal 2 6 26 5" xfId="28008"/>
    <cellStyle name="Normal 2 6 26 6" xfId="28009"/>
    <cellStyle name="Normal 2 6 27" xfId="28010"/>
    <cellStyle name="Normal 2 6 27 2" xfId="28011"/>
    <cellStyle name="Normal 2 6 27 3" xfId="28012"/>
    <cellStyle name="Normal 2 6 27 4" xfId="28013"/>
    <cellStyle name="Normal 2 6 27 5" xfId="28014"/>
    <cellStyle name="Normal 2 6 27 6" xfId="28015"/>
    <cellStyle name="Normal 2 6 28" xfId="28016"/>
    <cellStyle name="Normal 2 6 28 2" xfId="28017"/>
    <cellStyle name="Normal 2 6 28 3" xfId="28018"/>
    <cellStyle name="Normal 2 6 28 4" xfId="28019"/>
    <cellStyle name="Normal 2 6 28 5" xfId="28020"/>
    <cellStyle name="Normal 2 6 28 6" xfId="28021"/>
    <cellStyle name="Normal 2 6 29" xfId="28022"/>
    <cellStyle name="Normal 2 6 29 2" xfId="28023"/>
    <cellStyle name="Normal 2 6 29 3" xfId="28024"/>
    <cellStyle name="Normal 2 6 29 4" xfId="28025"/>
    <cellStyle name="Normal 2 6 29 5" xfId="28026"/>
    <cellStyle name="Normal 2 6 29 6" xfId="28027"/>
    <cellStyle name="Normal 2 6 3" xfId="28028"/>
    <cellStyle name="Normal 2 6 3 10" xfId="28029"/>
    <cellStyle name="Normal 2 6 3 10 2" xfId="28030"/>
    <cellStyle name="Normal 2 6 3 10 3" xfId="28031"/>
    <cellStyle name="Normal 2 6 3 10 4" xfId="28032"/>
    <cellStyle name="Normal 2 6 3 10 5" xfId="28033"/>
    <cellStyle name="Normal 2 6 3 10 6" xfId="28034"/>
    <cellStyle name="Normal 2 6 3 11" xfId="28035"/>
    <cellStyle name="Normal 2 6 3 11 2" xfId="28036"/>
    <cellStyle name="Normal 2 6 3 11 3" xfId="28037"/>
    <cellStyle name="Normal 2 6 3 11 4" xfId="28038"/>
    <cellStyle name="Normal 2 6 3 11 5" xfId="28039"/>
    <cellStyle name="Normal 2 6 3 11 6" xfId="28040"/>
    <cellStyle name="Normal 2 6 3 12" xfId="28041"/>
    <cellStyle name="Normal 2 6 3 12 2" xfId="28042"/>
    <cellStyle name="Normal 2 6 3 12 3" xfId="28043"/>
    <cellStyle name="Normal 2 6 3 12 4" xfId="28044"/>
    <cellStyle name="Normal 2 6 3 12 5" xfId="28045"/>
    <cellStyle name="Normal 2 6 3 12 6" xfId="28046"/>
    <cellStyle name="Normal 2 6 3 13" xfId="28047"/>
    <cellStyle name="Normal 2 6 3 13 2" xfId="28048"/>
    <cellStyle name="Normal 2 6 3 13 3" xfId="28049"/>
    <cellStyle name="Normal 2 6 3 13 4" xfId="28050"/>
    <cellStyle name="Normal 2 6 3 13 5" xfId="28051"/>
    <cellStyle name="Normal 2 6 3 13 6" xfId="28052"/>
    <cellStyle name="Normal 2 6 3 14" xfId="28053"/>
    <cellStyle name="Normal 2 6 3 14 2" xfId="28054"/>
    <cellStyle name="Normal 2 6 3 14 3" xfId="28055"/>
    <cellStyle name="Normal 2 6 3 14 4" xfId="28056"/>
    <cellStyle name="Normal 2 6 3 14 5" xfId="28057"/>
    <cellStyle name="Normal 2 6 3 14 6" xfId="28058"/>
    <cellStyle name="Normal 2 6 3 15" xfId="28059"/>
    <cellStyle name="Normal 2 6 3 15 2" xfId="28060"/>
    <cellStyle name="Normal 2 6 3 15 2 2" xfId="28061"/>
    <cellStyle name="Normal 2 6 3 15 2 2 2" xfId="28062"/>
    <cellStyle name="Normal 2 6 3 15 2 2 3" xfId="28063"/>
    <cellStyle name="Normal 2 6 3 15 2 2 4" xfId="28064"/>
    <cellStyle name="Normal 2 6 3 15 2 3" xfId="28065"/>
    <cellStyle name="Normal 2 6 3 15 2 4" xfId="28066"/>
    <cellStyle name="Normal 2 6 3 15 3" xfId="28067"/>
    <cellStyle name="Normal 2 6 3 15 4" xfId="28068"/>
    <cellStyle name="Normal 2 6 3 15 5" xfId="28069"/>
    <cellStyle name="Normal 2 6 3 15 6" xfId="28070"/>
    <cellStyle name="Normal 2 6 3 16" xfId="28071"/>
    <cellStyle name="Normal 2 6 3 16 2" xfId="28072"/>
    <cellStyle name="Normal 2 6 3 16 2 2" xfId="28073"/>
    <cellStyle name="Normal 2 6 3 16 2 3" xfId="28074"/>
    <cellStyle name="Normal 2 6 3 16 2 4" xfId="28075"/>
    <cellStyle name="Normal 2 6 3 16 3" xfId="28076"/>
    <cellStyle name="Normal 2 6 3 16 4" xfId="28077"/>
    <cellStyle name="Normal 2 6 3 17" xfId="28078"/>
    <cellStyle name="Normal 2 6 3 18" xfId="28079"/>
    <cellStyle name="Normal 2 6 3 19" xfId="28080"/>
    <cellStyle name="Normal 2 6 3 2" xfId="28081"/>
    <cellStyle name="Normal 2 6 3 2 2" xfId="28082"/>
    <cellStyle name="Normal 2 6 3 2 2 2" xfId="28083"/>
    <cellStyle name="Normal 2 6 3 2 2 2 2" xfId="28084"/>
    <cellStyle name="Normal 2 6 3 2 2 2 2 2" xfId="28085"/>
    <cellStyle name="Normal 2 6 3 2 2 2 2 3" xfId="28086"/>
    <cellStyle name="Normal 2 6 3 2 2 2 2 4" xfId="28087"/>
    <cellStyle name="Normal 2 6 3 2 2 2 3" xfId="28088"/>
    <cellStyle name="Normal 2 6 3 2 2 2 4" xfId="28089"/>
    <cellStyle name="Normal 2 6 3 2 2 3" xfId="28090"/>
    <cellStyle name="Normal 2 6 3 2 2 4" xfId="28091"/>
    <cellStyle name="Normal 2 6 3 2 2 5" xfId="28092"/>
    <cellStyle name="Normal 2 6 3 2 2 6" xfId="28093"/>
    <cellStyle name="Normal 2 6 3 2 3" xfId="28094"/>
    <cellStyle name="Normal 2 6 3 2 3 2" xfId="28095"/>
    <cellStyle name="Normal 2 6 3 2 4" xfId="28096"/>
    <cellStyle name="Normal 2 6 3 2 4 2" xfId="28097"/>
    <cellStyle name="Normal 2 6 3 2 4 2 2" xfId="28098"/>
    <cellStyle name="Normal 2 6 3 2 4 2 3" xfId="28099"/>
    <cellStyle name="Normal 2 6 3 2 4 2 4" xfId="28100"/>
    <cellStyle name="Normal 2 6 3 2 4 3" xfId="28101"/>
    <cellStyle name="Normal 2 6 3 2 4 4" xfId="28102"/>
    <cellStyle name="Normal 2 6 3 2 5" xfId="28103"/>
    <cellStyle name="Normal 2 6 3 2 6" xfId="28104"/>
    <cellStyle name="Normal 2 6 3 2 7" xfId="28105"/>
    <cellStyle name="Normal 2 6 3 3" xfId="28106"/>
    <cellStyle name="Normal 2 6 3 3 2" xfId="28107"/>
    <cellStyle name="Normal 2 6 3 3 3" xfId="28108"/>
    <cellStyle name="Normal 2 6 3 3 4" xfId="28109"/>
    <cellStyle name="Normal 2 6 3 3 5" xfId="28110"/>
    <cellStyle name="Normal 2 6 3 3 6" xfId="28111"/>
    <cellStyle name="Normal 2 6 3 4" xfId="28112"/>
    <cellStyle name="Normal 2 6 3 4 2" xfId="28113"/>
    <cellStyle name="Normal 2 6 3 4 3" xfId="28114"/>
    <cellStyle name="Normal 2 6 3 4 4" xfId="28115"/>
    <cellStyle name="Normal 2 6 3 4 5" xfId="28116"/>
    <cellStyle name="Normal 2 6 3 4 6" xfId="28117"/>
    <cellStyle name="Normal 2 6 3 5" xfId="28118"/>
    <cellStyle name="Normal 2 6 3 5 2" xfId="28119"/>
    <cellStyle name="Normal 2 6 3 5 3" xfId="28120"/>
    <cellStyle name="Normal 2 6 3 5 4" xfId="28121"/>
    <cellStyle name="Normal 2 6 3 5 5" xfId="28122"/>
    <cellStyle name="Normal 2 6 3 5 6" xfId="28123"/>
    <cellStyle name="Normal 2 6 3 6" xfId="28124"/>
    <cellStyle name="Normal 2 6 3 6 2" xfId="28125"/>
    <cellStyle name="Normal 2 6 3 6 3" xfId="28126"/>
    <cellStyle name="Normal 2 6 3 6 4" xfId="28127"/>
    <cellStyle name="Normal 2 6 3 6 5" xfId="28128"/>
    <cellStyle name="Normal 2 6 3 6 6" xfId="28129"/>
    <cellStyle name="Normal 2 6 3 7" xfId="28130"/>
    <cellStyle name="Normal 2 6 3 7 2" xfId="28131"/>
    <cellStyle name="Normal 2 6 3 7 3" xfId="28132"/>
    <cellStyle name="Normal 2 6 3 7 4" xfId="28133"/>
    <cellStyle name="Normal 2 6 3 7 5" xfId="28134"/>
    <cellStyle name="Normal 2 6 3 7 6" xfId="28135"/>
    <cellStyle name="Normal 2 6 3 8" xfId="28136"/>
    <cellStyle name="Normal 2 6 3 8 2" xfId="28137"/>
    <cellStyle name="Normal 2 6 3 8 3" xfId="28138"/>
    <cellStyle name="Normal 2 6 3 8 4" xfId="28139"/>
    <cellStyle name="Normal 2 6 3 8 5" xfId="28140"/>
    <cellStyle name="Normal 2 6 3 8 6" xfId="28141"/>
    <cellStyle name="Normal 2 6 3 9" xfId="28142"/>
    <cellStyle name="Normal 2 6 3 9 2" xfId="28143"/>
    <cellStyle name="Normal 2 6 3 9 3" xfId="28144"/>
    <cellStyle name="Normal 2 6 3 9 4" xfId="28145"/>
    <cellStyle name="Normal 2 6 3 9 5" xfId="28146"/>
    <cellStyle name="Normal 2 6 3 9 6" xfId="28147"/>
    <cellStyle name="Normal 2 6 30" xfId="28148"/>
    <cellStyle name="Normal 2 6 30 2" xfId="28149"/>
    <cellStyle name="Normal 2 6 30 3" xfId="28150"/>
    <cellStyle name="Normal 2 6 30 4" xfId="28151"/>
    <cellStyle name="Normal 2 6 30 5" xfId="28152"/>
    <cellStyle name="Normal 2 6 30 6" xfId="28153"/>
    <cellStyle name="Normal 2 6 31" xfId="28154"/>
    <cellStyle name="Normal 2 6 31 2" xfId="28155"/>
    <cellStyle name="Normal 2 6 31 3" xfId="28156"/>
    <cellStyle name="Normal 2 6 31 4" xfId="28157"/>
    <cellStyle name="Normal 2 6 31 5" xfId="28158"/>
    <cellStyle name="Normal 2 6 31 6" xfId="28159"/>
    <cellStyle name="Normal 2 6 32" xfId="28160"/>
    <cellStyle name="Normal 2 6 32 2" xfId="28161"/>
    <cellStyle name="Normal 2 6 32 3" xfId="28162"/>
    <cellStyle name="Normal 2 6 32 4" xfId="28163"/>
    <cellStyle name="Normal 2 6 32 5" xfId="28164"/>
    <cellStyle name="Normal 2 6 32 6" xfId="28165"/>
    <cellStyle name="Normal 2 6 33" xfId="28166"/>
    <cellStyle name="Normal 2 6 33 2" xfId="28167"/>
    <cellStyle name="Normal 2 6 33 3" xfId="28168"/>
    <cellStyle name="Normal 2 6 33 4" xfId="28169"/>
    <cellStyle name="Normal 2 6 33 5" xfId="28170"/>
    <cellStyle name="Normal 2 6 33 6" xfId="28171"/>
    <cellStyle name="Normal 2 6 34" xfId="28172"/>
    <cellStyle name="Normal 2 6 34 2" xfId="28173"/>
    <cellStyle name="Normal 2 6 34 2 2" xfId="28174"/>
    <cellStyle name="Normal 2 6 34 2 2 2" xfId="28175"/>
    <cellStyle name="Normal 2 6 34 2 2 3" xfId="28176"/>
    <cellStyle name="Normal 2 6 34 2 2 4" xfId="28177"/>
    <cellStyle name="Normal 2 6 34 2 3" xfId="28178"/>
    <cellStyle name="Normal 2 6 34 2 4" xfId="28179"/>
    <cellStyle name="Normal 2 6 34 3" xfId="28180"/>
    <cellStyle name="Normal 2 6 34 4" xfId="28181"/>
    <cellStyle name="Normal 2 6 34 5" xfId="28182"/>
    <cellStyle name="Normal 2 6 34 6" xfId="28183"/>
    <cellStyle name="Normal 2 6 35" xfId="28184"/>
    <cellStyle name="Normal 2 6 35 2" xfId="28185"/>
    <cellStyle name="Normal 2 6 35 2 2" xfId="28186"/>
    <cellStyle name="Normal 2 6 35 2 3" xfId="28187"/>
    <cellStyle name="Normal 2 6 35 2 4" xfId="28188"/>
    <cellStyle name="Normal 2 6 35 3" xfId="28189"/>
    <cellStyle name="Normal 2 6 35 4" xfId="28190"/>
    <cellStyle name="Normal 2 6 36" xfId="28191"/>
    <cellStyle name="Normal 2 6 37" xfId="28192"/>
    <cellStyle name="Normal 2 6 38" xfId="28193"/>
    <cellStyle name="Normal 2 6 39" xfId="28194"/>
    <cellStyle name="Normal 2 6 4" xfId="28195"/>
    <cellStyle name="Normal 2 6 4 2" xfId="28196"/>
    <cellStyle name="Normal 2 6 4 2 2" xfId="28197"/>
    <cellStyle name="Normal 2 6 4 2 2 2" xfId="28198"/>
    <cellStyle name="Normal 2 6 4 2 2 2 2" xfId="28199"/>
    <cellStyle name="Normal 2 6 4 2 2 2 3" xfId="28200"/>
    <cellStyle name="Normal 2 6 4 2 2 2 4" xfId="28201"/>
    <cellStyle name="Normal 2 6 4 2 2 3" xfId="28202"/>
    <cellStyle name="Normal 2 6 4 2 2 4" xfId="28203"/>
    <cellStyle name="Normal 2 6 4 2 3" xfId="28204"/>
    <cellStyle name="Normal 2 6 4 2 4" xfId="28205"/>
    <cellStyle name="Normal 2 6 4 2 5" xfId="28206"/>
    <cellStyle name="Normal 2 6 4 2 6" xfId="28207"/>
    <cellStyle name="Normal 2 6 4 3" xfId="28208"/>
    <cellStyle name="Normal 2 6 4 3 2" xfId="28209"/>
    <cellStyle name="Normal 2 6 4 4" xfId="28210"/>
    <cellStyle name="Normal 2 6 4 4 2" xfId="28211"/>
    <cellStyle name="Normal 2 6 4 4 2 2" xfId="28212"/>
    <cellStyle name="Normal 2 6 4 4 2 3" xfId="28213"/>
    <cellStyle name="Normal 2 6 4 4 2 4" xfId="28214"/>
    <cellStyle name="Normal 2 6 4 4 3" xfId="28215"/>
    <cellStyle name="Normal 2 6 4 4 4" xfId="28216"/>
    <cellStyle name="Normal 2 6 4 5" xfId="28217"/>
    <cellStyle name="Normal 2 6 4 6" xfId="28218"/>
    <cellStyle name="Normal 2 6 4 7" xfId="28219"/>
    <cellStyle name="Normal 2 6 40" xfId="28220"/>
    <cellStyle name="Normal 2 6 41" xfId="28221"/>
    <cellStyle name="Normal 2 6 42" xfId="28222"/>
    <cellStyle name="Normal 2 6 43" xfId="28223"/>
    <cellStyle name="Normal 2 6 44" xfId="28224"/>
    <cellStyle name="Normal 2 6 45" xfId="28225"/>
    <cellStyle name="Normal 2 6 46" xfId="28226"/>
    <cellStyle name="Normal 2 6 47" xfId="28227"/>
    <cellStyle name="Normal 2 6 5" xfId="28228"/>
    <cellStyle name="Normal 2 6 5 2" xfId="28229"/>
    <cellStyle name="Normal 2 6 5 3" xfId="28230"/>
    <cellStyle name="Normal 2 6 5 4" xfId="28231"/>
    <cellStyle name="Normal 2 6 5 5" xfId="28232"/>
    <cellStyle name="Normal 2 6 5 6" xfId="28233"/>
    <cellStyle name="Normal 2 6 6" xfId="28234"/>
    <cellStyle name="Normal 2 6 6 2" xfId="28235"/>
    <cellStyle name="Normal 2 6 6 3" xfId="28236"/>
    <cellStyle name="Normal 2 6 6 4" xfId="28237"/>
    <cellStyle name="Normal 2 6 6 5" xfId="28238"/>
    <cellStyle name="Normal 2 6 6 6" xfId="28239"/>
    <cellStyle name="Normal 2 6 7" xfId="28240"/>
    <cellStyle name="Normal 2 6 7 2" xfId="28241"/>
    <cellStyle name="Normal 2 6 7 3" xfId="28242"/>
    <cellStyle name="Normal 2 6 7 4" xfId="28243"/>
    <cellStyle name="Normal 2 6 7 5" xfId="28244"/>
    <cellStyle name="Normal 2 6 7 6" xfId="28245"/>
    <cellStyle name="Normal 2 6 8" xfId="28246"/>
    <cellStyle name="Normal 2 6 8 2" xfId="28247"/>
    <cellStyle name="Normal 2 6 8 3" xfId="28248"/>
    <cellStyle name="Normal 2 6 8 4" xfId="28249"/>
    <cellStyle name="Normal 2 6 8 5" xfId="28250"/>
    <cellStyle name="Normal 2 6 8 6" xfId="28251"/>
    <cellStyle name="Normal 2 6 9" xfId="28252"/>
    <cellStyle name="Normal 2 6 9 2" xfId="28253"/>
    <cellStyle name="Normal 2 6 9 3" xfId="28254"/>
    <cellStyle name="Normal 2 6 9 4" xfId="28255"/>
    <cellStyle name="Normal 2 6 9 5" xfId="28256"/>
    <cellStyle name="Normal 2 6 9 6" xfId="28257"/>
    <cellStyle name="Normal 2 7" xfId="28258"/>
    <cellStyle name="Normal 2 7 10" xfId="28259"/>
    <cellStyle name="Normal 2 7 10 2" xfId="28260"/>
    <cellStyle name="Normal 2 7 10 3" xfId="28261"/>
    <cellStyle name="Normal 2 7 10 4" xfId="28262"/>
    <cellStyle name="Normal 2 7 10 5" xfId="28263"/>
    <cellStyle name="Normal 2 7 10 6" xfId="28264"/>
    <cellStyle name="Normal 2 7 11" xfId="28265"/>
    <cellStyle name="Normal 2 7 11 2" xfId="28266"/>
    <cellStyle name="Normal 2 7 11 3" xfId="28267"/>
    <cellStyle name="Normal 2 7 11 4" xfId="28268"/>
    <cellStyle name="Normal 2 7 11 5" xfId="28269"/>
    <cellStyle name="Normal 2 7 11 6" xfId="28270"/>
    <cellStyle name="Normal 2 7 12" xfId="28271"/>
    <cellStyle name="Normal 2 7 12 2" xfId="28272"/>
    <cellStyle name="Normal 2 7 12 3" xfId="28273"/>
    <cellStyle name="Normal 2 7 12 4" xfId="28274"/>
    <cellStyle name="Normal 2 7 12 5" xfId="28275"/>
    <cellStyle name="Normal 2 7 12 6" xfId="28276"/>
    <cellStyle name="Normal 2 7 13" xfId="28277"/>
    <cellStyle name="Normal 2 7 13 2" xfId="28278"/>
    <cellStyle name="Normal 2 7 13 3" xfId="28279"/>
    <cellStyle name="Normal 2 7 13 4" xfId="28280"/>
    <cellStyle name="Normal 2 7 13 5" xfId="28281"/>
    <cellStyle name="Normal 2 7 13 6" xfId="28282"/>
    <cellStyle name="Normal 2 7 14" xfId="28283"/>
    <cellStyle name="Normal 2 7 14 2" xfId="28284"/>
    <cellStyle name="Normal 2 7 14 3" xfId="28285"/>
    <cellStyle name="Normal 2 7 14 4" xfId="28286"/>
    <cellStyle name="Normal 2 7 14 5" xfId="28287"/>
    <cellStyle name="Normal 2 7 14 6" xfId="28288"/>
    <cellStyle name="Normal 2 7 15" xfId="28289"/>
    <cellStyle name="Normal 2 7 15 2" xfId="28290"/>
    <cellStyle name="Normal 2 7 15 3" xfId="28291"/>
    <cellStyle name="Normal 2 7 15 4" xfId="28292"/>
    <cellStyle name="Normal 2 7 15 5" xfId="28293"/>
    <cellStyle name="Normal 2 7 15 6" xfId="28294"/>
    <cellStyle name="Normal 2 7 16" xfId="28295"/>
    <cellStyle name="Normal 2 7 16 2" xfId="28296"/>
    <cellStyle name="Normal 2 7 16 3" xfId="28297"/>
    <cellStyle name="Normal 2 7 16 4" xfId="28298"/>
    <cellStyle name="Normal 2 7 16 5" xfId="28299"/>
    <cellStyle name="Normal 2 7 16 6" xfId="28300"/>
    <cellStyle name="Normal 2 7 17" xfId="28301"/>
    <cellStyle name="Normal 2 7 17 2" xfId="28302"/>
    <cellStyle name="Normal 2 7 17 3" xfId="28303"/>
    <cellStyle name="Normal 2 7 17 4" xfId="28304"/>
    <cellStyle name="Normal 2 7 17 5" xfId="28305"/>
    <cellStyle name="Normal 2 7 17 6" xfId="28306"/>
    <cellStyle name="Normal 2 7 18" xfId="28307"/>
    <cellStyle name="Normal 2 7 18 2" xfId="28308"/>
    <cellStyle name="Normal 2 7 18 3" xfId="28309"/>
    <cellStyle name="Normal 2 7 18 4" xfId="28310"/>
    <cellStyle name="Normal 2 7 18 5" xfId="28311"/>
    <cellStyle name="Normal 2 7 18 6" xfId="28312"/>
    <cellStyle name="Normal 2 7 19" xfId="28313"/>
    <cellStyle name="Normal 2 7 19 2" xfId="28314"/>
    <cellStyle name="Normal 2 7 19 3" xfId="28315"/>
    <cellStyle name="Normal 2 7 19 4" xfId="28316"/>
    <cellStyle name="Normal 2 7 19 5" xfId="28317"/>
    <cellStyle name="Normal 2 7 19 6" xfId="28318"/>
    <cellStyle name="Normal 2 7 2" xfId="28319"/>
    <cellStyle name="Normal 2 7 2 10" xfId="28320"/>
    <cellStyle name="Normal 2 7 2 10 2" xfId="28321"/>
    <cellStyle name="Normal 2 7 2 10 3" xfId="28322"/>
    <cellStyle name="Normal 2 7 2 10 4" xfId="28323"/>
    <cellStyle name="Normal 2 7 2 10 5" xfId="28324"/>
    <cellStyle name="Normal 2 7 2 10 6" xfId="28325"/>
    <cellStyle name="Normal 2 7 2 11" xfId="28326"/>
    <cellStyle name="Normal 2 7 2 11 2" xfId="28327"/>
    <cellStyle name="Normal 2 7 2 11 3" xfId="28328"/>
    <cellStyle name="Normal 2 7 2 11 4" xfId="28329"/>
    <cellStyle name="Normal 2 7 2 11 5" xfId="28330"/>
    <cellStyle name="Normal 2 7 2 11 6" xfId="28331"/>
    <cellStyle name="Normal 2 7 2 12" xfId="28332"/>
    <cellStyle name="Normal 2 7 2 12 2" xfId="28333"/>
    <cellStyle name="Normal 2 7 2 12 3" xfId="28334"/>
    <cellStyle name="Normal 2 7 2 12 4" xfId="28335"/>
    <cellStyle name="Normal 2 7 2 12 5" xfId="28336"/>
    <cellStyle name="Normal 2 7 2 12 6" xfId="28337"/>
    <cellStyle name="Normal 2 7 2 13" xfId="28338"/>
    <cellStyle name="Normal 2 7 2 13 2" xfId="28339"/>
    <cellStyle name="Normal 2 7 2 13 3" xfId="28340"/>
    <cellStyle name="Normal 2 7 2 13 4" xfId="28341"/>
    <cellStyle name="Normal 2 7 2 13 5" xfId="28342"/>
    <cellStyle name="Normal 2 7 2 13 6" xfId="28343"/>
    <cellStyle name="Normal 2 7 2 14" xfId="28344"/>
    <cellStyle name="Normal 2 7 2 14 2" xfId="28345"/>
    <cellStyle name="Normal 2 7 2 14 3" xfId="28346"/>
    <cellStyle name="Normal 2 7 2 14 4" xfId="28347"/>
    <cellStyle name="Normal 2 7 2 14 5" xfId="28348"/>
    <cellStyle name="Normal 2 7 2 14 6" xfId="28349"/>
    <cellStyle name="Normal 2 7 2 15" xfId="28350"/>
    <cellStyle name="Normal 2 7 2 15 2" xfId="28351"/>
    <cellStyle name="Normal 2 7 2 15 2 2" xfId="28352"/>
    <cellStyle name="Normal 2 7 2 15 2 2 2" xfId="28353"/>
    <cellStyle name="Normal 2 7 2 15 2 2 3" xfId="28354"/>
    <cellStyle name="Normal 2 7 2 15 2 2 4" xfId="28355"/>
    <cellStyle name="Normal 2 7 2 15 2 3" xfId="28356"/>
    <cellStyle name="Normal 2 7 2 15 2 4" xfId="28357"/>
    <cellStyle name="Normal 2 7 2 15 3" xfId="28358"/>
    <cellStyle name="Normal 2 7 2 15 4" xfId="28359"/>
    <cellStyle name="Normal 2 7 2 15 5" xfId="28360"/>
    <cellStyle name="Normal 2 7 2 15 6" xfId="28361"/>
    <cellStyle name="Normal 2 7 2 16" xfId="28362"/>
    <cellStyle name="Normal 2 7 2 16 2" xfId="28363"/>
    <cellStyle name="Normal 2 7 2 16 2 2" xfId="28364"/>
    <cellStyle name="Normal 2 7 2 16 2 3" xfId="28365"/>
    <cellStyle name="Normal 2 7 2 16 2 4" xfId="28366"/>
    <cellStyle name="Normal 2 7 2 16 3" xfId="28367"/>
    <cellStyle name="Normal 2 7 2 16 4" xfId="28368"/>
    <cellStyle name="Normal 2 7 2 17" xfId="28369"/>
    <cellStyle name="Normal 2 7 2 18" xfId="28370"/>
    <cellStyle name="Normal 2 7 2 19" xfId="28371"/>
    <cellStyle name="Normal 2 7 2 2" xfId="28372"/>
    <cellStyle name="Normal 2 7 2 2 2" xfId="28373"/>
    <cellStyle name="Normal 2 7 2 2 2 2" xfId="28374"/>
    <cellStyle name="Normal 2 7 2 2 2 2 2" xfId="28375"/>
    <cellStyle name="Normal 2 7 2 2 2 2 2 2" xfId="28376"/>
    <cellStyle name="Normal 2 7 2 2 2 2 2 3" xfId="28377"/>
    <cellStyle name="Normal 2 7 2 2 2 2 2 4" xfId="28378"/>
    <cellStyle name="Normal 2 7 2 2 2 2 3" xfId="28379"/>
    <cellStyle name="Normal 2 7 2 2 2 2 4" xfId="28380"/>
    <cellStyle name="Normal 2 7 2 2 2 3" xfId="28381"/>
    <cellStyle name="Normal 2 7 2 2 2 4" xfId="28382"/>
    <cellStyle name="Normal 2 7 2 2 2 5" xfId="28383"/>
    <cellStyle name="Normal 2 7 2 2 2 6" xfId="28384"/>
    <cellStyle name="Normal 2 7 2 2 3" xfId="28385"/>
    <cellStyle name="Normal 2 7 2 2 3 2" xfId="28386"/>
    <cellStyle name="Normal 2 7 2 2 4" xfId="28387"/>
    <cellStyle name="Normal 2 7 2 2 4 2" xfId="28388"/>
    <cellStyle name="Normal 2 7 2 2 4 2 2" xfId="28389"/>
    <cellStyle name="Normal 2 7 2 2 4 2 3" xfId="28390"/>
    <cellStyle name="Normal 2 7 2 2 4 2 4" xfId="28391"/>
    <cellStyle name="Normal 2 7 2 2 4 3" xfId="28392"/>
    <cellStyle name="Normal 2 7 2 2 4 4" xfId="28393"/>
    <cellStyle name="Normal 2 7 2 2 5" xfId="28394"/>
    <cellStyle name="Normal 2 7 2 2 6" xfId="28395"/>
    <cellStyle name="Normal 2 7 2 2 7" xfId="28396"/>
    <cellStyle name="Normal 2 7 2 20" xfId="28397"/>
    <cellStyle name="Normal 2 7 2 21" xfId="28398"/>
    <cellStyle name="Normal 2 7 2 22" xfId="28399"/>
    <cellStyle name="Normal 2 7 2 23" xfId="28400"/>
    <cellStyle name="Normal 2 7 2 24" xfId="28401"/>
    <cellStyle name="Normal 2 7 2 25" xfId="28402"/>
    <cellStyle name="Normal 2 7 2 26" xfId="28403"/>
    <cellStyle name="Normal 2 7 2 3" xfId="28404"/>
    <cellStyle name="Normal 2 7 2 3 2" xfId="28405"/>
    <cellStyle name="Normal 2 7 2 3 3" xfId="28406"/>
    <cellStyle name="Normal 2 7 2 3 4" xfId="28407"/>
    <cellStyle name="Normal 2 7 2 3 5" xfId="28408"/>
    <cellStyle name="Normal 2 7 2 3 6" xfId="28409"/>
    <cellStyle name="Normal 2 7 2 4" xfId="28410"/>
    <cellStyle name="Normal 2 7 2 4 2" xfId="28411"/>
    <cellStyle name="Normal 2 7 2 4 3" xfId="28412"/>
    <cellStyle name="Normal 2 7 2 4 4" xfId="28413"/>
    <cellStyle name="Normal 2 7 2 4 5" xfId="28414"/>
    <cellStyle name="Normal 2 7 2 4 6" xfId="28415"/>
    <cellStyle name="Normal 2 7 2 5" xfId="28416"/>
    <cellStyle name="Normal 2 7 2 5 2" xfId="28417"/>
    <cellStyle name="Normal 2 7 2 5 3" xfId="28418"/>
    <cellStyle name="Normal 2 7 2 5 4" xfId="28419"/>
    <cellStyle name="Normal 2 7 2 5 5" xfId="28420"/>
    <cellStyle name="Normal 2 7 2 5 6" xfId="28421"/>
    <cellStyle name="Normal 2 7 2 6" xfId="28422"/>
    <cellStyle name="Normal 2 7 2 6 2" xfId="28423"/>
    <cellStyle name="Normal 2 7 2 6 3" xfId="28424"/>
    <cellStyle name="Normal 2 7 2 6 4" xfId="28425"/>
    <cellStyle name="Normal 2 7 2 6 5" xfId="28426"/>
    <cellStyle name="Normal 2 7 2 6 6" xfId="28427"/>
    <cellStyle name="Normal 2 7 2 7" xfId="28428"/>
    <cellStyle name="Normal 2 7 2 7 2" xfId="28429"/>
    <cellStyle name="Normal 2 7 2 7 3" xfId="28430"/>
    <cellStyle name="Normal 2 7 2 7 4" xfId="28431"/>
    <cellStyle name="Normal 2 7 2 7 5" xfId="28432"/>
    <cellStyle name="Normal 2 7 2 7 6" xfId="28433"/>
    <cellStyle name="Normal 2 7 2 8" xfId="28434"/>
    <cellStyle name="Normal 2 7 2 8 2" xfId="28435"/>
    <cellStyle name="Normal 2 7 2 8 3" xfId="28436"/>
    <cellStyle name="Normal 2 7 2 8 4" xfId="28437"/>
    <cellStyle name="Normal 2 7 2 8 5" xfId="28438"/>
    <cellStyle name="Normal 2 7 2 8 6" xfId="28439"/>
    <cellStyle name="Normal 2 7 2 9" xfId="28440"/>
    <cellStyle name="Normal 2 7 2 9 2" xfId="28441"/>
    <cellStyle name="Normal 2 7 2 9 3" xfId="28442"/>
    <cellStyle name="Normal 2 7 2 9 4" xfId="28443"/>
    <cellStyle name="Normal 2 7 2 9 5" xfId="28444"/>
    <cellStyle name="Normal 2 7 2 9 6" xfId="28445"/>
    <cellStyle name="Normal 2 7 20" xfId="28446"/>
    <cellStyle name="Normal 2 7 20 2" xfId="28447"/>
    <cellStyle name="Normal 2 7 20 3" xfId="28448"/>
    <cellStyle name="Normal 2 7 20 4" xfId="28449"/>
    <cellStyle name="Normal 2 7 20 5" xfId="28450"/>
    <cellStyle name="Normal 2 7 20 6" xfId="28451"/>
    <cellStyle name="Normal 2 7 21" xfId="28452"/>
    <cellStyle name="Normal 2 7 21 2" xfId="28453"/>
    <cellStyle name="Normal 2 7 21 3" xfId="28454"/>
    <cellStyle name="Normal 2 7 21 4" xfId="28455"/>
    <cellStyle name="Normal 2 7 21 5" xfId="28456"/>
    <cellStyle name="Normal 2 7 21 6" xfId="28457"/>
    <cellStyle name="Normal 2 7 22" xfId="28458"/>
    <cellStyle name="Normal 2 7 22 2" xfId="28459"/>
    <cellStyle name="Normal 2 7 22 3" xfId="28460"/>
    <cellStyle name="Normal 2 7 22 4" xfId="28461"/>
    <cellStyle name="Normal 2 7 22 5" xfId="28462"/>
    <cellStyle name="Normal 2 7 22 6" xfId="28463"/>
    <cellStyle name="Normal 2 7 23" xfId="28464"/>
    <cellStyle name="Normal 2 7 23 2" xfId="28465"/>
    <cellStyle name="Normal 2 7 23 3" xfId="28466"/>
    <cellStyle name="Normal 2 7 23 4" xfId="28467"/>
    <cellStyle name="Normal 2 7 23 5" xfId="28468"/>
    <cellStyle name="Normal 2 7 23 6" xfId="28469"/>
    <cellStyle name="Normal 2 7 24" xfId="28470"/>
    <cellStyle name="Normal 2 7 24 2" xfId="28471"/>
    <cellStyle name="Normal 2 7 24 3" xfId="28472"/>
    <cellStyle name="Normal 2 7 24 4" xfId="28473"/>
    <cellStyle name="Normal 2 7 24 5" xfId="28474"/>
    <cellStyle name="Normal 2 7 24 6" xfId="28475"/>
    <cellStyle name="Normal 2 7 25" xfId="28476"/>
    <cellStyle name="Normal 2 7 25 2" xfId="28477"/>
    <cellStyle name="Normal 2 7 25 3" xfId="28478"/>
    <cellStyle name="Normal 2 7 25 4" xfId="28479"/>
    <cellStyle name="Normal 2 7 25 5" xfId="28480"/>
    <cellStyle name="Normal 2 7 25 6" xfId="28481"/>
    <cellStyle name="Normal 2 7 26" xfId="28482"/>
    <cellStyle name="Normal 2 7 26 2" xfId="28483"/>
    <cellStyle name="Normal 2 7 26 3" xfId="28484"/>
    <cellStyle name="Normal 2 7 26 4" xfId="28485"/>
    <cellStyle name="Normal 2 7 26 5" xfId="28486"/>
    <cellStyle name="Normal 2 7 26 6" xfId="28487"/>
    <cellStyle name="Normal 2 7 27" xfId="28488"/>
    <cellStyle name="Normal 2 7 27 2" xfId="28489"/>
    <cellStyle name="Normal 2 7 27 3" xfId="28490"/>
    <cellStyle name="Normal 2 7 27 4" xfId="28491"/>
    <cellStyle name="Normal 2 7 27 5" xfId="28492"/>
    <cellStyle name="Normal 2 7 27 6" xfId="28493"/>
    <cellStyle name="Normal 2 7 28" xfId="28494"/>
    <cellStyle name="Normal 2 7 28 2" xfId="28495"/>
    <cellStyle name="Normal 2 7 28 3" xfId="28496"/>
    <cellStyle name="Normal 2 7 28 4" xfId="28497"/>
    <cellStyle name="Normal 2 7 28 5" xfId="28498"/>
    <cellStyle name="Normal 2 7 28 6" xfId="28499"/>
    <cellStyle name="Normal 2 7 29" xfId="28500"/>
    <cellStyle name="Normal 2 7 29 2" xfId="28501"/>
    <cellStyle name="Normal 2 7 29 3" xfId="28502"/>
    <cellStyle name="Normal 2 7 29 4" xfId="28503"/>
    <cellStyle name="Normal 2 7 29 5" xfId="28504"/>
    <cellStyle name="Normal 2 7 29 6" xfId="28505"/>
    <cellStyle name="Normal 2 7 3" xfId="28506"/>
    <cellStyle name="Normal 2 7 3 2" xfId="28507"/>
    <cellStyle name="Normal 2 7 3 3" xfId="28508"/>
    <cellStyle name="Normal 2 7 3 4" xfId="28509"/>
    <cellStyle name="Normal 2 7 3 5" xfId="28510"/>
    <cellStyle name="Normal 2 7 3 6" xfId="28511"/>
    <cellStyle name="Normal 2 7 30" xfId="28512"/>
    <cellStyle name="Normal 2 7 30 2" xfId="28513"/>
    <cellStyle name="Normal 2 7 30 3" xfId="28514"/>
    <cellStyle name="Normal 2 7 30 4" xfId="28515"/>
    <cellStyle name="Normal 2 7 30 5" xfId="28516"/>
    <cellStyle name="Normal 2 7 30 6" xfId="28517"/>
    <cellStyle name="Normal 2 7 31" xfId="28518"/>
    <cellStyle name="Normal 2 7 31 2" xfId="28519"/>
    <cellStyle name="Normal 2 7 31 3" xfId="28520"/>
    <cellStyle name="Normal 2 7 31 4" xfId="28521"/>
    <cellStyle name="Normal 2 7 31 5" xfId="28522"/>
    <cellStyle name="Normal 2 7 31 6" xfId="28523"/>
    <cellStyle name="Normal 2 7 32" xfId="28524"/>
    <cellStyle name="Normal 2 7 32 2" xfId="28525"/>
    <cellStyle name="Normal 2 7 32 3" xfId="28526"/>
    <cellStyle name="Normal 2 7 32 4" xfId="28527"/>
    <cellStyle name="Normal 2 7 32 5" xfId="28528"/>
    <cellStyle name="Normal 2 7 32 6" xfId="28529"/>
    <cellStyle name="Normal 2 7 33" xfId="28530"/>
    <cellStyle name="Normal 2 7 33 2" xfId="28531"/>
    <cellStyle name="Normal 2 7 33 3" xfId="28532"/>
    <cellStyle name="Normal 2 7 33 4" xfId="28533"/>
    <cellStyle name="Normal 2 7 33 5" xfId="28534"/>
    <cellStyle name="Normal 2 7 33 6" xfId="28535"/>
    <cellStyle name="Normal 2 7 34" xfId="28536"/>
    <cellStyle name="Normal 2 7 34 2" xfId="28537"/>
    <cellStyle name="Normal 2 7 34 2 2" xfId="28538"/>
    <cellStyle name="Normal 2 7 34 2 2 2" xfId="28539"/>
    <cellStyle name="Normal 2 7 34 2 2 3" xfId="28540"/>
    <cellStyle name="Normal 2 7 34 2 2 4" xfId="28541"/>
    <cellStyle name="Normal 2 7 34 2 3" xfId="28542"/>
    <cellStyle name="Normal 2 7 34 2 4" xfId="28543"/>
    <cellStyle name="Normal 2 7 34 3" xfId="28544"/>
    <cellStyle name="Normal 2 7 34 4" xfId="28545"/>
    <cellStyle name="Normal 2 7 34 5" xfId="28546"/>
    <cellStyle name="Normal 2 7 34 6" xfId="28547"/>
    <cellStyle name="Normal 2 7 35" xfId="28548"/>
    <cellStyle name="Normal 2 7 35 2" xfId="28549"/>
    <cellStyle name="Normal 2 7 35 2 2" xfId="28550"/>
    <cellStyle name="Normal 2 7 35 2 3" xfId="28551"/>
    <cellStyle name="Normal 2 7 35 2 4" xfId="28552"/>
    <cellStyle name="Normal 2 7 35 3" xfId="28553"/>
    <cellStyle name="Normal 2 7 35 4" xfId="28554"/>
    <cellStyle name="Normal 2 7 36" xfId="28555"/>
    <cellStyle name="Normal 2 7 37" xfId="28556"/>
    <cellStyle name="Normal 2 7 38" xfId="28557"/>
    <cellStyle name="Normal 2 7 39" xfId="28558"/>
    <cellStyle name="Normal 2 7 4" xfId="28559"/>
    <cellStyle name="Normal 2 7 4 2" xfId="28560"/>
    <cellStyle name="Normal 2 7 4 3" xfId="28561"/>
    <cellStyle name="Normal 2 7 4 4" xfId="28562"/>
    <cellStyle name="Normal 2 7 4 5" xfId="28563"/>
    <cellStyle name="Normal 2 7 4 6" xfId="28564"/>
    <cellStyle name="Normal 2 7 40" xfId="28565"/>
    <cellStyle name="Normal 2 7 41" xfId="28566"/>
    <cellStyle name="Normal 2 7 42" xfId="28567"/>
    <cellStyle name="Normal 2 7 43" xfId="28568"/>
    <cellStyle name="Normal 2 7 44" xfId="28569"/>
    <cellStyle name="Normal 2 7 45" xfId="28570"/>
    <cellStyle name="Normal 2 7 46" xfId="28571"/>
    <cellStyle name="Normal 2 7 47" xfId="28572"/>
    <cellStyle name="Normal 2 7 48" xfId="28573"/>
    <cellStyle name="Normal 2 7 5" xfId="28574"/>
    <cellStyle name="Normal 2 7 5 2" xfId="28575"/>
    <cellStyle name="Normal 2 7 5 3" xfId="28576"/>
    <cellStyle name="Normal 2 7 5 4" xfId="28577"/>
    <cellStyle name="Normal 2 7 5 5" xfId="28578"/>
    <cellStyle name="Normal 2 7 5 6" xfId="28579"/>
    <cellStyle name="Normal 2 7 6" xfId="28580"/>
    <cellStyle name="Normal 2 7 6 2" xfId="28581"/>
    <cellStyle name="Normal 2 7 6 3" xfId="28582"/>
    <cellStyle name="Normal 2 7 6 4" xfId="28583"/>
    <cellStyle name="Normal 2 7 6 5" xfId="28584"/>
    <cellStyle name="Normal 2 7 6 6" xfId="28585"/>
    <cellStyle name="Normal 2 7 7" xfId="28586"/>
    <cellStyle name="Normal 2 7 7 2" xfId="28587"/>
    <cellStyle name="Normal 2 7 7 3" xfId="28588"/>
    <cellStyle name="Normal 2 7 7 4" xfId="28589"/>
    <cellStyle name="Normal 2 7 7 5" xfId="28590"/>
    <cellStyle name="Normal 2 7 7 6" xfId="28591"/>
    <cellStyle name="Normal 2 7 8" xfId="28592"/>
    <cellStyle name="Normal 2 7 8 2" xfId="28593"/>
    <cellStyle name="Normal 2 7 8 3" xfId="28594"/>
    <cellStyle name="Normal 2 7 8 4" xfId="28595"/>
    <cellStyle name="Normal 2 7 8 5" xfId="28596"/>
    <cellStyle name="Normal 2 7 8 6" xfId="28597"/>
    <cellStyle name="Normal 2 7 9" xfId="28598"/>
    <cellStyle name="Normal 2 7 9 2" xfId="28599"/>
    <cellStyle name="Normal 2 7 9 3" xfId="28600"/>
    <cellStyle name="Normal 2 7 9 4" xfId="28601"/>
    <cellStyle name="Normal 2 7 9 5" xfId="28602"/>
    <cellStyle name="Normal 2 7 9 6" xfId="28603"/>
    <cellStyle name="Normal 2 8" xfId="28604"/>
    <cellStyle name="Normal 2 8 10" xfId="28605"/>
    <cellStyle name="Normal 2 8 10 2" xfId="28606"/>
    <cellStyle name="Normal 2 8 10 3" xfId="28607"/>
    <cellStyle name="Normal 2 8 10 4" xfId="28608"/>
    <cellStyle name="Normal 2 8 10 5" xfId="28609"/>
    <cellStyle name="Normal 2 8 10 6" xfId="28610"/>
    <cellStyle name="Normal 2 8 11" xfId="28611"/>
    <cellStyle name="Normal 2 8 11 2" xfId="28612"/>
    <cellStyle name="Normal 2 8 11 3" xfId="28613"/>
    <cellStyle name="Normal 2 8 11 4" xfId="28614"/>
    <cellStyle name="Normal 2 8 11 5" xfId="28615"/>
    <cellStyle name="Normal 2 8 11 6" xfId="28616"/>
    <cellStyle name="Normal 2 8 12" xfId="28617"/>
    <cellStyle name="Normal 2 8 12 2" xfId="28618"/>
    <cellStyle name="Normal 2 8 12 3" xfId="28619"/>
    <cellStyle name="Normal 2 8 12 4" xfId="28620"/>
    <cellStyle name="Normal 2 8 12 5" xfId="28621"/>
    <cellStyle name="Normal 2 8 12 6" xfId="28622"/>
    <cellStyle name="Normal 2 8 13" xfId="28623"/>
    <cellStyle name="Normal 2 8 13 2" xfId="28624"/>
    <cellStyle name="Normal 2 8 13 3" xfId="28625"/>
    <cellStyle name="Normal 2 8 13 4" xfId="28626"/>
    <cellStyle name="Normal 2 8 13 5" xfId="28627"/>
    <cellStyle name="Normal 2 8 13 6" xfId="28628"/>
    <cellStyle name="Normal 2 8 14" xfId="28629"/>
    <cellStyle name="Normal 2 8 14 2" xfId="28630"/>
    <cellStyle name="Normal 2 8 14 3" xfId="28631"/>
    <cellStyle name="Normal 2 8 14 4" xfId="28632"/>
    <cellStyle name="Normal 2 8 14 5" xfId="28633"/>
    <cellStyle name="Normal 2 8 14 6" xfId="28634"/>
    <cellStyle name="Normal 2 8 15" xfId="28635"/>
    <cellStyle name="Normal 2 8 15 2" xfId="28636"/>
    <cellStyle name="Normal 2 8 15 3" xfId="28637"/>
    <cellStyle name="Normal 2 8 15 4" xfId="28638"/>
    <cellStyle name="Normal 2 8 15 5" xfId="28639"/>
    <cellStyle name="Normal 2 8 15 6" xfId="28640"/>
    <cellStyle name="Normal 2 8 16" xfId="28641"/>
    <cellStyle name="Normal 2 8 16 2" xfId="28642"/>
    <cellStyle name="Normal 2 8 16 3" xfId="28643"/>
    <cellStyle name="Normal 2 8 16 4" xfId="28644"/>
    <cellStyle name="Normal 2 8 16 5" xfId="28645"/>
    <cellStyle name="Normal 2 8 16 6" xfId="28646"/>
    <cellStyle name="Normal 2 8 17" xfId="28647"/>
    <cellStyle name="Normal 2 8 17 2" xfId="28648"/>
    <cellStyle name="Normal 2 8 17 3" xfId="28649"/>
    <cellStyle name="Normal 2 8 17 4" xfId="28650"/>
    <cellStyle name="Normal 2 8 17 5" xfId="28651"/>
    <cellStyle name="Normal 2 8 17 6" xfId="28652"/>
    <cellStyle name="Normal 2 8 18" xfId="28653"/>
    <cellStyle name="Normal 2 8 18 2" xfId="28654"/>
    <cellStyle name="Normal 2 8 18 3" xfId="28655"/>
    <cellStyle name="Normal 2 8 18 4" xfId="28656"/>
    <cellStyle name="Normal 2 8 18 5" xfId="28657"/>
    <cellStyle name="Normal 2 8 18 6" xfId="28658"/>
    <cellStyle name="Normal 2 8 19" xfId="28659"/>
    <cellStyle name="Normal 2 8 19 2" xfId="28660"/>
    <cellStyle name="Normal 2 8 19 3" xfId="28661"/>
    <cellStyle name="Normal 2 8 19 4" xfId="28662"/>
    <cellStyle name="Normal 2 8 19 5" xfId="28663"/>
    <cellStyle name="Normal 2 8 19 6" xfId="28664"/>
    <cellStyle name="Normal 2 8 2" xfId="28665"/>
    <cellStyle name="Normal 2 8 2 10" xfId="28666"/>
    <cellStyle name="Normal 2 8 2 10 2" xfId="28667"/>
    <cellStyle name="Normal 2 8 2 10 3" xfId="28668"/>
    <cellStyle name="Normal 2 8 2 10 4" xfId="28669"/>
    <cellStyle name="Normal 2 8 2 10 5" xfId="28670"/>
    <cellStyle name="Normal 2 8 2 10 6" xfId="28671"/>
    <cellStyle name="Normal 2 8 2 11" xfId="28672"/>
    <cellStyle name="Normal 2 8 2 11 2" xfId="28673"/>
    <cellStyle name="Normal 2 8 2 11 3" xfId="28674"/>
    <cellStyle name="Normal 2 8 2 11 4" xfId="28675"/>
    <cellStyle name="Normal 2 8 2 11 5" xfId="28676"/>
    <cellStyle name="Normal 2 8 2 11 6" xfId="28677"/>
    <cellStyle name="Normal 2 8 2 12" xfId="28678"/>
    <cellStyle name="Normal 2 8 2 12 2" xfId="28679"/>
    <cellStyle name="Normal 2 8 2 12 3" xfId="28680"/>
    <cellStyle name="Normal 2 8 2 12 4" xfId="28681"/>
    <cellStyle name="Normal 2 8 2 12 5" xfId="28682"/>
    <cellStyle name="Normal 2 8 2 12 6" xfId="28683"/>
    <cellStyle name="Normal 2 8 2 13" xfId="28684"/>
    <cellStyle name="Normal 2 8 2 13 2" xfId="28685"/>
    <cellStyle name="Normal 2 8 2 13 3" xfId="28686"/>
    <cellStyle name="Normal 2 8 2 13 4" xfId="28687"/>
    <cellStyle name="Normal 2 8 2 13 5" xfId="28688"/>
    <cellStyle name="Normal 2 8 2 13 6" xfId="28689"/>
    <cellStyle name="Normal 2 8 2 14" xfId="28690"/>
    <cellStyle name="Normal 2 8 2 14 2" xfId="28691"/>
    <cellStyle name="Normal 2 8 2 14 3" xfId="28692"/>
    <cellStyle name="Normal 2 8 2 14 4" xfId="28693"/>
    <cellStyle name="Normal 2 8 2 14 5" xfId="28694"/>
    <cellStyle name="Normal 2 8 2 14 6" xfId="28695"/>
    <cellStyle name="Normal 2 8 2 15" xfId="28696"/>
    <cellStyle name="Normal 2 8 2 15 2" xfId="28697"/>
    <cellStyle name="Normal 2 8 2 15 2 2" xfId="28698"/>
    <cellStyle name="Normal 2 8 2 15 2 2 2" xfId="28699"/>
    <cellStyle name="Normal 2 8 2 15 2 2 3" xfId="28700"/>
    <cellStyle name="Normal 2 8 2 15 2 2 4" xfId="28701"/>
    <cellStyle name="Normal 2 8 2 15 2 3" xfId="28702"/>
    <cellStyle name="Normal 2 8 2 15 2 4" xfId="28703"/>
    <cellStyle name="Normal 2 8 2 15 3" xfId="28704"/>
    <cellStyle name="Normal 2 8 2 15 4" xfId="28705"/>
    <cellStyle name="Normal 2 8 2 15 5" xfId="28706"/>
    <cellStyle name="Normal 2 8 2 15 6" xfId="28707"/>
    <cellStyle name="Normal 2 8 2 16" xfId="28708"/>
    <cellStyle name="Normal 2 8 2 16 2" xfId="28709"/>
    <cellStyle name="Normal 2 8 2 16 2 2" xfId="28710"/>
    <cellStyle name="Normal 2 8 2 16 2 3" xfId="28711"/>
    <cellStyle name="Normal 2 8 2 16 2 4" xfId="28712"/>
    <cellStyle name="Normal 2 8 2 16 3" xfId="28713"/>
    <cellStyle name="Normal 2 8 2 16 4" xfId="28714"/>
    <cellStyle name="Normal 2 8 2 17" xfId="28715"/>
    <cellStyle name="Normal 2 8 2 18" xfId="28716"/>
    <cellStyle name="Normal 2 8 2 19" xfId="28717"/>
    <cellStyle name="Normal 2 8 2 2" xfId="28718"/>
    <cellStyle name="Normal 2 8 2 2 2" xfId="28719"/>
    <cellStyle name="Normal 2 8 2 2 2 2" xfId="28720"/>
    <cellStyle name="Normal 2 8 2 2 2 2 2" xfId="28721"/>
    <cellStyle name="Normal 2 8 2 2 2 2 2 2" xfId="28722"/>
    <cellStyle name="Normal 2 8 2 2 2 2 2 3" xfId="28723"/>
    <cellStyle name="Normal 2 8 2 2 2 2 2 4" xfId="28724"/>
    <cellStyle name="Normal 2 8 2 2 2 2 3" xfId="28725"/>
    <cellStyle name="Normal 2 8 2 2 2 2 4" xfId="28726"/>
    <cellStyle name="Normal 2 8 2 2 2 3" xfId="28727"/>
    <cellStyle name="Normal 2 8 2 2 2 4" xfId="28728"/>
    <cellStyle name="Normal 2 8 2 2 2 5" xfId="28729"/>
    <cellStyle name="Normal 2 8 2 2 2 6" xfId="28730"/>
    <cellStyle name="Normal 2 8 2 2 3" xfId="28731"/>
    <cellStyle name="Normal 2 8 2 2 3 2" xfId="28732"/>
    <cellStyle name="Normal 2 8 2 2 4" xfId="28733"/>
    <cellStyle name="Normal 2 8 2 2 4 2" xfId="28734"/>
    <cellStyle name="Normal 2 8 2 2 4 2 2" xfId="28735"/>
    <cellStyle name="Normal 2 8 2 2 4 2 3" xfId="28736"/>
    <cellStyle name="Normal 2 8 2 2 4 2 4" xfId="28737"/>
    <cellStyle name="Normal 2 8 2 2 4 3" xfId="28738"/>
    <cellStyle name="Normal 2 8 2 2 4 4" xfId="28739"/>
    <cellStyle name="Normal 2 8 2 2 5" xfId="28740"/>
    <cellStyle name="Normal 2 8 2 2 6" xfId="28741"/>
    <cellStyle name="Normal 2 8 2 2 7" xfId="28742"/>
    <cellStyle name="Normal 2 8 2 20" xfId="28743"/>
    <cellStyle name="Normal 2 8 2 21" xfId="28744"/>
    <cellStyle name="Normal 2 8 2 22" xfId="28745"/>
    <cellStyle name="Normal 2 8 2 23" xfId="28746"/>
    <cellStyle name="Normal 2 8 2 24" xfId="28747"/>
    <cellStyle name="Normal 2 8 2 25" xfId="28748"/>
    <cellStyle name="Normal 2 8 2 26" xfId="28749"/>
    <cellStyle name="Normal 2 8 2 3" xfId="28750"/>
    <cellStyle name="Normal 2 8 2 3 2" xfId="28751"/>
    <cellStyle name="Normal 2 8 2 3 3" xfId="28752"/>
    <cellStyle name="Normal 2 8 2 3 4" xfId="28753"/>
    <cellStyle name="Normal 2 8 2 3 5" xfId="28754"/>
    <cellStyle name="Normal 2 8 2 3 6" xfId="28755"/>
    <cellStyle name="Normal 2 8 2 4" xfId="28756"/>
    <cellStyle name="Normal 2 8 2 4 2" xfId="28757"/>
    <cellStyle name="Normal 2 8 2 4 3" xfId="28758"/>
    <cellStyle name="Normal 2 8 2 4 4" xfId="28759"/>
    <cellStyle name="Normal 2 8 2 4 5" xfId="28760"/>
    <cellStyle name="Normal 2 8 2 4 6" xfId="28761"/>
    <cellStyle name="Normal 2 8 2 5" xfId="28762"/>
    <cellStyle name="Normal 2 8 2 5 2" xfId="28763"/>
    <cellStyle name="Normal 2 8 2 5 3" xfId="28764"/>
    <cellStyle name="Normal 2 8 2 5 4" xfId="28765"/>
    <cellStyle name="Normal 2 8 2 5 5" xfId="28766"/>
    <cellStyle name="Normal 2 8 2 5 6" xfId="28767"/>
    <cellStyle name="Normal 2 8 2 6" xfId="28768"/>
    <cellStyle name="Normal 2 8 2 6 2" xfId="28769"/>
    <cellStyle name="Normal 2 8 2 6 3" xfId="28770"/>
    <cellStyle name="Normal 2 8 2 6 4" xfId="28771"/>
    <cellStyle name="Normal 2 8 2 6 5" xfId="28772"/>
    <cellStyle name="Normal 2 8 2 6 6" xfId="28773"/>
    <cellStyle name="Normal 2 8 2 7" xfId="28774"/>
    <cellStyle name="Normal 2 8 2 7 2" xfId="28775"/>
    <cellStyle name="Normal 2 8 2 7 3" xfId="28776"/>
    <cellStyle name="Normal 2 8 2 7 4" xfId="28777"/>
    <cellStyle name="Normal 2 8 2 7 5" xfId="28778"/>
    <cellStyle name="Normal 2 8 2 7 6" xfId="28779"/>
    <cellStyle name="Normal 2 8 2 8" xfId="28780"/>
    <cellStyle name="Normal 2 8 2 8 2" xfId="28781"/>
    <cellStyle name="Normal 2 8 2 8 3" xfId="28782"/>
    <cellStyle name="Normal 2 8 2 8 4" xfId="28783"/>
    <cellStyle name="Normal 2 8 2 8 5" xfId="28784"/>
    <cellStyle name="Normal 2 8 2 8 6" xfId="28785"/>
    <cellStyle name="Normal 2 8 2 9" xfId="28786"/>
    <cellStyle name="Normal 2 8 2 9 2" xfId="28787"/>
    <cellStyle name="Normal 2 8 2 9 3" xfId="28788"/>
    <cellStyle name="Normal 2 8 2 9 4" xfId="28789"/>
    <cellStyle name="Normal 2 8 2 9 5" xfId="28790"/>
    <cellStyle name="Normal 2 8 2 9 6" xfId="28791"/>
    <cellStyle name="Normal 2 8 20" xfId="28792"/>
    <cellStyle name="Normal 2 8 20 2" xfId="28793"/>
    <cellStyle name="Normal 2 8 20 3" xfId="28794"/>
    <cellStyle name="Normal 2 8 20 4" xfId="28795"/>
    <cellStyle name="Normal 2 8 20 5" xfId="28796"/>
    <cellStyle name="Normal 2 8 20 6" xfId="28797"/>
    <cellStyle name="Normal 2 8 21" xfId="28798"/>
    <cellStyle name="Normal 2 8 21 2" xfId="28799"/>
    <cellStyle name="Normal 2 8 21 3" xfId="28800"/>
    <cellStyle name="Normal 2 8 21 4" xfId="28801"/>
    <cellStyle name="Normal 2 8 21 5" xfId="28802"/>
    <cellStyle name="Normal 2 8 21 6" xfId="28803"/>
    <cellStyle name="Normal 2 8 22" xfId="28804"/>
    <cellStyle name="Normal 2 8 22 2" xfId="28805"/>
    <cellStyle name="Normal 2 8 22 3" xfId="28806"/>
    <cellStyle name="Normal 2 8 22 4" xfId="28807"/>
    <cellStyle name="Normal 2 8 22 5" xfId="28808"/>
    <cellStyle name="Normal 2 8 22 6" xfId="28809"/>
    <cellStyle name="Normal 2 8 23" xfId="28810"/>
    <cellStyle name="Normal 2 8 23 2" xfId="28811"/>
    <cellStyle name="Normal 2 8 23 3" xfId="28812"/>
    <cellStyle name="Normal 2 8 23 4" xfId="28813"/>
    <cellStyle name="Normal 2 8 23 5" xfId="28814"/>
    <cellStyle name="Normal 2 8 23 6" xfId="28815"/>
    <cellStyle name="Normal 2 8 24" xfId="28816"/>
    <cellStyle name="Normal 2 8 24 2" xfId="28817"/>
    <cellStyle name="Normal 2 8 24 3" xfId="28818"/>
    <cellStyle name="Normal 2 8 24 4" xfId="28819"/>
    <cellStyle name="Normal 2 8 24 5" xfId="28820"/>
    <cellStyle name="Normal 2 8 24 6" xfId="28821"/>
    <cellStyle name="Normal 2 8 25" xfId="28822"/>
    <cellStyle name="Normal 2 8 25 2" xfId="28823"/>
    <cellStyle name="Normal 2 8 25 3" xfId="28824"/>
    <cellStyle name="Normal 2 8 25 4" xfId="28825"/>
    <cellStyle name="Normal 2 8 25 5" xfId="28826"/>
    <cellStyle name="Normal 2 8 25 6" xfId="28827"/>
    <cellStyle name="Normal 2 8 26" xfId="28828"/>
    <cellStyle name="Normal 2 8 26 2" xfId="28829"/>
    <cellStyle name="Normal 2 8 26 3" xfId="28830"/>
    <cellStyle name="Normal 2 8 26 4" xfId="28831"/>
    <cellStyle name="Normal 2 8 26 5" xfId="28832"/>
    <cellStyle name="Normal 2 8 26 6" xfId="28833"/>
    <cellStyle name="Normal 2 8 27" xfId="28834"/>
    <cellStyle name="Normal 2 8 27 2" xfId="28835"/>
    <cellStyle name="Normal 2 8 27 3" xfId="28836"/>
    <cellStyle name="Normal 2 8 27 4" xfId="28837"/>
    <cellStyle name="Normal 2 8 27 5" xfId="28838"/>
    <cellStyle name="Normal 2 8 27 6" xfId="28839"/>
    <cellStyle name="Normal 2 8 28" xfId="28840"/>
    <cellStyle name="Normal 2 8 28 2" xfId="28841"/>
    <cellStyle name="Normal 2 8 28 3" xfId="28842"/>
    <cellStyle name="Normal 2 8 28 4" xfId="28843"/>
    <cellStyle name="Normal 2 8 28 5" xfId="28844"/>
    <cellStyle name="Normal 2 8 28 6" xfId="28845"/>
    <cellStyle name="Normal 2 8 29" xfId="28846"/>
    <cellStyle name="Normal 2 8 29 2" xfId="28847"/>
    <cellStyle name="Normal 2 8 29 3" xfId="28848"/>
    <cellStyle name="Normal 2 8 29 4" xfId="28849"/>
    <cellStyle name="Normal 2 8 29 5" xfId="28850"/>
    <cellStyle name="Normal 2 8 29 6" xfId="28851"/>
    <cellStyle name="Normal 2 8 3" xfId="28852"/>
    <cellStyle name="Normal 2 8 3 2" xfId="28853"/>
    <cellStyle name="Normal 2 8 3 3" xfId="28854"/>
    <cellStyle name="Normal 2 8 3 4" xfId="28855"/>
    <cellStyle name="Normal 2 8 3 5" xfId="28856"/>
    <cellStyle name="Normal 2 8 3 6" xfId="28857"/>
    <cellStyle name="Normal 2 8 30" xfId="28858"/>
    <cellStyle name="Normal 2 8 30 2" xfId="28859"/>
    <cellStyle name="Normal 2 8 30 3" xfId="28860"/>
    <cellStyle name="Normal 2 8 30 4" xfId="28861"/>
    <cellStyle name="Normal 2 8 30 5" xfId="28862"/>
    <cellStyle name="Normal 2 8 30 6" xfId="28863"/>
    <cellStyle name="Normal 2 8 31" xfId="28864"/>
    <cellStyle name="Normal 2 8 31 2" xfId="28865"/>
    <cellStyle name="Normal 2 8 31 3" xfId="28866"/>
    <cellStyle name="Normal 2 8 31 4" xfId="28867"/>
    <cellStyle name="Normal 2 8 31 5" xfId="28868"/>
    <cellStyle name="Normal 2 8 31 6" xfId="28869"/>
    <cellStyle name="Normal 2 8 32" xfId="28870"/>
    <cellStyle name="Normal 2 8 32 2" xfId="28871"/>
    <cellStyle name="Normal 2 8 32 3" xfId="28872"/>
    <cellStyle name="Normal 2 8 32 4" xfId="28873"/>
    <cellStyle name="Normal 2 8 32 5" xfId="28874"/>
    <cellStyle name="Normal 2 8 32 6" xfId="28875"/>
    <cellStyle name="Normal 2 8 33" xfId="28876"/>
    <cellStyle name="Normal 2 8 33 2" xfId="28877"/>
    <cellStyle name="Normal 2 8 33 3" xfId="28878"/>
    <cellStyle name="Normal 2 8 33 4" xfId="28879"/>
    <cellStyle name="Normal 2 8 33 5" xfId="28880"/>
    <cellStyle name="Normal 2 8 33 6" xfId="28881"/>
    <cellStyle name="Normal 2 8 34" xfId="28882"/>
    <cellStyle name="Normal 2 8 34 2" xfId="28883"/>
    <cellStyle name="Normal 2 8 34 2 2" xfId="28884"/>
    <cellStyle name="Normal 2 8 34 2 2 2" xfId="28885"/>
    <cellStyle name="Normal 2 8 34 2 2 3" xfId="28886"/>
    <cellStyle name="Normal 2 8 34 2 2 4" xfId="28887"/>
    <cellStyle name="Normal 2 8 34 2 3" xfId="28888"/>
    <cellStyle name="Normal 2 8 34 2 4" xfId="28889"/>
    <cellStyle name="Normal 2 8 34 3" xfId="28890"/>
    <cellStyle name="Normal 2 8 34 4" xfId="28891"/>
    <cellStyle name="Normal 2 8 34 5" xfId="28892"/>
    <cellStyle name="Normal 2 8 34 6" xfId="28893"/>
    <cellStyle name="Normal 2 8 35" xfId="28894"/>
    <cellStyle name="Normal 2 8 35 2" xfId="28895"/>
    <cellStyle name="Normal 2 8 35 2 2" xfId="28896"/>
    <cellStyle name="Normal 2 8 35 2 3" xfId="28897"/>
    <cellStyle name="Normal 2 8 35 2 4" xfId="28898"/>
    <cellStyle name="Normal 2 8 35 3" xfId="28899"/>
    <cellStyle name="Normal 2 8 35 4" xfId="28900"/>
    <cellStyle name="Normal 2 8 36" xfId="28901"/>
    <cellStyle name="Normal 2 8 37" xfId="28902"/>
    <cellStyle name="Normal 2 8 38" xfId="28903"/>
    <cellStyle name="Normal 2 8 39" xfId="28904"/>
    <cellStyle name="Normal 2 8 4" xfId="28905"/>
    <cellStyle name="Normal 2 8 4 2" xfId="28906"/>
    <cellStyle name="Normal 2 8 4 3" xfId="28907"/>
    <cellStyle name="Normal 2 8 4 4" xfId="28908"/>
    <cellStyle name="Normal 2 8 4 5" xfId="28909"/>
    <cellStyle name="Normal 2 8 4 6" xfId="28910"/>
    <cellStyle name="Normal 2 8 40" xfId="28911"/>
    <cellStyle name="Normal 2 8 41" xfId="28912"/>
    <cellStyle name="Normal 2 8 42" xfId="28913"/>
    <cellStyle name="Normal 2 8 43" xfId="28914"/>
    <cellStyle name="Normal 2 8 44" xfId="28915"/>
    <cellStyle name="Normal 2 8 45" xfId="28916"/>
    <cellStyle name="Normal 2 8 46" xfId="28917"/>
    <cellStyle name="Normal 2 8 47" xfId="28918"/>
    <cellStyle name="Normal 2 8 5" xfId="28919"/>
    <cellStyle name="Normal 2 8 5 2" xfId="28920"/>
    <cellStyle name="Normal 2 8 5 3" xfId="28921"/>
    <cellStyle name="Normal 2 8 5 4" xfId="28922"/>
    <cellStyle name="Normal 2 8 5 5" xfId="28923"/>
    <cellStyle name="Normal 2 8 5 6" xfId="28924"/>
    <cellStyle name="Normal 2 8 6" xfId="28925"/>
    <cellStyle name="Normal 2 8 6 2" xfId="28926"/>
    <cellStyle name="Normal 2 8 6 3" xfId="28927"/>
    <cellStyle name="Normal 2 8 6 4" xfId="28928"/>
    <cellStyle name="Normal 2 8 6 5" xfId="28929"/>
    <cellStyle name="Normal 2 8 6 6" xfId="28930"/>
    <cellStyle name="Normal 2 8 7" xfId="28931"/>
    <cellStyle name="Normal 2 8 7 2" xfId="28932"/>
    <cellStyle name="Normal 2 8 7 3" xfId="28933"/>
    <cellStyle name="Normal 2 8 7 4" xfId="28934"/>
    <cellStyle name="Normal 2 8 7 5" xfId="28935"/>
    <cellStyle name="Normal 2 8 7 6" xfId="28936"/>
    <cellStyle name="Normal 2 8 8" xfId="28937"/>
    <cellStyle name="Normal 2 8 8 2" xfId="28938"/>
    <cellStyle name="Normal 2 8 8 3" xfId="28939"/>
    <cellStyle name="Normal 2 8 8 4" xfId="28940"/>
    <cellStyle name="Normal 2 8 8 5" xfId="28941"/>
    <cellStyle name="Normal 2 8 8 6" xfId="28942"/>
    <cellStyle name="Normal 2 8 9" xfId="28943"/>
    <cellStyle name="Normal 2 8 9 2" xfId="28944"/>
    <cellStyle name="Normal 2 8 9 3" xfId="28945"/>
    <cellStyle name="Normal 2 8 9 4" xfId="28946"/>
    <cellStyle name="Normal 2 8 9 5" xfId="28947"/>
    <cellStyle name="Normal 2 8 9 6" xfId="28948"/>
    <cellStyle name="Normal 2 9" xfId="28949"/>
    <cellStyle name="Normal 2 9 10" xfId="28950"/>
    <cellStyle name="Normal 2 9 10 2" xfId="28951"/>
    <cellStyle name="Normal 2 9 10 3" xfId="28952"/>
    <cellStyle name="Normal 2 9 10 4" xfId="28953"/>
    <cellStyle name="Normal 2 9 10 5" xfId="28954"/>
    <cellStyle name="Normal 2 9 10 6" xfId="28955"/>
    <cellStyle name="Normal 2 9 11" xfId="28956"/>
    <cellStyle name="Normal 2 9 11 2" xfId="28957"/>
    <cellStyle name="Normal 2 9 11 3" xfId="28958"/>
    <cellStyle name="Normal 2 9 11 4" xfId="28959"/>
    <cellStyle name="Normal 2 9 11 5" xfId="28960"/>
    <cellStyle name="Normal 2 9 11 6" xfId="28961"/>
    <cellStyle name="Normal 2 9 12" xfId="28962"/>
    <cellStyle name="Normal 2 9 12 2" xfId="28963"/>
    <cellStyle name="Normal 2 9 12 3" xfId="28964"/>
    <cellStyle name="Normal 2 9 12 4" xfId="28965"/>
    <cellStyle name="Normal 2 9 12 5" xfId="28966"/>
    <cellStyle name="Normal 2 9 12 6" xfId="28967"/>
    <cellStyle name="Normal 2 9 13" xfId="28968"/>
    <cellStyle name="Normal 2 9 13 2" xfId="28969"/>
    <cellStyle name="Normal 2 9 13 3" xfId="28970"/>
    <cellStyle name="Normal 2 9 13 4" xfId="28971"/>
    <cellStyle name="Normal 2 9 13 5" xfId="28972"/>
    <cellStyle name="Normal 2 9 13 6" xfId="28973"/>
    <cellStyle name="Normal 2 9 14" xfId="28974"/>
    <cellStyle name="Normal 2 9 14 2" xfId="28975"/>
    <cellStyle name="Normal 2 9 14 3" xfId="28976"/>
    <cellStyle name="Normal 2 9 14 4" xfId="28977"/>
    <cellStyle name="Normal 2 9 14 5" xfId="28978"/>
    <cellStyle name="Normal 2 9 14 6" xfId="28979"/>
    <cellStyle name="Normal 2 9 15" xfId="28980"/>
    <cellStyle name="Normal 2 9 15 2" xfId="28981"/>
    <cellStyle name="Normal 2 9 15 3" xfId="28982"/>
    <cellStyle name="Normal 2 9 15 4" xfId="28983"/>
    <cellStyle name="Normal 2 9 15 5" xfId="28984"/>
    <cellStyle name="Normal 2 9 15 6" xfId="28985"/>
    <cellStyle name="Normal 2 9 16" xfId="28986"/>
    <cellStyle name="Normal 2 9 16 2" xfId="28987"/>
    <cellStyle name="Normal 2 9 16 3" xfId="28988"/>
    <cellStyle name="Normal 2 9 16 4" xfId="28989"/>
    <cellStyle name="Normal 2 9 16 5" xfId="28990"/>
    <cellStyle name="Normal 2 9 16 6" xfId="28991"/>
    <cellStyle name="Normal 2 9 17" xfId="28992"/>
    <cellStyle name="Normal 2 9 17 2" xfId="28993"/>
    <cellStyle name="Normal 2 9 17 3" xfId="28994"/>
    <cellStyle name="Normal 2 9 17 4" xfId="28995"/>
    <cellStyle name="Normal 2 9 17 5" xfId="28996"/>
    <cellStyle name="Normal 2 9 17 6" xfId="28997"/>
    <cellStyle name="Normal 2 9 18" xfId="28998"/>
    <cellStyle name="Normal 2 9 18 2" xfId="28999"/>
    <cellStyle name="Normal 2 9 18 3" xfId="29000"/>
    <cellStyle name="Normal 2 9 18 4" xfId="29001"/>
    <cellStyle name="Normal 2 9 18 5" xfId="29002"/>
    <cellStyle name="Normal 2 9 18 6" xfId="29003"/>
    <cellStyle name="Normal 2 9 19" xfId="29004"/>
    <cellStyle name="Normal 2 9 19 2" xfId="29005"/>
    <cellStyle name="Normal 2 9 19 3" xfId="29006"/>
    <cellStyle name="Normal 2 9 19 4" xfId="29007"/>
    <cellStyle name="Normal 2 9 19 5" xfId="29008"/>
    <cellStyle name="Normal 2 9 19 6" xfId="29009"/>
    <cellStyle name="Normal 2 9 2" xfId="29010"/>
    <cellStyle name="Normal 2 9 2 10" xfId="29011"/>
    <cellStyle name="Normal 2 9 2 10 2" xfId="29012"/>
    <cellStyle name="Normal 2 9 2 10 3" xfId="29013"/>
    <cellStyle name="Normal 2 9 2 10 4" xfId="29014"/>
    <cellStyle name="Normal 2 9 2 10 5" xfId="29015"/>
    <cellStyle name="Normal 2 9 2 10 6" xfId="29016"/>
    <cellStyle name="Normal 2 9 2 11" xfId="29017"/>
    <cellStyle name="Normal 2 9 2 11 2" xfId="29018"/>
    <cellStyle name="Normal 2 9 2 11 3" xfId="29019"/>
    <cellStyle name="Normal 2 9 2 11 4" xfId="29020"/>
    <cellStyle name="Normal 2 9 2 11 5" xfId="29021"/>
    <cellStyle name="Normal 2 9 2 11 6" xfId="29022"/>
    <cellStyle name="Normal 2 9 2 12" xfId="29023"/>
    <cellStyle name="Normal 2 9 2 12 2" xfId="29024"/>
    <cellStyle name="Normal 2 9 2 12 3" xfId="29025"/>
    <cellStyle name="Normal 2 9 2 12 4" xfId="29026"/>
    <cellStyle name="Normal 2 9 2 12 5" xfId="29027"/>
    <cellStyle name="Normal 2 9 2 12 6" xfId="29028"/>
    <cellStyle name="Normal 2 9 2 13" xfId="29029"/>
    <cellStyle name="Normal 2 9 2 13 2" xfId="29030"/>
    <cellStyle name="Normal 2 9 2 13 3" xfId="29031"/>
    <cellStyle name="Normal 2 9 2 13 4" xfId="29032"/>
    <cellStyle name="Normal 2 9 2 13 5" xfId="29033"/>
    <cellStyle name="Normal 2 9 2 13 6" xfId="29034"/>
    <cellStyle name="Normal 2 9 2 14" xfId="29035"/>
    <cellStyle name="Normal 2 9 2 14 2" xfId="29036"/>
    <cellStyle name="Normal 2 9 2 14 3" xfId="29037"/>
    <cellStyle name="Normal 2 9 2 14 4" xfId="29038"/>
    <cellStyle name="Normal 2 9 2 14 5" xfId="29039"/>
    <cellStyle name="Normal 2 9 2 14 6" xfId="29040"/>
    <cellStyle name="Normal 2 9 2 15" xfId="29041"/>
    <cellStyle name="Normal 2 9 2 15 2" xfId="29042"/>
    <cellStyle name="Normal 2 9 2 15 2 2" xfId="29043"/>
    <cellStyle name="Normal 2 9 2 15 2 2 2" xfId="29044"/>
    <cellStyle name="Normal 2 9 2 15 2 2 3" xfId="29045"/>
    <cellStyle name="Normal 2 9 2 15 2 2 4" xfId="29046"/>
    <cellStyle name="Normal 2 9 2 15 2 3" xfId="29047"/>
    <cellStyle name="Normal 2 9 2 15 2 4" xfId="29048"/>
    <cellStyle name="Normal 2 9 2 15 3" xfId="29049"/>
    <cellStyle name="Normal 2 9 2 15 4" xfId="29050"/>
    <cellStyle name="Normal 2 9 2 15 5" xfId="29051"/>
    <cellStyle name="Normal 2 9 2 15 6" xfId="29052"/>
    <cellStyle name="Normal 2 9 2 16" xfId="29053"/>
    <cellStyle name="Normal 2 9 2 16 2" xfId="29054"/>
    <cellStyle name="Normal 2 9 2 16 2 2" xfId="29055"/>
    <cellStyle name="Normal 2 9 2 16 2 3" xfId="29056"/>
    <cellStyle name="Normal 2 9 2 16 2 4" xfId="29057"/>
    <cellStyle name="Normal 2 9 2 16 3" xfId="29058"/>
    <cellStyle name="Normal 2 9 2 16 4" xfId="29059"/>
    <cellStyle name="Normal 2 9 2 17" xfId="29060"/>
    <cellStyle name="Normal 2 9 2 18" xfId="29061"/>
    <cellStyle name="Normal 2 9 2 19" xfId="29062"/>
    <cellStyle name="Normal 2 9 2 2" xfId="29063"/>
    <cellStyle name="Normal 2 9 2 2 2" xfId="29064"/>
    <cellStyle name="Normal 2 9 2 2 2 2" xfId="29065"/>
    <cellStyle name="Normal 2 9 2 2 2 2 2" xfId="29066"/>
    <cellStyle name="Normal 2 9 2 2 2 2 2 2" xfId="29067"/>
    <cellStyle name="Normal 2 9 2 2 2 2 2 3" xfId="29068"/>
    <cellStyle name="Normal 2 9 2 2 2 2 2 4" xfId="29069"/>
    <cellStyle name="Normal 2 9 2 2 2 2 3" xfId="29070"/>
    <cellStyle name="Normal 2 9 2 2 2 2 4" xfId="29071"/>
    <cellStyle name="Normal 2 9 2 2 2 3" xfId="29072"/>
    <cellStyle name="Normal 2 9 2 2 2 4" xfId="29073"/>
    <cellStyle name="Normal 2 9 2 2 2 5" xfId="29074"/>
    <cellStyle name="Normal 2 9 2 2 2 6" xfId="29075"/>
    <cellStyle name="Normal 2 9 2 2 3" xfId="29076"/>
    <cellStyle name="Normal 2 9 2 2 3 2" xfId="29077"/>
    <cellStyle name="Normal 2 9 2 2 4" xfId="29078"/>
    <cellStyle name="Normal 2 9 2 2 4 2" xfId="29079"/>
    <cellStyle name="Normal 2 9 2 2 4 2 2" xfId="29080"/>
    <cellStyle name="Normal 2 9 2 2 4 2 3" xfId="29081"/>
    <cellStyle name="Normal 2 9 2 2 4 2 4" xfId="29082"/>
    <cellStyle name="Normal 2 9 2 2 4 3" xfId="29083"/>
    <cellStyle name="Normal 2 9 2 2 4 4" xfId="29084"/>
    <cellStyle name="Normal 2 9 2 2 5" xfId="29085"/>
    <cellStyle name="Normal 2 9 2 2 6" xfId="29086"/>
    <cellStyle name="Normal 2 9 2 2 7" xfId="29087"/>
    <cellStyle name="Normal 2 9 2 20" xfId="29088"/>
    <cellStyle name="Normal 2 9 2 21" xfId="29089"/>
    <cellStyle name="Normal 2 9 2 22" xfId="29090"/>
    <cellStyle name="Normal 2 9 2 23" xfId="29091"/>
    <cellStyle name="Normal 2 9 2 24" xfId="29092"/>
    <cellStyle name="Normal 2 9 2 25" xfId="29093"/>
    <cellStyle name="Normal 2 9 2 26" xfId="29094"/>
    <cellStyle name="Normal 2 9 2 3" xfId="29095"/>
    <cellStyle name="Normal 2 9 2 3 2" xfId="29096"/>
    <cellStyle name="Normal 2 9 2 3 3" xfId="29097"/>
    <cellStyle name="Normal 2 9 2 3 4" xfId="29098"/>
    <cellStyle name="Normal 2 9 2 3 5" xfId="29099"/>
    <cellStyle name="Normal 2 9 2 3 6" xfId="29100"/>
    <cellStyle name="Normal 2 9 2 4" xfId="29101"/>
    <cellStyle name="Normal 2 9 2 4 2" xfId="29102"/>
    <cellStyle name="Normal 2 9 2 4 3" xfId="29103"/>
    <cellStyle name="Normal 2 9 2 4 4" xfId="29104"/>
    <cellStyle name="Normal 2 9 2 4 5" xfId="29105"/>
    <cellStyle name="Normal 2 9 2 4 6" xfId="29106"/>
    <cellStyle name="Normal 2 9 2 5" xfId="29107"/>
    <cellStyle name="Normal 2 9 2 5 2" xfId="29108"/>
    <cellStyle name="Normal 2 9 2 5 3" xfId="29109"/>
    <cellStyle name="Normal 2 9 2 5 4" xfId="29110"/>
    <cellStyle name="Normal 2 9 2 5 5" xfId="29111"/>
    <cellStyle name="Normal 2 9 2 5 6" xfId="29112"/>
    <cellStyle name="Normal 2 9 2 6" xfId="29113"/>
    <cellStyle name="Normal 2 9 2 6 2" xfId="29114"/>
    <cellStyle name="Normal 2 9 2 6 3" xfId="29115"/>
    <cellStyle name="Normal 2 9 2 6 4" xfId="29116"/>
    <cellStyle name="Normal 2 9 2 6 5" xfId="29117"/>
    <cellStyle name="Normal 2 9 2 6 6" xfId="29118"/>
    <cellStyle name="Normal 2 9 2 7" xfId="29119"/>
    <cellStyle name="Normal 2 9 2 7 2" xfId="29120"/>
    <cellStyle name="Normal 2 9 2 7 3" xfId="29121"/>
    <cellStyle name="Normal 2 9 2 7 4" xfId="29122"/>
    <cellStyle name="Normal 2 9 2 7 5" xfId="29123"/>
    <cellStyle name="Normal 2 9 2 7 6" xfId="29124"/>
    <cellStyle name="Normal 2 9 2 8" xfId="29125"/>
    <cellStyle name="Normal 2 9 2 8 2" xfId="29126"/>
    <cellStyle name="Normal 2 9 2 8 3" xfId="29127"/>
    <cellStyle name="Normal 2 9 2 8 4" xfId="29128"/>
    <cellStyle name="Normal 2 9 2 8 5" xfId="29129"/>
    <cellStyle name="Normal 2 9 2 8 6" xfId="29130"/>
    <cellStyle name="Normal 2 9 2 9" xfId="29131"/>
    <cellStyle name="Normal 2 9 2 9 2" xfId="29132"/>
    <cellStyle name="Normal 2 9 2 9 3" xfId="29133"/>
    <cellStyle name="Normal 2 9 2 9 4" xfId="29134"/>
    <cellStyle name="Normal 2 9 2 9 5" xfId="29135"/>
    <cellStyle name="Normal 2 9 2 9 6" xfId="29136"/>
    <cellStyle name="Normal 2 9 20" xfId="29137"/>
    <cellStyle name="Normal 2 9 20 2" xfId="29138"/>
    <cellStyle name="Normal 2 9 20 3" xfId="29139"/>
    <cellStyle name="Normal 2 9 20 4" xfId="29140"/>
    <cellStyle name="Normal 2 9 20 5" xfId="29141"/>
    <cellStyle name="Normal 2 9 20 6" xfId="29142"/>
    <cellStyle name="Normal 2 9 21" xfId="29143"/>
    <cellStyle name="Normal 2 9 21 2" xfId="29144"/>
    <cellStyle name="Normal 2 9 21 3" xfId="29145"/>
    <cellStyle name="Normal 2 9 21 4" xfId="29146"/>
    <cellStyle name="Normal 2 9 21 5" xfId="29147"/>
    <cellStyle name="Normal 2 9 21 6" xfId="29148"/>
    <cellStyle name="Normal 2 9 22" xfId="29149"/>
    <cellStyle name="Normal 2 9 22 2" xfId="29150"/>
    <cellStyle name="Normal 2 9 22 3" xfId="29151"/>
    <cellStyle name="Normal 2 9 22 4" xfId="29152"/>
    <cellStyle name="Normal 2 9 22 5" xfId="29153"/>
    <cellStyle name="Normal 2 9 22 6" xfId="29154"/>
    <cellStyle name="Normal 2 9 23" xfId="29155"/>
    <cellStyle name="Normal 2 9 23 2" xfId="29156"/>
    <cellStyle name="Normal 2 9 23 3" xfId="29157"/>
    <cellStyle name="Normal 2 9 23 4" xfId="29158"/>
    <cellStyle name="Normal 2 9 23 5" xfId="29159"/>
    <cellStyle name="Normal 2 9 23 6" xfId="29160"/>
    <cellStyle name="Normal 2 9 24" xfId="29161"/>
    <cellStyle name="Normal 2 9 24 2" xfId="29162"/>
    <cellStyle name="Normal 2 9 24 3" xfId="29163"/>
    <cellStyle name="Normal 2 9 24 4" xfId="29164"/>
    <cellStyle name="Normal 2 9 24 5" xfId="29165"/>
    <cellStyle name="Normal 2 9 24 6" xfId="29166"/>
    <cellStyle name="Normal 2 9 25" xfId="29167"/>
    <cellStyle name="Normal 2 9 25 2" xfId="29168"/>
    <cellStyle name="Normal 2 9 25 2 2" xfId="29169"/>
    <cellStyle name="Normal 2 9 25 2 2 2" xfId="29170"/>
    <cellStyle name="Normal 2 9 25 2 2 3" xfId="29171"/>
    <cellStyle name="Normal 2 9 25 2 2 4" xfId="29172"/>
    <cellStyle name="Normal 2 9 25 2 3" xfId="29173"/>
    <cellStyle name="Normal 2 9 25 2 4" xfId="29174"/>
    <cellStyle name="Normal 2 9 25 3" xfId="29175"/>
    <cellStyle name="Normal 2 9 25 4" xfId="29176"/>
    <cellStyle name="Normal 2 9 25 5" xfId="29177"/>
    <cellStyle name="Normal 2 9 25 6" xfId="29178"/>
    <cellStyle name="Normal 2 9 26" xfId="29179"/>
    <cellStyle name="Normal 2 9 26 2" xfId="29180"/>
    <cellStyle name="Normal 2 9 26 2 2" xfId="29181"/>
    <cellStyle name="Normal 2 9 26 2 3" xfId="29182"/>
    <cellStyle name="Normal 2 9 26 2 4" xfId="29183"/>
    <cellStyle name="Normal 2 9 26 3" xfId="29184"/>
    <cellStyle name="Normal 2 9 26 4" xfId="29185"/>
    <cellStyle name="Normal 2 9 27" xfId="29186"/>
    <cellStyle name="Normal 2 9 28" xfId="29187"/>
    <cellStyle name="Normal 2 9 29" xfId="29188"/>
    <cellStyle name="Normal 2 9 3" xfId="29189"/>
    <cellStyle name="Normal 2 9 3 2" xfId="29190"/>
    <cellStyle name="Normal 2 9 3 3" xfId="29191"/>
    <cellStyle name="Normal 2 9 3 4" xfId="29192"/>
    <cellStyle name="Normal 2 9 3 5" xfId="29193"/>
    <cellStyle name="Normal 2 9 3 6" xfId="29194"/>
    <cellStyle name="Normal 2 9 30" xfId="29195"/>
    <cellStyle name="Normal 2 9 31" xfId="29196"/>
    <cellStyle name="Normal 2 9 32" xfId="29197"/>
    <cellStyle name="Normal 2 9 33" xfId="29198"/>
    <cellStyle name="Normal 2 9 34" xfId="29199"/>
    <cellStyle name="Normal 2 9 35" xfId="29200"/>
    <cellStyle name="Normal 2 9 36" xfId="29201"/>
    <cellStyle name="Normal 2 9 37" xfId="29202"/>
    <cellStyle name="Normal 2 9 38" xfId="29203"/>
    <cellStyle name="Normal 2 9 39" xfId="29204"/>
    <cellStyle name="Normal 2 9 4" xfId="29205"/>
    <cellStyle name="Normal 2 9 4 2" xfId="29206"/>
    <cellStyle name="Normal 2 9 4 3" xfId="29207"/>
    <cellStyle name="Normal 2 9 4 4" xfId="29208"/>
    <cellStyle name="Normal 2 9 4 5" xfId="29209"/>
    <cellStyle name="Normal 2 9 4 6" xfId="29210"/>
    <cellStyle name="Normal 2 9 5" xfId="29211"/>
    <cellStyle name="Normal 2 9 5 2" xfId="29212"/>
    <cellStyle name="Normal 2 9 5 3" xfId="29213"/>
    <cellStyle name="Normal 2 9 5 4" xfId="29214"/>
    <cellStyle name="Normal 2 9 5 5" xfId="29215"/>
    <cellStyle name="Normal 2 9 5 6" xfId="29216"/>
    <cellStyle name="Normal 2 9 6" xfId="29217"/>
    <cellStyle name="Normal 2 9 6 2" xfId="29218"/>
    <cellStyle name="Normal 2 9 6 3" xfId="29219"/>
    <cellStyle name="Normal 2 9 6 4" xfId="29220"/>
    <cellStyle name="Normal 2 9 6 5" xfId="29221"/>
    <cellStyle name="Normal 2 9 6 6" xfId="29222"/>
    <cellStyle name="Normal 2 9 7" xfId="29223"/>
    <cellStyle name="Normal 2 9 7 2" xfId="29224"/>
    <cellStyle name="Normal 2 9 7 3" xfId="29225"/>
    <cellStyle name="Normal 2 9 7 4" xfId="29226"/>
    <cellStyle name="Normal 2 9 7 5" xfId="29227"/>
    <cellStyle name="Normal 2 9 7 6" xfId="29228"/>
    <cellStyle name="Normal 2 9 8" xfId="29229"/>
    <cellStyle name="Normal 2 9 8 2" xfId="29230"/>
    <cellStyle name="Normal 2 9 8 3" xfId="29231"/>
    <cellStyle name="Normal 2 9 8 4" xfId="29232"/>
    <cellStyle name="Normal 2 9 8 5" xfId="29233"/>
    <cellStyle name="Normal 2 9 8 6" xfId="29234"/>
    <cellStyle name="Normal 2 9 9" xfId="29235"/>
    <cellStyle name="Normal 2 9 9 2" xfId="29236"/>
    <cellStyle name="Normal 2 9 9 3" xfId="29237"/>
    <cellStyle name="Normal 2 9 9 4" xfId="29238"/>
    <cellStyle name="Normal 2 9 9 5" xfId="29239"/>
    <cellStyle name="Normal 2 9 9 6" xfId="29240"/>
    <cellStyle name="Normal 2_29(d) - Gas extensions -tariffs" xfId="149"/>
    <cellStyle name="Normal 20" xfId="29241"/>
    <cellStyle name="Normal 20 2" xfId="29242"/>
    <cellStyle name="Normal 20 2 2" xfId="29243"/>
    <cellStyle name="Normal 20 2 3" xfId="29244"/>
    <cellStyle name="Normal 20 2 4" xfId="29245"/>
    <cellStyle name="Normal 20 2 5" xfId="29246"/>
    <cellStyle name="Normal 20 2 6" xfId="29247"/>
    <cellStyle name="Normal 20 2 7" xfId="29248"/>
    <cellStyle name="Normal 20 2 8" xfId="29249"/>
    <cellStyle name="Normal 20 3" xfId="29250"/>
    <cellStyle name="Normal 20 3 2" xfId="29251"/>
    <cellStyle name="Normal 20 4" xfId="29252"/>
    <cellStyle name="Normal 20 5" xfId="29253"/>
    <cellStyle name="Normal 20 6" xfId="29254"/>
    <cellStyle name="Normal 20 7" xfId="29255"/>
    <cellStyle name="Normal 20 8" xfId="29256"/>
    <cellStyle name="Normal 200" xfId="29257"/>
    <cellStyle name="Normal 201" xfId="29258"/>
    <cellStyle name="Normal 202" xfId="29259"/>
    <cellStyle name="Normal 203" xfId="29260"/>
    <cellStyle name="Normal 204" xfId="29261"/>
    <cellStyle name="Normal 205" xfId="29262"/>
    <cellStyle name="Normal 207" xfId="29263"/>
    <cellStyle name="Normal 208" xfId="29264"/>
    <cellStyle name="Normal 209" xfId="29265"/>
    <cellStyle name="Normal 21" xfId="29266"/>
    <cellStyle name="Normal 21 10" xfId="29267"/>
    <cellStyle name="Normal 21 11" xfId="29268"/>
    <cellStyle name="Normal 21 12" xfId="29269"/>
    <cellStyle name="Normal 21 13" xfId="29270"/>
    <cellStyle name="Normal 21 14" xfId="29271"/>
    <cellStyle name="Normal 21 15" xfId="29272"/>
    <cellStyle name="Normal 21 16" xfId="29273"/>
    <cellStyle name="Normal 21 17" xfId="29274"/>
    <cellStyle name="Normal 21 18" xfId="29275"/>
    <cellStyle name="Normal 21 19" xfId="29276"/>
    <cellStyle name="Normal 21 2" xfId="29277"/>
    <cellStyle name="Normal 21 2 10" xfId="29278"/>
    <cellStyle name="Normal 21 2 11" xfId="29279"/>
    <cellStyle name="Normal 21 2 12" xfId="29280"/>
    <cellStyle name="Normal 21 2 13" xfId="29281"/>
    <cellStyle name="Normal 21 2 14" xfId="29282"/>
    <cellStyle name="Normal 21 2 15" xfId="29283"/>
    <cellStyle name="Normal 21 2 15 2" xfId="29284"/>
    <cellStyle name="Normal 21 2 15 2 2" xfId="29285"/>
    <cellStyle name="Normal 21 2 15 2 2 2" xfId="29286"/>
    <cellStyle name="Normal 21 2 15 2 2 3" xfId="29287"/>
    <cellStyle name="Normal 21 2 15 2 2 4" xfId="29288"/>
    <cellStyle name="Normal 21 2 15 2 3" xfId="29289"/>
    <cellStyle name="Normal 21 2 15 2 4" xfId="29290"/>
    <cellStyle name="Normal 21 2 15 3" xfId="29291"/>
    <cellStyle name="Normal 21 2 15 4" xfId="29292"/>
    <cellStyle name="Normal 21 2 15 5" xfId="29293"/>
    <cellStyle name="Normal 21 2 15 6" xfId="29294"/>
    <cellStyle name="Normal 21 2 16" xfId="29295"/>
    <cellStyle name="Normal 21 2 16 2" xfId="29296"/>
    <cellStyle name="Normal 21 2 16 2 2" xfId="29297"/>
    <cellStyle name="Normal 21 2 16 2 3" xfId="29298"/>
    <cellStyle name="Normal 21 2 16 2 4" xfId="29299"/>
    <cellStyle name="Normal 21 2 16 3" xfId="29300"/>
    <cellStyle name="Normal 21 2 16 4" xfId="29301"/>
    <cellStyle name="Normal 21 2 17" xfId="29302"/>
    <cellStyle name="Normal 21 2 18" xfId="29303"/>
    <cellStyle name="Normal 21 2 19" xfId="29304"/>
    <cellStyle name="Normal 21 2 2" xfId="29305"/>
    <cellStyle name="Normal 21 2 2 2" xfId="29306"/>
    <cellStyle name="Normal 21 2 2 2 2" xfId="29307"/>
    <cellStyle name="Normal 21 2 2 2 2 2" xfId="29308"/>
    <cellStyle name="Normal 21 2 2 2 2 2 2" xfId="29309"/>
    <cellStyle name="Normal 21 2 2 2 2 2 3" xfId="29310"/>
    <cellStyle name="Normal 21 2 2 2 2 2 4" xfId="29311"/>
    <cellStyle name="Normal 21 2 2 2 2 3" xfId="29312"/>
    <cellStyle name="Normal 21 2 2 2 2 4" xfId="29313"/>
    <cellStyle name="Normal 21 2 2 2 3" xfId="29314"/>
    <cellStyle name="Normal 21 2 2 2 4" xfId="29315"/>
    <cellStyle name="Normal 21 2 2 2 5" xfId="29316"/>
    <cellStyle name="Normal 21 2 2 2 6" xfId="29317"/>
    <cellStyle name="Normal 21 2 2 3" xfId="29318"/>
    <cellStyle name="Normal 21 2 2 4" xfId="29319"/>
    <cellStyle name="Normal 21 2 2 4 2" xfId="29320"/>
    <cellStyle name="Normal 21 2 2 4 2 2" xfId="29321"/>
    <cellStyle name="Normal 21 2 2 4 2 3" xfId="29322"/>
    <cellStyle name="Normal 21 2 2 4 2 4" xfId="29323"/>
    <cellStyle name="Normal 21 2 2 4 3" xfId="29324"/>
    <cellStyle name="Normal 21 2 2 4 4" xfId="29325"/>
    <cellStyle name="Normal 21 2 2 5" xfId="29326"/>
    <cellStyle name="Normal 21 2 2 6" xfId="29327"/>
    <cellStyle name="Normal 21 2 2 7" xfId="29328"/>
    <cellStyle name="Normal 21 2 20" xfId="29329"/>
    <cellStyle name="Normal 21 2 21" xfId="29330"/>
    <cellStyle name="Normal 21 2 22" xfId="29331"/>
    <cellStyle name="Normal 21 2 23" xfId="29332"/>
    <cellStyle name="Normal 21 2 24" xfId="29333"/>
    <cellStyle name="Normal 21 2 25" xfId="29334"/>
    <cellStyle name="Normal 21 2 26" xfId="29335"/>
    <cellStyle name="Normal 21 2 3" xfId="29336"/>
    <cellStyle name="Normal 21 2 4" xfId="29337"/>
    <cellStyle name="Normal 21 2 5" xfId="29338"/>
    <cellStyle name="Normal 21 2 6" xfId="29339"/>
    <cellStyle name="Normal 21 2 7" xfId="29340"/>
    <cellStyle name="Normal 21 2 8" xfId="29341"/>
    <cellStyle name="Normal 21 2 9" xfId="29342"/>
    <cellStyle name="Normal 21 20" xfId="29343"/>
    <cellStyle name="Normal 21 21" xfId="29344"/>
    <cellStyle name="Normal 21 22" xfId="29345"/>
    <cellStyle name="Normal 21 23" xfId="29346"/>
    <cellStyle name="Normal 21 24" xfId="29347"/>
    <cellStyle name="Normal 21 24 2" xfId="29348"/>
    <cellStyle name="Normal 21 24 2 2" xfId="29349"/>
    <cellStyle name="Normal 21 24 2 2 2" xfId="29350"/>
    <cellStyle name="Normal 21 24 2 2 3" xfId="29351"/>
    <cellStyle name="Normal 21 24 2 2 4" xfId="29352"/>
    <cellStyle name="Normal 21 24 2 3" xfId="29353"/>
    <cellStyle name="Normal 21 24 2 4" xfId="29354"/>
    <cellStyle name="Normal 21 24 3" xfId="29355"/>
    <cellStyle name="Normal 21 24 4" xfId="29356"/>
    <cellStyle name="Normal 21 24 5" xfId="29357"/>
    <cellStyle name="Normal 21 24 6" xfId="29358"/>
    <cellStyle name="Normal 21 25" xfId="29359"/>
    <cellStyle name="Normal 21 25 2" xfId="29360"/>
    <cellStyle name="Normal 21 25 2 2" xfId="29361"/>
    <cellStyle name="Normal 21 25 2 3" xfId="29362"/>
    <cellStyle name="Normal 21 25 2 4" xfId="29363"/>
    <cellStyle name="Normal 21 25 3" xfId="29364"/>
    <cellStyle name="Normal 21 25 4" xfId="29365"/>
    <cellStyle name="Normal 21 26" xfId="29366"/>
    <cellStyle name="Normal 21 27" xfId="29367"/>
    <cellStyle name="Normal 21 28" xfId="29368"/>
    <cellStyle name="Normal 21 3" xfId="29369"/>
    <cellStyle name="Normal 21 3 2" xfId="29370"/>
    <cellStyle name="Normal 21 3 2 2" xfId="29371"/>
    <cellStyle name="Normal 21 3 2 2 2" xfId="29372"/>
    <cellStyle name="Normal 21 3 2 2 2 2" xfId="29373"/>
    <cellStyle name="Normal 21 3 2 2 2 3" xfId="29374"/>
    <cellStyle name="Normal 21 3 2 2 2 4" xfId="29375"/>
    <cellStyle name="Normal 21 3 2 2 3" xfId="29376"/>
    <cellStyle name="Normal 21 3 2 2 4" xfId="29377"/>
    <cellStyle name="Normal 21 3 2 3" xfId="29378"/>
    <cellStyle name="Normal 21 3 2 4" xfId="29379"/>
    <cellStyle name="Normal 21 3 2 5" xfId="29380"/>
    <cellStyle name="Normal 21 3 2 6" xfId="29381"/>
    <cellStyle name="Normal 21 3 3" xfId="29382"/>
    <cellStyle name="Normal 21 3 4" xfId="29383"/>
    <cellStyle name="Normal 21 3 4 2" xfId="29384"/>
    <cellStyle name="Normal 21 3 4 2 2" xfId="29385"/>
    <cellStyle name="Normal 21 3 4 2 3" xfId="29386"/>
    <cellStyle name="Normal 21 3 4 2 4" xfId="29387"/>
    <cellStyle name="Normal 21 3 4 3" xfId="29388"/>
    <cellStyle name="Normal 21 3 4 4" xfId="29389"/>
    <cellStyle name="Normal 21 3 5" xfId="29390"/>
    <cellStyle name="Normal 21 3 6" xfId="29391"/>
    <cellStyle name="Normal 21 3 7" xfId="29392"/>
    <cellStyle name="Normal 21 4" xfId="29393"/>
    <cellStyle name="Normal 21 5" xfId="29394"/>
    <cellStyle name="Normal 21 6" xfId="29395"/>
    <cellStyle name="Normal 21 7" xfId="29396"/>
    <cellStyle name="Normal 21 8" xfId="29397"/>
    <cellStyle name="Normal 21 9" xfId="29398"/>
    <cellStyle name="Normal 210" xfId="29399"/>
    <cellStyle name="Normal 211" xfId="29400"/>
    <cellStyle name="Normal 212" xfId="29401"/>
    <cellStyle name="Normal 213" xfId="29402"/>
    <cellStyle name="Normal 214" xfId="29403"/>
    <cellStyle name="Normal 215" xfId="29404"/>
    <cellStyle name="Normal 216" xfId="29405"/>
    <cellStyle name="Normal 22" xfId="29406"/>
    <cellStyle name="Normal 22 10" xfId="29407"/>
    <cellStyle name="Normal 22 11" xfId="29408"/>
    <cellStyle name="Normal 22 12" xfId="29409"/>
    <cellStyle name="Normal 22 13" xfId="29410"/>
    <cellStyle name="Normal 22 14" xfId="29411"/>
    <cellStyle name="Normal 22 15" xfId="29412"/>
    <cellStyle name="Normal 22 16" xfId="29413"/>
    <cellStyle name="Normal 22 17" xfId="29414"/>
    <cellStyle name="Normal 22 18" xfId="29415"/>
    <cellStyle name="Normal 22 19" xfId="29416"/>
    <cellStyle name="Normal 22 2" xfId="29417"/>
    <cellStyle name="Normal 22 2 2" xfId="29418"/>
    <cellStyle name="Normal 22 20" xfId="29419"/>
    <cellStyle name="Normal 22 21" xfId="29420"/>
    <cellStyle name="Normal 22 22" xfId="29421"/>
    <cellStyle name="Normal 22 23" xfId="29422"/>
    <cellStyle name="Normal 22 24" xfId="29423"/>
    <cellStyle name="Normal 22 25" xfId="29424"/>
    <cellStyle name="Normal 22 26" xfId="29425"/>
    <cellStyle name="Normal 22 27" xfId="29426"/>
    <cellStyle name="Normal 22 3" xfId="29427"/>
    <cellStyle name="Normal 22 4" xfId="29428"/>
    <cellStyle name="Normal 22 5" xfId="29429"/>
    <cellStyle name="Normal 22 6" xfId="29430"/>
    <cellStyle name="Normal 22 7" xfId="29431"/>
    <cellStyle name="Normal 22 8" xfId="29432"/>
    <cellStyle name="Normal 22 9" xfId="29433"/>
    <cellStyle name="Normal 23" xfId="29434"/>
    <cellStyle name="Normal 23 2" xfId="29435"/>
    <cellStyle name="Normal 23 2 2" xfId="29436"/>
    <cellStyle name="Normal 23 3" xfId="29437"/>
    <cellStyle name="Normal 23 3 2" xfId="29438"/>
    <cellStyle name="Normal 23 4" xfId="29439"/>
    <cellStyle name="Normal 23 4 2" xfId="29440"/>
    <cellStyle name="Normal 23 5" xfId="29441"/>
    <cellStyle name="Normal 24" xfId="29442"/>
    <cellStyle name="Normal 24 2" xfId="29443"/>
    <cellStyle name="Normal 24 2 2" xfId="29444"/>
    <cellStyle name="Normal 24 3" xfId="29445"/>
    <cellStyle name="Normal 24 4" xfId="29446"/>
    <cellStyle name="Normal 25" xfId="29447"/>
    <cellStyle name="Normal 25 2" xfId="29448"/>
    <cellStyle name="Normal 25 2 2" xfId="29449"/>
    <cellStyle name="Normal 25 3" xfId="29450"/>
    <cellStyle name="Normal 25 3 2" xfId="29451"/>
    <cellStyle name="Normal 25 4" xfId="29452"/>
    <cellStyle name="Normal 25 5" xfId="29453"/>
    <cellStyle name="Normal 26" xfId="29454"/>
    <cellStyle name="Normal 26 2" xfId="29455"/>
    <cellStyle name="Normal 26 2 2" xfId="29456"/>
    <cellStyle name="Normal 26 3" xfId="29457"/>
    <cellStyle name="Normal 26 4" xfId="29458"/>
    <cellStyle name="Normal 26 5" xfId="29459"/>
    <cellStyle name="Normal 261" xfId="29460"/>
    <cellStyle name="Normal 27" xfId="29461"/>
    <cellStyle name="Normal 27 2" xfId="29462"/>
    <cellStyle name="Normal 28" xfId="29463"/>
    <cellStyle name="Normal 280" xfId="29464"/>
    <cellStyle name="Normal 284" xfId="29465"/>
    <cellStyle name="Normal 29" xfId="29466"/>
    <cellStyle name="Normal 29 2" xfId="29467"/>
    <cellStyle name="Normal 3" xfId="150"/>
    <cellStyle name="Normal 3 10" xfId="29468"/>
    <cellStyle name="Normal 3 10 2" xfId="29469"/>
    <cellStyle name="Normal 3 10 3" xfId="29470"/>
    <cellStyle name="Normal 3 10 4" xfId="29471"/>
    <cellStyle name="Normal 3 10 5" xfId="29472"/>
    <cellStyle name="Normal 3 10 6" xfId="29473"/>
    <cellStyle name="Normal 3 11" xfId="29474"/>
    <cellStyle name="Normal 3 11 2" xfId="29475"/>
    <cellStyle name="Normal 3 11 3" xfId="29476"/>
    <cellStyle name="Normal 3 11 4" xfId="29477"/>
    <cellStyle name="Normal 3 11 5" xfId="29478"/>
    <cellStyle name="Normal 3 11 6" xfId="29479"/>
    <cellStyle name="Normal 3 12" xfId="29480"/>
    <cellStyle name="Normal 3 12 2" xfId="29481"/>
    <cellStyle name="Normal 3 12 3" xfId="29482"/>
    <cellStyle name="Normal 3 12 4" xfId="29483"/>
    <cellStyle name="Normal 3 12 5" xfId="29484"/>
    <cellStyle name="Normal 3 12 6" xfId="29485"/>
    <cellStyle name="Normal 3 13" xfId="29486"/>
    <cellStyle name="Normal 3 13 2" xfId="29487"/>
    <cellStyle name="Normal 3 13 3" xfId="29488"/>
    <cellStyle name="Normal 3 13 4" xfId="29489"/>
    <cellStyle name="Normal 3 13 5" xfId="29490"/>
    <cellStyle name="Normal 3 13 6" xfId="29491"/>
    <cellStyle name="Normal 3 14" xfId="29492"/>
    <cellStyle name="Normal 3 14 2" xfId="29493"/>
    <cellStyle name="Normal 3 14 3" xfId="29494"/>
    <cellStyle name="Normal 3 14 4" xfId="29495"/>
    <cellStyle name="Normal 3 14 5" xfId="29496"/>
    <cellStyle name="Normal 3 14 6" xfId="29497"/>
    <cellStyle name="Normal 3 15" xfId="29498"/>
    <cellStyle name="Normal 3 16" xfId="29499"/>
    <cellStyle name="Normal 3 17" xfId="29500"/>
    <cellStyle name="Normal 3 18" xfId="29501"/>
    <cellStyle name="Normal 3 19" xfId="29502"/>
    <cellStyle name="Normal 3 2" xfId="151"/>
    <cellStyle name="Normal 3 2 10" xfId="29503"/>
    <cellStyle name="Normal 3 2 10 2" xfId="29504"/>
    <cellStyle name="Normal 3 2 10 3" xfId="29505"/>
    <cellStyle name="Normal 3 2 10 4" xfId="29506"/>
    <cellStyle name="Normal 3 2 10 5" xfId="29507"/>
    <cellStyle name="Normal 3 2 10 6" xfId="29508"/>
    <cellStyle name="Normal 3 2 11" xfId="29509"/>
    <cellStyle name="Normal 3 2 11 2" xfId="29510"/>
    <cellStyle name="Normal 3 2 11 3" xfId="29511"/>
    <cellStyle name="Normal 3 2 11 4" xfId="29512"/>
    <cellStyle name="Normal 3 2 11 5" xfId="29513"/>
    <cellStyle name="Normal 3 2 11 6" xfId="29514"/>
    <cellStyle name="Normal 3 2 12" xfId="29515"/>
    <cellStyle name="Normal 3 2 12 2" xfId="29516"/>
    <cellStyle name="Normal 3 2 12 3" xfId="29517"/>
    <cellStyle name="Normal 3 2 12 4" xfId="29518"/>
    <cellStyle name="Normal 3 2 12 5" xfId="29519"/>
    <cellStyle name="Normal 3 2 12 6" xfId="29520"/>
    <cellStyle name="Normal 3 2 13" xfId="29521"/>
    <cellStyle name="Normal 3 2 13 2" xfId="29522"/>
    <cellStyle name="Normal 3 2 13 3" xfId="29523"/>
    <cellStyle name="Normal 3 2 13 4" xfId="29524"/>
    <cellStyle name="Normal 3 2 13 5" xfId="29525"/>
    <cellStyle name="Normal 3 2 13 6" xfId="29526"/>
    <cellStyle name="Normal 3 2 14" xfId="29527"/>
    <cellStyle name="Normal 3 2 14 2" xfId="29528"/>
    <cellStyle name="Normal 3 2 14 3" xfId="29529"/>
    <cellStyle name="Normal 3 2 14 4" xfId="29530"/>
    <cellStyle name="Normal 3 2 14 5" xfId="29531"/>
    <cellStyle name="Normal 3 2 14 6" xfId="29532"/>
    <cellStyle name="Normal 3 2 15" xfId="29533"/>
    <cellStyle name="Normal 3 2 15 2" xfId="29534"/>
    <cellStyle name="Normal 3 2 15 3" xfId="29535"/>
    <cellStyle name="Normal 3 2 15 4" xfId="29536"/>
    <cellStyle name="Normal 3 2 15 5" xfId="29537"/>
    <cellStyle name="Normal 3 2 15 6" xfId="29538"/>
    <cellStyle name="Normal 3 2 16" xfId="29539"/>
    <cellStyle name="Normal 3 2 16 2" xfId="29540"/>
    <cellStyle name="Normal 3 2 16 3" xfId="29541"/>
    <cellStyle name="Normal 3 2 16 4" xfId="29542"/>
    <cellStyle name="Normal 3 2 16 5" xfId="29543"/>
    <cellStyle name="Normal 3 2 16 6" xfId="29544"/>
    <cellStyle name="Normal 3 2 17" xfId="29545"/>
    <cellStyle name="Normal 3 2 17 2" xfId="29546"/>
    <cellStyle name="Normal 3 2 17 3" xfId="29547"/>
    <cellStyle name="Normal 3 2 17 4" xfId="29548"/>
    <cellStyle name="Normal 3 2 17 5" xfId="29549"/>
    <cellStyle name="Normal 3 2 17 6" xfId="29550"/>
    <cellStyle name="Normal 3 2 18" xfId="29551"/>
    <cellStyle name="Normal 3 2 18 2" xfId="29552"/>
    <cellStyle name="Normal 3 2 18 3" xfId="29553"/>
    <cellStyle name="Normal 3 2 18 4" xfId="29554"/>
    <cellStyle name="Normal 3 2 18 5" xfId="29555"/>
    <cellStyle name="Normal 3 2 18 6" xfId="29556"/>
    <cellStyle name="Normal 3 2 19" xfId="29557"/>
    <cellStyle name="Normal 3 2 19 2" xfId="29558"/>
    <cellStyle name="Normal 3 2 19 3" xfId="29559"/>
    <cellStyle name="Normal 3 2 19 4" xfId="29560"/>
    <cellStyle name="Normal 3 2 19 5" xfId="29561"/>
    <cellStyle name="Normal 3 2 19 6" xfId="29562"/>
    <cellStyle name="Normal 3 2 2" xfId="267"/>
    <cellStyle name="Normal 3 2 2 10" xfId="29563"/>
    <cellStyle name="Normal 3 2 2 10 2" xfId="29564"/>
    <cellStyle name="Normal 3 2 2 10 3" xfId="29565"/>
    <cellStyle name="Normal 3 2 2 10 4" xfId="29566"/>
    <cellStyle name="Normal 3 2 2 10 5" xfId="29567"/>
    <cellStyle name="Normal 3 2 2 10 6" xfId="29568"/>
    <cellStyle name="Normal 3 2 2 11" xfId="29569"/>
    <cellStyle name="Normal 3 2 2 11 2" xfId="29570"/>
    <cellStyle name="Normal 3 2 2 11 3" xfId="29571"/>
    <cellStyle name="Normal 3 2 2 11 4" xfId="29572"/>
    <cellStyle name="Normal 3 2 2 11 5" xfId="29573"/>
    <cellStyle name="Normal 3 2 2 11 6" xfId="29574"/>
    <cellStyle name="Normal 3 2 2 12" xfId="29575"/>
    <cellStyle name="Normal 3 2 2 12 2" xfId="29576"/>
    <cellStyle name="Normal 3 2 2 12 3" xfId="29577"/>
    <cellStyle name="Normal 3 2 2 12 4" xfId="29578"/>
    <cellStyle name="Normal 3 2 2 12 5" xfId="29579"/>
    <cellStyle name="Normal 3 2 2 12 6" xfId="29580"/>
    <cellStyle name="Normal 3 2 2 13" xfId="29581"/>
    <cellStyle name="Normal 3 2 2 13 2" xfId="29582"/>
    <cellStyle name="Normal 3 2 2 13 3" xfId="29583"/>
    <cellStyle name="Normal 3 2 2 13 4" xfId="29584"/>
    <cellStyle name="Normal 3 2 2 13 5" xfId="29585"/>
    <cellStyle name="Normal 3 2 2 13 6" xfId="29586"/>
    <cellStyle name="Normal 3 2 2 14" xfId="29587"/>
    <cellStyle name="Normal 3 2 2 14 2" xfId="29588"/>
    <cellStyle name="Normal 3 2 2 14 3" xfId="29589"/>
    <cellStyle name="Normal 3 2 2 14 4" xfId="29590"/>
    <cellStyle name="Normal 3 2 2 14 5" xfId="29591"/>
    <cellStyle name="Normal 3 2 2 14 6" xfId="29592"/>
    <cellStyle name="Normal 3 2 2 15" xfId="29593"/>
    <cellStyle name="Normal 3 2 2 15 2" xfId="29594"/>
    <cellStyle name="Normal 3 2 2 15 3" xfId="29595"/>
    <cellStyle name="Normal 3 2 2 15 4" xfId="29596"/>
    <cellStyle name="Normal 3 2 2 15 5" xfId="29597"/>
    <cellStyle name="Normal 3 2 2 15 6" xfId="29598"/>
    <cellStyle name="Normal 3 2 2 16" xfId="29599"/>
    <cellStyle name="Normal 3 2 2 16 2" xfId="29600"/>
    <cellStyle name="Normal 3 2 2 16 3" xfId="29601"/>
    <cellStyle name="Normal 3 2 2 16 4" xfId="29602"/>
    <cellStyle name="Normal 3 2 2 16 5" xfId="29603"/>
    <cellStyle name="Normal 3 2 2 16 6" xfId="29604"/>
    <cellStyle name="Normal 3 2 2 17" xfId="29605"/>
    <cellStyle name="Normal 3 2 2 17 2" xfId="29606"/>
    <cellStyle name="Normal 3 2 2 17 3" xfId="29607"/>
    <cellStyle name="Normal 3 2 2 17 4" xfId="29608"/>
    <cellStyle name="Normal 3 2 2 17 5" xfId="29609"/>
    <cellStyle name="Normal 3 2 2 17 6" xfId="29610"/>
    <cellStyle name="Normal 3 2 2 18" xfId="29611"/>
    <cellStyle name="Normal 3 2 2 18 2" xfId="29612"/>
    <cellStyle name="Normal 3 2 2 18 3" xfId="29613"/>
    <cellStyle name="Normal 3 2 2 18 4" xfId="29614"/>
    <cellStyle name="Normal 3 2 2 18 5" xfId="29615"/>
    <cellStyle name="Normal 3 2 2 18 6" xfId="29616"/>
    <cellStyle name="Normal 3 2 2 19" xfId="29617"/>
    <cellStyle name="Normal 3 2 2 19 2" xfId="29618"/>
    <cellStyle name="Normal 3 2 2 19 3" xfId="29619"/>
    <cellStyle name="Normal 3 2 2 19 4" xfId="29620"/>
    <cellStyle name="Normal 3 2 2 19 5" xfId="29621"/>
    <cellStyle name="Normal 3 2 2 19 6" xfId="29622"/>
    <cellStyle name="Normal 3 2 2 2" xfId="29623"/>
    <cellStyle name="Normal 3 2 2 2 10" xfId="29624"/>
    <cellStyle name="Normal 3 2 2 2 11" xfId="29625"/>
    <cellStyle name="Normal 3 2 2 2 12" xfId="29626"/>
    <cellStyle name="Normal 3 2 2 2 13" xfId="29627"/>
    <cellStyle name="Normal 3 2 2 2 14" xfId="29628"/>
    <cellStyle name="Normal 3 2 2 2 15" xfId="29629"/>
    <cellStyle name="Normal 3 2 2 2 2" xfId="29630"/>
    <cellStyle name="Normal 3 2 2 2 2 2" xfId="29631"/>
    <cellStyle name="Normal 3 2 2 2 2 2 2" xfId="29632"/>
    <cellStyle name="Normal 3 2 2 2 2 2 2 2" xfId="29633"/>
    <cellStyle name="Normal 3 2 2 2 2 2 2 3" xfId="29634"/>
    <cellStyle name="Normal 3 2 2 2 2 2 2 4" xfId="29635"/>
    <cellStyle name="Normal 3 2 2 2 2 2 3" xfId="29636"/>
    <cellStyle name="Normal 3 2 2 2 2 2 4" xfId="29637"/>
    <cellStyle name="Normal 3 2 2 2 2 3" xfId="29638"/>
    <cellStyle name="Normal 3 2 2 2 2 3 2" xfId="29639"/>
    <cellStyle name="Normal 3 2 2 2 2 4" xfId="29640"/>
    <cellStyle name="Normal 3 2 2 2 2 5" xfId="29641"/>
    <cellStyle name="Normal 3 2 2 2 2 6" xfId="29642"/>
    <cellStyle name="Normal 3 2 2 2 3" xfId="29643"/>
    <cellStyle name="Normal 3 2 2 2 3 2" xfId="29644"/>
    <cellStyle name="Normal 3 2 2 2 3 2 2" xfId="29645"/>
    <cellStyle name="Normal 3 2 2 2 3 3" xfId="29646"/>
    <cellStyle name="Normal 3 2 2 2 3 4" xfId="29647"/>
    <cellStyle name="Normal 3 2 2 2 4" xfId="29648"/>
    <cellStyle name="Normal 3 2 2 2 4 2" xfId="29649"/>
    <cellStyle name="Normal 3 2 2 2 4 2 2" xfId="29650"/>
    <cellStyle name="Normal 3 2 2 2 4 2 3" xfId="29651"/>
    <cellStyle name="Normal 3 2 2 2 4 2 4" xfId="29652"/>
    <cellStyle name="Normal 3 2 2 2 4 3" xfId="29653"/>
    <cellStyle name="Normal 3 2 2 2 4 4" xfId="29654"/>
    <cellStyle name="Normal 3 2 2 2 5" xfId="29655"/>
    <cellStyle name="Normal 3 2 2 2 6" xfId="29656"/>
    <cellStyle name="Normal 3 2 2 2 7" xfId="29657"/>
    <cellStyle name="Normal 3 2 2 2 8" xfId="29658"/>
    <cellStyle name="Normal 3 2 2 2 9" xfId="29659"/>
    <cellStyle name="Normal 3 2 2 20" xfId="29660"/>
    <cellStyle name="Normal 3 2 2 20 2" xfId="29661"/>
    <cellStyle name="Normal 3 2 2 20 3" xfId="29662"/>
    <cellStyle name="Normal 3 2 2 20 4" xfId="29663"/>
    <cellStyle name="Normal 3 2 2 20 5" xfId="29664"/>
    <cellStyle name="Normal 3 2 2 20 6" xfId="29665"/>
    <cellStyle name="Normal 3 2 2 21" xfId="29666"/>
    <cellStyle name="Normal 3 2 2 21 2" xfId="29667"/>
    <cellStyle name="Normal 3 2 2 21 3" xfId="29668"/>
    <cellStyle name="Normal 3 2 2 21 4" xfId="29669"/>
    <cellStyle name="Normal 3 2 2 21 5" xfId="29670"/>
    <cellStyle name="Normal 3 2 2 21 6" xfId="29671"/>
    <cellStyle name="Normal 3 2 2 22" xfId="29672"/>
    <cellStyle name="Normal 3 2 2 22 2" xfId="29673"/>
    <cellStyle name="Normal 3 2 2 22 3" xfId="29674"/>
    <cellStyle name="Normal 3 2 2 22 4" xfId="29675"/>
    <cellStyle name="Normal 3 2 2 22 5" xfId="29676"/>
    <cellStyle name="Normal 3 2 2 22 6" xfId="29677"/>
    <cellStyle name="Normal 3 2 2 23" xfId="29678"/>
    <cellStyle name="Normal 3 2 2 23 2" xfId="29679"/>
    <cellStyle name="Normal 3 2 2 23 3" xfId="29680"/>
    <cellStyle name="Normal 3 2 2 23 4" xfId="29681"/>
    <cellStyle name="Normal 3 2 2 23 5" xfId="29682"/>
    <cellStyle name="Normal 3 2 2 23 6" xfId="29683"/>
    <cellStyle name="Normal 3 2 2 24" xfId="29684"/>
    <cellStyle name="Normal 3 2 2 24 2" xfId="29685"/>
    <cellStyle name="Normal 3 2 2 24 3" xfId="29686"/>
    <cellStyle name="Normal 3 2 2 24 4" xfId="29687"/>
    <cellStyle name="Normal 3 2 2 24 5" xfId="29688"/>
    <cellStyle name="Normal 3 2 2 24 6" xfId="29689"/>
    <cellStyle name="Normal 3 2 2 25" xfId="29690"/>
    <cellStyle name="Normal 3 2 2 25 2" xfId="29691"/>
    <cellStyle name="Normal 3 2 2 25 2 2" xfId="29692"/>
    <cellStyle name="Normal 3 2 2 25 2 2 2" xfId="29693"/>
    <cellStyle name="Normal 3 2 2 25 2 2 3" xfId="29694"/>
    <cellStyle name="Normal 3 2 2 25 2 2 4" xfId="29695"/>
    <cellStyle name="Normal 3 2 2 25 2 3" xfId="29696"/>
    <cellStyle name="Normal 3 2 2 25 2 4" xfId="29697"/>
    <cellStyle name="Normal 3 2 2 25 3" xfId="29698"/>
    <cellStyle name="Normal 3 2 2 25 4" xfId="29699"/>
    <cellStyle name="Normal 3 2 2 25 5" xfId="29700"/>
    <cellStyle name="Normal 3 2 2 25 6" xfId="29701"/>
    <cellStyle name="Normal 3 2 2 26" xfId="29702"/>
    <cellStyle name="Normal 3 2 2 26 2" xfId="29703"/>
    <cellStyle name="Normal 3 2 2 26 2 2" xfId="29704"/>
    <cellStyle name="Normal 3 2 2 26 2 3" xfId="29705"/>
    <cellStyle name="Normal 3 2 2 26 2 4" xfId="29706"/>
    <cellStyle name="Normal 3 2 2 26 3" xfId="29707"/>
    <cellStyle name="Normal 3 2 2 26 4" xfId="29708"/>
    <cellStyle name="Normal 3 2 2 27" xfId="29709"/>
    <cellStyle name="Normal 3 2 2 28" xfId="29710"/>
    <cellStyle name="Normal 3 2 2 29" xfId="29711"/>
    <cellStyle name="Normal 3 2 2 3" xfId="29712"/>
    <cellStyle name="Normal 3 2 2 3 2" xfId="29713"/>
    <cellStyle name="Normal 3 2 2 3 2 2" xfId="29714"/>
    <cellStyle name="Normal 3 2 2 3 2 2 2" xfId="29715"/>
    <cellStyle name="Normal 3 2 2 3 2 3" xfId="29716"/>
    <cellStyle name="Normal 3 2 2 3 2 3 2" xfId="29717"/>
    <cellStyle name="Normal 3 2 2 3 2 4" xfId="29718"/>
    <cellStyle name="Normal 3 2 2 3 3" xfId="29719"/>
    <cellStyle name="Normal 3 2 2 3 3 2" xfId="29720"/>
    <cellStyle name="Normal 3 2 2 3 4" xfId="29721"/>
    <cellStyle name="Normal 3 2 2 3 4 2" xfId="29722"/>
    <cellStyle name="Normal 3 2 2 3 5" xfId="29723"/>
    <cellStyle name="Normal 3 2 2 3 6" xfId="29724"/>
    <cellStyle name="Normal 3 2 2 30" xfId="29725"/>
    <cellStyle name="Normal 3 2 2 31" xfId="29726"/>
    <cellStyle name="Normal 3 2 2 32" xfId="29727"/>
    <cellStyle name="Normal 3 2 2 33" xfId="29728"/>
    <cellStyle name="Normal 3 2 2 34" xfId="29729"/>
    <cellStyle name="Normal 3 2 2 35" xfId="29730"/>
    <cellStyle name="Normal 3 2 2 36" xfId="29731"/>
    <cellStyle name="Normal 3 2 2 37" xfId="29732"/>
    <cellStyle name="Normal 3 2 2 4" xfId="29733"/>
    <cellStyle name="Normal 3 2 2 4 2" xfId="29734"/>
    <cellStyle name="Normal 3 2 2 4 2 2" xfId="29735"/>
    <cellStyle name="Normal 3 2 2 4 2 2 2" xfId="29736"/>
    <cellStyle name="Normal 3 2 2 4 2 3" xfId="29737"/>
    <cellStyle name="Normal 3 2 2 4 2 3 2" xfId="29738"/>
    <cellStyle name="Normal 3 2 2 4 2 4" xfId="29739"/>
    <cellStyle name="Normal 3 2 2 4 3" xfId="29740"/>
    <cellStyle name="Normal 3 2 2 4 3 2" xfId="29741"/>
    <cellStyle name="Normal 3 2 2 4 4" xfId="29742"/>
    <cellStyle name="Normal 3 2 2 4 4 2" xfId="29743"/>
    <cellStyle name="Normal 3 2 2 4 5" xfId="29744"/>
    <cellStyle name="Normal 3 2 2 4 6" xfId="29745"/>
    <cellStyle name="Normal 3 2 2 5" xfId="29746"/>
    <cellStyle name="Normal 3 2 2 5 2" xfId="29747"/>
    <cellStyle name="Normal 3 2 2 5 2 2" xfId="29748"/>
    <cellStyle name="Normal 3 2 2 5 2 2 2" xfId="29749"/>
    <cellStyle name="Normal 3 2 2 5 2 3" xfId="29750"/>
    <cellStyle name="Normal 3 2 2 5 2 3 2" xfId="29751"/>
    <cellStyle name="Normal 3 2 2 5 2 4" xfId="29752"/>
    <cellStyle name="Normal 3 2 2 5 3" xfId="29753"/>
    <cellStyle name="Normal 3 2 2 5 3 2" xfId="29754"/>
    <cellStyle name="Normal 3 2 2 5 4" xfId="29755"/>
    <cellStyle name="Normal 3 2 2 5 4 2" xfId="29756"/>
    <cellStyle name="Normal 3 2 2 5 5" xfId="29757"/>
    <cellStyle name="Normal 3 2 2 5 6" xfId="29758"/>
    <cellStyle name="Normal 3 2 2 6" xfId="29759"/>
    <cellStyle name="Normal 3 2 2 6 2" xfId="29760"/>
    <cellStyle name="Normal 3 2 2 6 2 2" xfId="29761"/>
    <cellStyle name="Normal 3 2 2 6 3" xfId="29762"/>
    <cellStyle name="Normal 3 2 2 6 3 2" xfId="29763"/>
    <cellStyle name="Normal 3 2 2 6 4" xfId="29764"/>
    <cellStyle name="Normal 3 2 2 6 5" xfId="29765"/>
    <cellStyle name="Normal 3 2 2 6 6" xfId="29766"/>
    <cellStyle name="Normal 3 2 2 7" xfId="29767"/>
    <cellStyle name="Normal 3 2 2 7 2" xfId="29768"/>
    <cellStyle name="Normal 3 2 2 7 3" xfId="29769"/>
    <cellStyle name="Normal 3 2 2 7 4" xfId="29770"/>
    <cellStyle name="Normal 3 2 2 7 5" xfId="29771"/>
    <cellStyle name="Normal 3 2 2 7 6" xfId="29772"/>
    <cellStyle name="Normal 3 2 2 8" xfId="29773"/>
    <cellStyle name="Normal 3 2 2 8 2" xfId="29774"/>
    <cellStyle name="Normal 3 2 2 8 3" xfId="29775"/>
    <cellStyle name="Normal 3 2 2 8 4" xfId="29776"/>
    <cellStyle name="Normal 3 2 2 8 5" xfId="29777"/>
    <cellStyle name="Normal 3 2 2 8 6" xfId="29778"/>
    <cellStyle name="Normal 3 2 2 9" xfId="29779"/>
    <cellStyle name="Normal 3 2 2 9 2" xfId="29780"/>
    <cellStyle name="Normal 3 2 2 9 3" xfId="29781"/>
    <cellStyle name="Normal 3 2 2 9 4" xfId="29782"/>
    <cellStyle name="Normal 3 2 2 9 5" xfId="29783"/>
    <cellStyle name="Normal 3 2 2 9 6" xfId="29784"/>
    <cellStyle name="Normal 3 2 20" xfId="29785"/>
    <cellStyle name="Normal 3 2 20 2" xfId="29786"/>
    <cellStyle name="Normal 3 2 20 3" xfId="29787"/>
    <cellStyle name="Normal 3 2 20 4" xfId="29788"/>
    <cellStyle name="Normal 3 2 20 5" xfId="29789"/>
    <cellStyle name="Normal 3 2 20 6" xfId="29790"/>
    <cellStyle name="Normal 3 2 21" xfId="29791"/>
    <cellStyle name="Normal 3 2 21 2" xfId="29792"/>
    <cellStyle name="Normal 3 2 21 3" xfId="29793"/>
    <cellStyle name="Normal 3 2 21 4" xfId="29794"/>
    <cellStyle name="Normal 3 2 21 5" xfId="29795"/>
    <cellStyle name="Normal 3 2 21 6" xfId="29796"/>
    <cellStyle name="Normal 3 2 22" xfId="29797"/>
    <cellStyle name="Normal 3 2 22 2" xfId="29798"/>
    <cellStyle name="Normal 3 2 22 3" xfId="29799"/>
    <cellStyle name="Normal 3 2 22 4" xfId="29800"/>
    <cellStyle name="Normal 3 2 22 5" xfId="29801"/>
    <cellStyle name="Normal 3 2 22 6" xfId="29802"/>
    <cellStyle name="Normal 3 2 23" xfId="29803"/>
    <cellStyle name="Normal 3 2 23 2" xfId="29804"/>
    <cellStyle name="Normal 3 2 23 3" xfId="29805"/>
    <cellStyle name="Normal 3 2 23 4" xfId="29806"/>
    <cellStyle name="Normal 3 2 23 5" xfId="29807"/>
    <cellStyle name="Normal 3 2 23 6" xfId="29808"/>
    <cellStyle name="Normal 3 2 24" xfId="29809"/>
    <cellStyle name="Normal 3 2 24 2" xfId="29810"/>
    <cellStyle name="Normal 3 2 24 3" xfId="29811"/>
    <cellStyle name="Normal 3 2 24 4" xfId="29812"/>
    <cellStyle name="Normal 3 2 24 5" xfId="29813"/>
    <cellStyle name="Normal 3 2 24 6" xfId="29814"/>
    <cellStyle name="Normal 3 2 25" xfId="29815"/>
    <cellStyle name="Normal 3 2 25 2" xfId="29816"/>
    <cellStyle name="Normal 3 2 25 3" xfId="29817"/>
    <cellStyle name="Normal 3 2 25 4" xfId="29818"/>
    <cellStyle name="Normal 3 2 25 5" xfId="29819"/>
    <cellStyle name="Normal 3 2 25 6" xfId="29820"/>
    <cellStyle name="Normal 3 2 26" xfId="29821"/>
    <cellStyle name="Normal 3 2 26 2" xfId="29822"/>
    <cellStyle name="Normal 3 2 26 3" xfId="29823"/>
    <cellStyle name="Normal 3 2 26 4" xfId="29824"/>
    <cellStyle name="Normal 3 2 26 5" xfId="29825"/>
    <cellStyle name="Normal 3 2 26 6" xfId="29826"/>
    <cellStyle name="Normal 3 2 27" xfId="29827"/>
    <cellStyle name="Normal 3 2 27 2" xfId="29828"/>
    <cellStyle name="Normal 3 2 27 3" xfId="29829"/>
    <cellStyle name="Normal 3 2 27 4" xfId="29830"/>
    <cellStyle name="Normal 3 2 27 5" xfId="29831"/>
    <cellStyle name="Normal 3 2 27 6" xfId="29832"/>
    <cellStyle name="Normal 3 2 28" xfId="29833"/>
    <cellStyle name="Normal 3 2 28 2" xfId="29834"/>
    <cellStyle name="Normal 3 2 28 3" xfId="29835"/>
    <cellStyle name="Normal 3 2 28 4" xfId="29836"/>
    <cellStyle name="Normal 3 2 28 5" xfId="29837"/>
    <cellStyle name="Normal 3 2 28 6" xfId="29838"/>
    <cellStyle name="Normal 3 2 29" xfId="29839"/>
    <cellStyle name="Normal 3 2 29 2" xfId="29840"/>
    <cellStyle name="Normal 3 2 29 3" xfId="29841"/>
    <cellStyle name="Normal 3 2 29 4" xfId="29842"/>
    <cellStyle name="Normal 3 2 29 5" xfId="29843"/>
    <cellStyle name="Normal 3 2 29 6" xfId="29844"/>
    <cellStyle name="Normal 3 2 3" xfId="29845"/>
    <cellStyle name="Normal 3 2 3 10" xfId="29846"/>
    <cellStyle name="Normal 3 2 3 10 2" xfId="29847"/>
    <cellStyle name="Normal 3 2 3 10 3" xfId="29848"/>
    <cellStyle name="Normal 3 2 3 10 4" xfId="29849"/>
    <cellStyle name="Normal 3 2 3 10 5" xfId="29850"/>
    <cellStyle name="Normal 3 2 3 10 6" xfId="29851"/>
    <cellStyle name="Normal 3 2 3 11" xfId="29852"/>
    <cellStyle name="Normal 3 2 3 11 2" xfId="29853"/>
    <cellStyle name="Normal 3 2 3 11 3" xfId="29854"/>
    <cellStyle name="Normal 3 2 3 11 4" xfId="29855"/>
    <cellStyle name="Normal 3 2 3 11 5" xfId="29856"/>
    <cellStyle name="Normal 3 2 3 11 6" xfId="29857"/>
    <cellStyle name="Normal 3 2 3 12" xfId="29858"/>
    <cellStyle name="Normal 3 2 3 12 2" xfId="29859"/>
    <cellStyle name="Normal 3 2 3 12 2 2" xfId="29860"/>
    <cellStyle name="Normal 3 2 3 12 2 2 2" xfId="29861"/>
    <cellStyle name="Normal 3 2 3 12 2 2 3" xfId="29862"/>
    <cellStyle name="Normal 3 2 3 12 2 2 4" xfId="29863"/>
    <cellStyle name="Normal 3 2 3 12 2 3" xfId="29864"/>
    <cellStyle name="Normal 3 2 3 12 2 4" xfId="29865"/>
    <cellStyle name="Normal 3 2 3 12 3" xfId="29866"/>
    <cellStyle name="Normal 3 2 3 12 4" xfId="29867"/>
    <cellStyle name="Normal 3 2 3 12 5" xfId="29868"/>
    <cellStyle name="Normal 3 2 3 12 6" xfId="29869"/>
    <cellStyle name="Normal 3 2 3 13" xfId="29870"/>
    <cellStyle name="Normal 3 2 3 13 2" xfId="29871"/>
    <cellStyle name="Normal 3 2 3 13 2 2" xfId="29872"/>
    <cellStyle name="Normal 3 2 3 13 2 3" xfId="29873"/>
    <cellStyle name="Normal 3 2 3 13 2 4" xfId="29874"/>
    <cellStyle name="Normal 3 2 3 13 3" xfId="29875"/>
    <cellStyle name="Normal 3 2 3 13 4" xfId="29876"/>
    <cellStyle name="Normal 3 2 3 14" xfId="29877"/>
    <cellStyle name="Normal 3 2 3 15" xfId="29878"/>
    <cellStyle name="Normal 3 2 3 16" xfId="29879"/>
    <cellStyle name="Normal 3 2 3 17" xfId="29880"/>
    <cellStyle name="Normal 3 2 3 18" xfId="29881"/>
    <cellStyle name="Normal 3 2 3 19" xfId="29882"/>
    <cellStyle name="Normal 3 2 3 2" xfId="29883"/>
    <cellStyle name="Normal 3 2 3 2 2" xfId="29884"/>
    <cellStyle name="Normal 3 2 3 2 2 2" xfId="29885"/>
    <cellStyle name="Normal 3 2 3 2 2 2 2" xfId="29886"/>
    <cellStyle name="Normal 3 2 3 2 2 2 2 2" xfId="29887"/>
    <cellStyle name="Normal 3 2 3 2 2 2 2 3" xfId="29888"/>
    <cellStyle name="Normal 3 2 3 2 2 2 2 4" xfId="29889"/>
    <cellStyle name="Normal 3 2 3 2 2 2 3" xfId="29890"/>
    <cellStyle name="Normal 3 2 3 2 2 2 4" xfId="29891"/>
    <cellStyle name="Normal 3 2 3 2 2 3" xfId="29892"/>
    <cellStyle name="Normal 3 2 3 2 2 4" xfId="29893"/>
    <cellStyle name="Normal 3 2 3 2 2 5" xfId="29894"/>
    <cellStyle name="Normal 3 2 3 2 2 6" xfId="29895"/>
    <cellStyle name="Normal 3 2 3 2 3" xfId="29896"/>
    <cellStyle name="Normal 3 2 3 2 3 2" xfId="29897"/>
    <cellStyle name="Normal 3 2 3 2 4" xfId="29898"/>
    <cellStyle name="Normal 3 2 3 2 4 2" xfId="29899"/>
    <cellStyle name="Normal 3 2 3 2 4 2 2" xfId="29900"/>
    <cellStyle name="Normal 3 2 3 2 4 2 3" xfId="29901"/>
    <cellStyle name="Normal 3 2 3 2 4 2 4" xfId="29902"/>
    <cellStyle name="Normal 3 2 3 2 4 3" xfId="29903"/>
    <cellStyle name="Normal 3 2 3 2 4 4" xfId="29904"/>
    <cellStyle name="Normal 3 2 3 2 5" xfId="29905"/>
    <cellStyle name="Normal 3 2 3 2 6" xfId="29906"/>
    <cellStyle name="Normal 3 2 3 2 7" xfId="29907"/>
    <cellStyle name="Normal 3 2 3 20" xfId="29908"/>
    <cellStyle name="Normal 3 2 3 21" xfId="29909"/>
    <cellStyle name="Normal 3 2 3 22" xfId="29910"/>
    <cellStyle name="Normal 3 2 3 23" xfId="29911"/>
    <cellStyle name="Normal 3 2 3 3" xfId="29912"/>
    <cellStyle name="Normal 3 2 3 3 2" xfId="29913"/>
    <cellStyle name="Normal 3 2 3 3 2 2" xfId="29914"/>
    <cellStyle name="Normal 3 2 3 3 3" xfId="29915"/>
    <cellStyle name="Normal 3 2 3 3 4" xfId="29916"/>
    <cellStyle name="Normal 3 2 3 3 5" xfId="29917"/>
    <cellStyle name="Normal 3 2 3 3 6" xfId="29918"/>
    <cellStyle name="Normal 3 2 3 4" xfId="29919"/>
    <cellStyle name="Normal 3 2 3 4 2" xfId="29920"/>
    <cellStyle name="Normal 3 2 3 4 3" xfId="29921"/>
    <cellStyle name="Normal 3 2 3 4 4" xfId="29922"/>
    <cellStyle name="Normal 3 2 3 4 5" xfId="29923"/>
    <cellStyle name="Normal 3 2 3 4 6" xfId="29924"/>
    <cellStyle name="Normal 3 2 3 5" xfId="29925"/>
    <cellStyle name="Normal 3 2 3 5 2" xfId="29926"/>
    <cellStyle name="Normal 3 2 3 5 3" xfId="29927"/>
    <cellStyle name="Normal 3 2 3 5 4" xfId="29928"/>
    <cellStyle name="Normal 3 2 3 5 5" xfId="29929"/>
    <cellStyle name="Normal 3 2 3 5 6" xfId="29930"/>
    <cellStyle name="Normal 3 2 3 6" xfId="29931"/>
    <cellStyle name="Normal 3 2 3 6 2" xfId="29932"/>
    <cellStyle name="Normal 3 2 3 6 3" xfId="29933"/>
    <cellStyle name="Normal 3 2 3 6 4" xfId="29934"/>
    <cellStyle name="Normal 3 2 3 6 5" xfId="29935"/>
    <cellStyle name="Normal 3 2 3 6 6" xfId="29936"/>
    <cellStyle name="Normal 3 2 3 7" xfId="29937"/>
    <cellStyle name="Normal 3 2 3 7 2" xfId="29938"/>
    <cellStyle name="Normal 3 2 3 7 3" xfId="29939"/>
    <cellStyle name="Normal 3 2 3 7 4" xfId="29940"/>
    <cellStyle name="Normal 3 2 3 7 5" xfId="29941"/>
    <cellStyle name="Normal 3 2 3 7 6" xfId="29942"/>
    <cellStyle name="Normal 3 2 3 8" xfId="29943"/>
    <cellStyle name="Normal 3 2 3 8 2" xfId="29944"/>
    <cellStyle name="Normal 3 2 3 8 3" xfId="29945"/>
    <cellStyle name="Normal 3 2 3 8 4" xfId="29946"/>
    <cellStyle name="Normal 3 2 3 8 5" xfId="29947"/>
    <cellStyle name="Normal 3 2 3 8 6" xfId="29948"/>
    <cellStyle name="Normal 3 2 3 9" xfId="29949"/>
    <cellStyle name="Normal 3 2 3 9 2" xfId="29950"/>
    <cellStyle name="Normal 3 2 3 9 3" xfId="29951"/>
    <cellStyle name="Normal 3 2 3 9 4" xfId="29952"/>
    <cellStyle name="Normal 3 2 3 9 5" xfId="29953"/>
    <cellStyle name="Normal 3 2 3 9 6" xfId="29954"/>
    <cellStyle name="Normal 3 2 30" xfId="29955"/>
    <cellStyle name="Normal 3 2 30 2" xfId="29956"/>
    <cellStyle name="Normal 3 2 30 3" xfId="29957"/>
    <cellStyle name="Normal 3 2 30 4" xfId="29958"/>
    <cellStyle name="Normal 3 2 30 5" xfId="29959"/>
    <cellStyle name="Normal 3 2 30 6" xfId="29960"/>
    <cellStyle name="Normal 3 2 31" xfId="29961"/>
    <cellStyle name="Normal 3 2 31 2" xfId="29962"/>
    <cellStyle name="Normal 3 2 31 3" xfId="29963"/>
    <cellStyle name="Normal 3 2 31 4" xfId="29964"/>
    <cellStyle name="Normal 3 2 31 5" xfId="29965"/>
    <cellStyle name="Normal 3 2 31 6" xfId="29966"/>
    <cellStyle name="Normal 3 2 32" xfId="29967"/>
    <cellStyle name="Normal 3 2 32 2" xfId="29968"/>
    <cellStyle name="Normal 3 2 32 3" xfId="29969"/>
    <cellStyle name="Normal 3 2 32 4" xfId="29970"/>
    <cellStyle name="Normal 3 2 32 5" xfId="29971"/>
    <cellStyle name="Normal 3 2 32 6" xfId="29972"/>
    <cellStyle name="Normal 3 2 33" xfId="29973"/>
    <cellStyle name="Normal 3 2 33 2" xfId="29974"/>
    <cellStyle name="Normal 3 2 33 3" xfId="29975"/>
    <cellStyle name="Normal 3 2 33 4" xfId="29976"/>
    <cellStyle name="Normal 3 2 33 5" xfId="29977"/>
    <cellStyle name="Normal 3 2 33 6" xfId="29978"/>
    <cellStyle name="Normal 3 2 34" xfId="29979"/>
    <cellStyle name="Normal 3 2 34 2" xfId="29980"/>
    <cellStyle name="Normal 3 2 34 2 2" xfId="29981"/>
    <cellStyle name="Normal 3 2 34 2 2 2" xfId="29982"/>
    <cellStyle name="Normal 3 2 34 2 2 3" xfId="29983"/>
    <cellStyle name="Normal 3 2 34 2 2 4" xfId="29984"/>
    <cellStyle name="Normal 3 2 34 2 3" xfId="29985"/>
    <cellStyle name="Normal 3 2 34 2 4" xfId="29986"/>
    <cellStyle name="Normal 3 2 34 3" xfId="29987"/>
    <cellStyle name="Normal 3 2 34 4" xfId="29988"/>
    <cellStyle name="Normal 3 2 34 5" xfId="29989"/>
    <cellStyle name="Normal 3 2 34 6" xfId="29990"/>
    <cellStyle name="Normal 3 2 35" xfId="29991"/>
    <cellStyle name="Normal 3 2 35 2" xfId="29992"/>
    <cellStyle name="Normal 3 2 35 2 2" xfId="29993"/>
    <cellStyle name="Normal 3 2 35 2 3" xfId="29994"/>
    <cellStyle name="Normal 3 2 35 2 4" xfId="29995"/>
    <cellStyle name="Normal 3 2 35 3" xfId="29996"/>
    <cellStyle name="Normal 3 2 35 4" xfId="29997"/>
    <cellStyle name="Normal 3 2 36" xfId="29998"/>
    <cellStyle name="Normal 3 2 37" xfId="29999"/>
    <cellStyle name="Normal 3 2 38" xfId="30000"/>
    <cellStyle name="Normal 3 2 39" xfId="30001"/>
    <cellStyle name="Normal 3 2 4" xfId="30002"/>
    <cellStyle name="Normal 3 2 4 10" xfId="30003"/>
    <cellStyle name="Normal 3 2 4 10 2" xfId="30004"/>
    <cellStyle name="Normal 3 2 4 10 3" xfId="30005"/>
    <cellStyle name="Normal 3 2 4 10 4" xfId="30006"/>
    <cellStyle name="Normal 3 2 4 10 5" xfId="30007"/>
    <cellStyle name="Normal 3 2 4 10 6" xfId="30008"/>
    <cellStyle name="Normal 3 2 4 11" xfId="30009"/>
    <cellStyle name="Normal 3 2 4 11 2" xfId="30010"/>
    <cellStyle name="Normal 3 2 4 11 3" xfId="30011"/>
    <cellStyle name="Normal 3 2 4 11 4" xfId="30012"/>
    <cellStyle name="Normal 3 2 4 11 5" xfId="30013"/>
    <cellStyle name="Normal 3 2 4 11 6" xfId="30014"/>
    <cellStyle name="Normal 3 2 4 12" xfId="30015"/>
    <cellStyle name="Normal 3 2 4 13" xfId="30016"/>
    <cellStyle name="Normal 3 2 4 14" xfId="30017"/>
    <cellStyle name="Normal 3 2 4 15" xfId="30018"/>
    <cellStyle name="Normal 3 2 4 16" xfId="30019"/>
    <cellStyle name="Normal 3 2 4 17" xfId="30020"/>
    <cellStyle name="Normal 3 2 4 18" xfId="30021"/>
    <cellStyle name="Normal 3 2 4 19" xfId="30022"/>
    <cellStyle name="Normal 3 2 4 2" xfId="30023"/>
    <cellStyle name="Normal 3 2 4 2 2" xfId="30024"/>
    <cellStyle name="Normal 3 2 4 2 2 2" xfId="30025"/>
    <cellStyle name="Normal 3 2 4 2 3" xfId="30026"/>
    <cellStyle name="Normal 3 2 4 2 3 2" xfId="30027"/>
    <cellStyle name="Normal 3 2 4 2 4" xfId="30028"/>
    <cellStyle name="Normal 3 2 4 2 5" xfId="30029"/>
    <cellStyle name="Normal 3 2 4 2 6" xfId="30030"/>
    <cellStyle name="Normal 3 2 4 20" xfId="30031"/>
    <cellStyle name="Normal 3 2 4 21" xfId="30032"/>
    <cellStyle name="Normal 3 2 4 22" xfId="30033"/>
    <cellStyle name="Normal 3 2 4 23" xfId="30034"/>
    <cellStyle name="Normal 3 2 4 3" xfId="30035"/>
    <cellStyle name="Normal 3 2 4 3 2" xfId="30036"/>
    <cellStyle name="Normal 3 2 4 3 3" xfId="30037"/>
    <cellStyle name="Normal 3 2 4 3 4" xfId="30038"/>
    <cellStyle name="Normal 3 2 4 3 5" xfId="30039"/>
    <cellStyle name="Normal 3 2 4 3 6" xfId="30040"/>
    <cellStyle name="Normal 3 2 4 4" xfId="30041"/>
    <cellStyle name="Normal 3 2 4 4 2" xfId="30042"/>
    <cellStyle name="Normal 3 2 4 4 3" xfId="30043"/>
    <cellStyle name="Normal 3 2 4 4 4" xfId="30044"/>
    <cellStyle name="Normal 3 2 4 4 5" xfId="30045"/>
    <cellStyle name="Normal 3 2 4 4 6" xfId="30046"/>
    <cellStyle name="Normal 3 2 4 5" xfId="30047"/>
    <cellStyle name="Normal 3 2 4 5 2" xfId="30048"/>
    <cellStyle name="Normal 3 2 4 5 3" xfId="30049"/>
    <cellStyle name="Normal 3 2 4 5 4" xfId="30050"/>
    <cellStyle name="Normal 3 2 4 5 5" xfId="30051"/>
    <cellStyle name="Normal 3 2 4 5 6" xfId="30052"/>
    <cellStyle name="Normal 3 2 4 6" xfId="30053"/>
    <cellStyle name="Normal 3 2 4 6 2" xfId="30054"/>
    <cellStyle name="Normal 3 2 4 6 3" xfId="30055"/>
    <cellStyle name="Normal 3 2 4 6 4" xfId="30056"/>
    <cellStyle name="Normal 3 2 4 6 5" xfId="30057"/>
    <cellStyle name="Normal 3 2 4 6 6" xfId="30058"/>
    <cellStyle name="Normal 3 2 4 7" xfId="30059"/>
    <cellStyle name="Normal 3 2 4 7 2" xfId="30060"/>
    <cellStyle name="Normal 3 2 4 7 3" xfId="30061"/>
    <cellStyle name="Normal 3 2 4 7 4" xfId="30062"/>
    <cellStyle name="Normal 3 2 4 7 5" xfId="30063"/>
    <cellStyle name="Normal 3 2 4 7 6" xfId="30064"/>
    <cellStyle name="Normal 3 2 4 8" xfId="30065"/>
    <cellStyle name="Normal 3 2 4 8 2" xfId="30066"/>
    <cellStyle name="Normal 3 2 4 8 3" xfId="30067"/>
    <cellStyle name="Normal 3 2 4 8 4" xfId="30068"/>
    <cellStyle name="Normal 3 2 4 8 5" xfId="30069"/>
    <cellStyle name="Normal 3 2 4 8 6" xfId="30070"/>
    <cellStyle name="Normal 3 2 4 9" xfId="30071"/>
    <cellStyle name="Normal 3 2 4 9 2" xfId="30072"/>
    <cellStyle name="Normal 3 2 4 9 3" xfId="30073"/>
    <cellStyle name="Normal 3 2 4 9 4" xfId="30074"/>
    <cellStyle name="Normal 3 2 4 9 5" xfId="30075"/>
    <cellStyle name="Normal 3 2 4 9 6" xfId="30076"/>
    <cellStyle name="Normal 3 2 40" xfId="30077"/>
    <cellStyle name="Normal 3 2 41" xfId="30078"/>
    <cellStyle name="Normal 3 2 42" xfId="30079"/>
    <cellStyle name="Normal 3 2 43" xfId="30080"/>
    <cellStyle name="Normal 3 2 44" xfId="30081"/>
    <cellStyle name="Normal 3 2 45" xfId="30082"/>
    <cellStyle name="Normal 3 2 5" xfId="30083"/>
    <cellStyle name="Normal 3 2 5 2" xfId="30084"/>
    <cellStyle name="Normal 3 2 5 2 2" xfId="30085"/>
    <cellStyle name="Normal 3 2 5 2 2 2" xfId="30086"/>
    <cellStyle name="Normal 3 2 5 2 3" xfId="30087"/>
    <cellStyle name="Normal 3 2 5 2 3 2" xfId="30088"/>
    <cellStyle name="Normal 3 2 5 2 4" xfId="30089"/>
    <cellStyle name="Normal 3 2 5 3" xfId="30090"/>
    <cellStyle name="Normal 3 2 5 3 2" xfId="30091"/>
    <cellStyle name="Normal 3 2 5 4" xfId="30092"/>
    <cellStyle name="Normal 3 2 5 4 2" xfId="30093"/>
    <cellStyle name="Normal 3 2 5 5" xfId="30094"/>
    <cellStyle name="Normal 3 2 5 6" xfId="30095"/>
    <cellStyle name="Normal 3 2 6" xfId="30096"/>
    <cellStyle name="Normal 3 2 6 2" xfId="30097"/>
    <cellStyle name="Normal 3 2 6 2 2" xfId="30098"/>
    <cellStyle name="Normal 3 2 6 2 2 2" xfId="30099"/>
    <cellStyle name="Normal 3 2 6 2 3" xfId="30100"/>
    <cellStyle name="Normal 3 2 6 2 3 2" xfId="30101"/>
    <cellStyle name="Normal 3 2 6 2 4" xfId="30102"/>
    <cellStyle name="Normal 3 2 6 3" xfId="30103"/>
    <cellStyle name="Normal 3 2 6 3 2" xfId="30104"/>
    <cellStyle name="Normal 3 2 6 4" xfId="30105"/>
    <cellStyle name="Normal 3 2 6 4 2" xfId="30106"/>
    <cellStyle name="Normal 3 2 6 5" xfId="30107"/>
    <cellStyle name="Normal 3 2 6 6" xfId="30108"/>
    <cellStyle name="Normal 3 2 7" xfId="30109"/>
    <cellStyle name="Normal 3 2 7 2" xfId="30110"/>
    <cellStyle name="Normal 3 2 7 2 2" xfId="30111"/>
    <cellStyle name="Normal 3 2 7 3" xfId="30112"/>
    <cellStyle name="Normal 3 2 7 3 2" xfId="30113"/>
    <cellStyle name="Normal 3 2 7 4" xfId="30114"/>
    <cellStyle name="Normal 3 2 7 5" xfId="30115"/>
    <cellStyle name="Normal 3 2 7 6" xfId="30116"/>
    <cellStyle name="Normal 3 2 8" xfId="30117"/>
    <cellStyle name="Normal 3 2 8 2" xfId="30118"/>
    <cellStyle name="Normal 3 2 8 2 2" xfId="30119"/>
    <cellStyle name="Normal 3 2 8 3" xfId="30120"/>
    <cellStyle name="Normal 3 2 8 3 2" xfId="30121"/>
    <cellStyle name="Normal 3 2 8 4" xfId="30122"/>
    <cellStyle name="Normal 3 2 8 5" xfId="30123"/>
    <cellStyle name="Normal 3 2 8 6" xfId="30124"/>
    <cellStyle name="Normal 3 2 9" xfId="30125"/>
    <cellStyle name="Normal 3 2 9 2" xfId="30126"/>
    <cellStyle name="Normal 3 2 9 3" xfId="30127"/>
    <cellStyle name="Normal 3 2 9 4" xfId="30128"/>
    <cellStyle name="Normal 3 2 9 5" xfId="30129"/>
    <cellStyle name="Normal 3 2 9 6" xfId="30130"/>
    <cellStyle name="Normal 3 20" xfId="30131"/>
    <cellStyle name="Normal 3 21" xfId="30132"/>
    <cellStyle name="Normal 3 22" xfId="30133"/>
    <cellStyle name="Normal 3 23" xfId="30134"/>
    <cellStyle name="Normal 3 24" xfId="30135"/>
    <cellStyle name="Normal 3 25" xfId="30136"/>
    <cellStyle name="Normal 3 25 2" xfId="30137"/>
    <cellStyle name="Normal 3 25 3" xfId="30138"/>
    <cellStyle name="Normal 3 25 4" xfId="30139"/>
    <cellStyle name="Normal 3 25 5" xfId="30140"/>
    <cellStyle name="Normal 3 25 6" xfId="30141"/>
    <cellStyle name="Normal 3 26" xfId="30142"/>
    <cellStyle name="Normal 3 26 2" xfId="30143"/>
    <cellStyle name="Normal 3 26 3" xfId="30144"/>
    <cellStyle name="Normal 3 26 4" xfId="30145"/>
    <cellStyle name="Normal 3 26 5" xfId="30146"/>
    <cellStyle name="Normal 3 26 6" xfId="30147"/>
    <cellStyle name="Normal 3 27" xfId="30148"/>
    <cellStyle name="Normal 3 27 2" xfId="30149"/>
    <cellStyle name="Normal 3 27 3" xfId="30150"/>
    <cellStyle name="Normal 3 27 4" xfId="30151"/>
    <cellStyle name="Normal 3 27 5" xfId="30152"/>
    <cellStyle name="Normal 3 27 6" xfId="30153"/>
    <cellStyle name="Normal 3 28" xfId="30154"/>
    <cellStyle name="Normal 3 28 2" xfId="30155"/>
    <cellStyle name="Normal 3 28 3" xfId="30156"/>
    <cellStyle name="Normal 3 28 4" xfId="30157"/>
    <cellStyle name="Normal 3 28 5" xfId="30158"/>
    <cellStyle name="Normal 3 28 6" xfId="30159"/>
    <cellStyle name="Normal 3 29" xfId="30160"/>
    <cellStyle name="Normal 3 29 2" xfId="30161"/>
    <cellStyle name="Normal 3 29 3" xfId="30162"/>
    <cellStyle name="Normal 3 29 4" xfId="30163"/>
    <cellStyle name="Normal 3 29 5" xfId="30164"/>
    <cellStyle name="Normal 3 29 6" xfId="30165"/>
    <cellStyle name="Normal 3 3" xfId="30166"/>
    <cellStyle name="Normal 3 3 10" xfId="30167"/>
    <cellStyle name="Normal 3 3 10 2" xfId="30168"/>
    <cellStyle name="Normal 3 3 10 3" xfId="30169"/>
    <cellStyle name="Normal 3 3 10 4" xfId="30170"/>
    <cellStyle name="Normal 3 3 10 5" xfId="30171"/>
    <cellStyle name="Normal 3 3 10 6" xfId="30172"/>
    <cellStyle name="Normal 3 3 11" xfId="30173"/>
    <cellStyle name="Normal 3 3 11 2" xfId="30174"/>
    <cellStyle name="Normal 3 3 11 3" xfId="30175"/>
    <cellStyle name="Normal 3 3 11 4" xfId="30176"/>
    <cellStyle name="Normal 3 3 11 5" xfId="30177"/>
    <cellStyle name="Normal 3 3 11 6" xfId="30178"/>
    <cellStyle name="Normal 3 3 12" xfId="30179"/>
    <cellStyle name="Normal 3 3 12 2" xfId="30180"/>
    <cellStyle name="Normal 3 3 12 3" xfId="30181"/>
    <cellStyle name="Normal 3 3 12 4" xfId="30182"/>
    <cellStyle name="Normal 3 3 12 5" xfId="30183"/>
    <cellStyle name="Normal 3 3 12 6" xfId="30184"/>
    <cellStyle name="Normal 3 3 13" xfId="30185"/>
    <cellStyle name="Normal 3 3 13 2" xfId="30186"/>
    <cellStyle name="Normal 3 3 13 3" xfId="30187"/>
    <cellStyle name="Normal 3 3 13 4" xfId="30188"/>
    <cellStyle name="Normal 3 3 13 5" xfId="30189"/>
    <cellStyle name="Normal 3 3 13 6" xfId="30190"/>
    <cellStyle name="Normal 3 3 14" xfId="30191"/>
    <cellStyle name="Normal 3 3 14 2" xfId="30192"/>
    <cellStyle name="Normal 3 3 14 3" xfId="30193"/>
    <cellStyle name="Normal 3 3 14 4" xfId="30194"/>
    <cellStyle name="Normal 3 3 14 5" xfId="30195"/>
    <cellStyle name="Normal 3 3 14 6" xfId="30196"/>
    <cellStyle name="Normal 3 3 15" xfId="30197"/>
    <cellStyle name="Normal 3 3 15 2" xfId="30198"/>
    <cellStyle name="Normal 3 3 15 3" xfId="30199"/>
    <cellStyle name="Normal 3 3 15 4" xfId="30200"/>
    <cellStyle name="Normal 3 3 15 5" xfId="30201"/>
    <cellStyle name="Normal 3 3 15 6" xfId="30202"/>
    <cellStyle name="Normal 3 3 16" xfId="30203"/>
    <cellStyle name="Normal 3 3 16 2" xfId="30204"/>
    <cellStyle name="Normal 3 3 16 3" xfId="30205"/>
    <cellStyle name="Normal 3 3 16 4" xfId="30206"/>
    <cellStyle name="Normal 3 3 16 5" xfId="30207"/>
    <cellStyle name="Normal 3 3 16 6" xfId="30208"/>
    <cellStyle name="Normal 3 3 17" xfId="30209"/>
    <cellStyle name="Normal 3 3 17 2" xfId="30210"/>
    <cellStyle name="Normal 3 3 17 3" xfId="30211"/>
    <cellStyle name="Normal 3 3 17 4" xfId="30212"/>
    <cellStyle name="Normal 3 3 17 5" xfId="30213"/>
    <cellStyle name="Normal 3 3 17 6" xfId="30214"/>
    <cellStyle name="Normal 3 3 18" xfId="30215"/>
    <cellStyle name="Normal 3 3 18 2" xfId="30216"/>
    <cellStyle name="Normal 3 3 18 3" xfId="30217"/>
    <cellStyle name="Normal 3 3 18 4" xfId="30218"/>
    <cellStyle name="Normal 3 3 18 5" xfId="30219"/>
    <cellStyle name="Normal 3 3 18 6" xfId="30220"/>
    <cellStyle name="Normal 3 3 19" xfId="30221"/>
    <cellStyle name="Normal 3 3 19 2" xfId="30222"/>
    <cellStyle name="Normal 3 3 19 3" xfId="30223"/>
    <cellStyle name="Normal 3 3 19 4" xfId="30224"/>
    <cellStyle name="Normal 3 3 19 5" xfId="30225"/>
    <cellStyle name="Normal 3 3 19 6" xfId="30226"/>
    <cellStyle name="Normal 3 3 2" xfId="30227"/>
    <cellStyle name="Normal 3 3 2 10" xfId="30228"/>
    <cellStyle name="Normal 3 3 2 10 2" xfId="30229"/>
    <cellStyle name="Normal 3 3 2 10 3" xfId="30230"/>
    <cellStyle name="Normal 3 3 2 10 4" xfId="30231"/>
    <cellStyle name="Normal 3 3 2 10 5" xfId="30232"/>
    <cellStyle name="Normal 3 3 2 10 6" xfId="30233"/>
    <cellStyle name="Normal 3 3 2 11" xfId="30234"/>
    <cellStyle name="Normal 3 3 2 11 2" xfId="30235"/>
    <cellStyle name="Normal 3 3 2 11 3" xfId="30236"/>
    <cellStyle name="Normal 3 3 2 11 4" xfId="30237"/>
    <cellStyle name="Normal 3 3 2 11 5" xfId="30238"/>
    <cellStyle name="Normal 3 3 2 11 6" xfId="30239"/>
    <cellStyle name="Normal 3 3 2 12" xfId="30240"/>
    <cellStyle name="Normal 3 3 2 12 2" xfId="30241"/>
    <cellStyle name="Normal 3 3 2 12 3" xfId="30242"/>
    <cellStyle name="Normal 3 3 2 12 4" xfId="30243"/>
    <cellStyle name="Normal 3 3 2 12 5" xfId="30244"/>
    <cellStyle name="Normal 3 3 2 12 6" xfId="30245"/>
    <cellStyle name="Normal 3 3 2 13" xfId="30246"/>
    <cellStyle name="Normal 3 3 2 13 2" xfId="30247"/>
    <cellStyle name="Normal 3 3 2 13 3" xfId="30248"/>
    <cellStyle name="Normal 3 3 2 13 4" xfId="30249"/>
    <cellStyle name="Normal 3 3 2 13 5" xfId="30250"/>
    <cellStyle name="Normal 3 3 2 13 6" xfId="30251"/>
    <cellStyle name="Normal 3 3 2 14" xfId="30252"/>
    <cellStyle name="Normal 3 3 2 14 2" xfId="30253"/>
    <cellStyle name="Normal 3 3 2 14 3" xfId="30254"/>
    <cellStyle name="Normal 3 3 2 14 4" xfId="30255"/>
    <cellStyle name="Normal 3 3 2 14 5" xfId="30256"/>
    <cellStyle name="Normal 3 3 2 14 6" xfId="30257"/>
    <cellStyle name="Normal 3 3 2 15" xfId="30258"/>
    <cellStyle name="Normal 3 3 2 15 2" xfId="30259"/>
    <cellStyle name="Normal 3 3 2 15 2 2" xfId="30260"/>
    <cellStyle name="Normal 3 3 2 15 2 2 2" xfId="30261"/>
    <cellStyle name="Normal 3 3 2 15 2 2 3" xfId="30262"/>
    <cellStyle name="Normal 3 3 2 15 2 2 4" xfId="30263"/>
    <cellStyle name="Normal 3 3 2 15 2 3" xfId="30264"/>
    <cellStyle name="Normal 3 3 2 15 2 4" xfId="30265"/>
    <cellStyle name="Normal 3 3 2 15 3" xfId="30266"/>
    <cellStyle name="Normal 3 3 2 15 4" xfId="30267"/>
    <cellStyle name="Normal 3 3 2 15 5" xfId="30268"/>
    <cellStyle name="Normal 3 3 2 15 6" xfId="30269"/>
    <cellStyle name="Normal 3 3 2 16" xfId="30270"/>
    <cellStyle name="Normal 3 3 2 16 2" xfId="30271"/>
    <cellStyle name="Normal 3 3 2 16 2 2" xfId="30272"/>
    <cellStyle name="Normal 3 3 2 16 2 3" xfId="30273"/>
    <cellStyle name="Normal 3 3 2 16 2 4" xfId="30274"/>
    <cellStyle name="Normal 3 3 2 16 3" xfId="30275"/>
    <cellStyle name="Normal 3 3 2 16 4" xfId="30276"/>
    <cellStyle name="Normal 3 3 2 17" xfId="30277"/>
    <cellStyle name="Normal 3 3 2 18" xfId="30278"/>
    <cellStyle name="Normal 3 3 2 19" xfId="30279"/>
    <cellStyle name="Normal 3 3 2 2" xfId="30280"/>
    <cellStyle name="Normal 3 3 2 2 2" xfId="30281"/>
    <cellStyle name="Normal 3 3 2 2 2 2" xfId="30282"/>
    <cellStyle name="Normal 3 3 2 2 2 2 2" xfId="30283"/>
    <cellStyle name="Normal 3 3 2 2 2 2 2 2" xfId="30284"/>
    <cellStyle name="Normal 3 3 2 2 2 2 2 3" xfId="30285"/>
    <cellStyle name="Normal 3 3 2 2 2 2 2 4" xfId="30286"/>
    <cellStyle name="Normal 3 3 2 2 2 2 3" xfId="30287"/>
    <cellStyle name="Normal 3 3 2 2 2 2 4" xfId="30288"/>
    <cellStyle name="Normal 3 3 2 2 2 3" xfId="30289"/>
    <cellStyle name="Normal 3 3 2 2 2 4" xfId="30290"/>
    <cellStyle name="Normal 3 3 2 2 2 5" xfId="30291"/>
    <cellStyle name="Normal 3 3 2 2 2 6" xfId="30292"/>
    <cellStyle name="Normal 3 3 2 2 3" xfId="30293"/>
    <cellStyle name="Normal 3 3 2 2 3 2" xfId="30294"/>
    <cellStyle name="Normal 3 3 2 2 4" xfId="30295"/>
    <cellStyle name="Normal 3 3 2 2 4 2" xfId="30296"/>
    <cellStyle name="Normal 3 3 2 2 4 2 2" xfId="30297"/>
    <cellStyle name="Normal 3 3 2 2 4 2 3" xfId="30298"/>
    <cellStyle name="Normal 3 3 2 2 4 2 4" xfId="30299"/>
    <cellStyle name="Normal 3 3 2 2 4 3" xfId="30300"/>
    <cellStyle name="Normal 3 3 2 2 4 4" xfId="30301"/>
    <cellStyle name="Normal 3 3 2 2 5" xfId="30302"/>
    <cellStyle name="Normal 3 3 2 2 6" xfId="30303"/>
    <cellStyle name="Normal 3 3 2 2 7" xfId="30304"/>
    <cellStyle name="Normal 3 3 2 20" xfId="30305"/>
    <cellStyle name="Normal 3 3 2 3" xfId="30306"/>
    <cellStyle name="Normal 3 3 2 3 2" xfId="30307"/>
    <cellStyle name="Normal 3 3 2 3 3" xfId="30308"/>
    <cellStyle name="Normal 3 3 2 3 4" xfId="30309"/>
    <cellStyle name="Normal 3 3 2 3 5" xfId="30310"/>
    <cellStyle name="Normal 3 3 2 3 6" xfId="30311"/>
    <cellStyle name="Normal 3 3 2 4" xfId="30312"/>
    <cellStyle name="Normal 3 3 2 4 2" xfId="30313"/>
    <cellStyle name="Normal 3 3 2 4 3" xfId="30314"/>
    <cellStyle name="Normal 3 3 2 4 4" xfId="30315"/>
    <cellStyle name="Normal 3 3 2 4 5" xfId="30316"/>
    <cellStyle name="Normal 3 3 2 4 6" xfId="30317"/>
    <cellStyle name="Normal 3 3 2 5" xfId="30318"/>
    <cellStyle name="Normal 3 3 2 5 2" xfId="30319"/>
    <cellStyle name="Normal 3 3 2 5 3" xfId="30320"/>
    <cellStyle name="Normal 3 3 2 5 4" xfId="30321"/>
    <cellStyle name="Normal 3 3 2 5 5" xfId="30322"/>
    <cellStyle name="Normal 3 3 2 5 6" xfId="30323"/>
    <cellStyle name="Normal 3 3 2 6" xfId="30324"/>
    <cellStyle name="Normal 3 3 2 6 2" xfId="30325"/>
    <cellStyle name="Normal 3 3 2 6 3" xfId="30326"/>
    <cellStyle name="Normal 3 3 2 6 4" xfId="30327"/>
    <cellStyle name="Normal 3 3 2 6 5" xfId="30328"/>
    <cellStyle name="Normal 3 3 2 6 6" xfId="30329"/>
    <cellStyle name="Normal 3 3 2 7" xfId="30330"/>
    <cellStyle name="Normal 3 3 2 7 2" xfId="30331"/>
    <cellStyle name="Normal 3 3 2 7 3" xfId="30332"/>
    <cellStyle name="Normal 3 3 2 7 4" xfId="30333"/>
    <cellStyle name="Normal 3 3 2 7 5" xfId="30334"/>
    <cellStyle name="Normal 3 3 2 7 6" xfId="30335"/>
    <cellStyle name="Normal 3 3 2 8" xfId="30336"/>
    <cellStyle name="Normal 3 3 2 8 2" xfId="30337"/>
    <cellStyle name="Normal 3 3 2 8 3" xfId="30338"/>
    <cellStyle name="Normal 3 3 2 8 4" xfId="30339"/>
    <cellStyle name="Normal 3 3 2 8 5" xfId="30340"/>
    <cellStyle name="Normal 3 3 2 8 6" xfId="30341"/>
    <cellStyle name="Normal 3 3 2 9" xfId="30342"/>
    <cellStyle name="Normal 3 3 2 9 2" xfId="30343"/>
    <cellStyle name="Normal 3 3 2 9 3" xfId="30344"/>
    <cellStyle name="Normal 3 3 2 9 4" xfId="30345"/>
    <cellStyle name="Normal 3 3 2 9 5" xfId="30346"/>
    <cellStyle name="Normal 3 3 2 9 6" xfId="30347"/>
    <cellStyle name="Normal 3 3 20" xfId="30348"/>
    <cellStyle name="Normal 3 3 20 2" xfId="30349"/>
    <cellStyle name="Normal 3 3 20 3" xfId="30350"/>
    <cellStyle name="Normal 3 3 20 4" xfId="30351"/>
    <cellStyle name="Normal 3 3 20 5" xfId="30352"/>
    <cellStyle name="Normal 3 3 20 6" xfId="30353"/>
    <cellStyle name="Normal 3 3 21" xfId="30354"/>
    <cellStyle name="Normal 3 3 21 2" xfId="30355"/>
    <cellStyle name="Normal 3 3 21 3" xfId="30356"/>
    <cellStyle name="Normal 3 3 21 4" xfId="30357"/>
    <cellStyle name="Normal 3 3 21 5" xfId="30358"/>
    <cellStyle name="Normal 3 3 21 6" xfId="30359"/>
    <cellStyle name="Normal 3 3 22" xfId="30360"/>
    <cellStyle name="Normal 3 3 22 2" xfId="30361"/>
    <cellStyle name="Normal 3 3 22 3" xfId="30362"/>
    <cellStyle name="Normal 3 3 22 4" xfId="30363"/>
    <cellStyle name="Normal 3 3 22 5" xfId="30364"/>
    <cellStyle name="Normal 3 3 22 6" xfId="30365"/>
    <cellStyle name="Normal 3 3 23" xfId="30366"/>
    <cellStyle name="Normal 3 3 23 2" xfId="30367"/>
    <cellStyle name="Normal 3 3 23 3" xfId="30368"/>
    <cellStyle name="Normal 3 3 23 4" xfId="30369"/>
    <cellStyle name="Normal 3 3 23 5" xfId="30370"/>
    <cellStyle name="Normal 3 3 23 6" xfId="30371"/>
    <cellStyle name="Normal 3 3 24" xfId="30372"/>
    <cellStyle name="Normal 3 3 24 2" xfId="30373"/>
    <cellStyle name="Normal 3 3 24 3" xfId="30374"/>
    <cellStyle name="Normal 3 3 24 4" xfId="30375"/>
    <cellStyle name="Normal 3 3 24 5" xfId="30376"/>
    <cellStyle name="Normal 3 3 24 6" xfId="30377"/>
    <cellStyle name="Normal 3 3 25" xfId="30378"/>
    <cellStyle name="Normal 3 3 25 2" xfId="30379"/>
    <cellStyle name="Normal 3 3 25 3" xfId="30380"/>
    <cellStyle name="Normal 3 3 25 4" xfId="30381"/>
    <cellStyle name="Normal 3 3 25 5" xfId="30382"/>
    <cellStyle name="Normal 3 3 25 6" xfId="30383"/>
    <cellStyle name="Normal 3 3 26" xfId="30384"/>
    <cellStyle name="Normal 3 3 26 2" xfId="30385"/>
    <cellStyle name="Normal 3 3 26 3" xfId="30386"/>
    <cellStyle name="Normal 3 3 26 4" xfId="30387"/>
    <cellStyle name="Normal 3 3 26 5" xfId="30388"/>
    <cellStyle name="Normal 3 3 26 6" xfId="30389"/>
    <cellStyle name="Normal 3 3 27" xfId="30390"/>
    <cellStyle name="Normal 3 3 27 2" xfId="30391"/>
    <cellStyle name="Normal 3 3 27 3" xfId="30392"/>
    <cellStyle name="Normal 3 3 27 4" xfId="30393"/>
    <cellStyle name="Normal 3 3 27 5" xfId="30394"/>
    <cellStyle name="Normal 3 3 27 6" xfId="30395"/>
    <cellStyle name="Normal 3 3 28" xfId="30396"/>
    <cellStyle name="Normal 3 3 28 2" xfId="30397"/>
    <cellStyle name="Normal 3 3 28 3" xfId="30398"/>
    <cellStyle name="Normal 3 3 28 4" xfId="30399"/>
    <cellStyle name="Normal 3 3 28 5" xfId="30400"/>
    <cellStyle name="Normal 3 3 28 6" xfId="30401"/>
    <cellStyle name="Normal 3 3 29" xfId="30402"/>
    <cellStyle name="Normal 3 3 29 2" xfId="30403"/>
    <cellStyle name="Normal 3 3 29 3" xfId="30404"/>
    <cellStyle name="Normal 3 3 29 4" xfId="30405"/>
    <cellStyle name="Normal 3 3 29 5" xfId="30406"/>
    <cellStyle name="Normal 3 3 29 6" xfId="30407"/>
    <cellStyle name="Normal 3 3 3" xfId="30408"/>
    <cellStyle name="Normal 3 3 3 2" xfId="30409"/>
    <cellStyle name="Normal 3 3 3 2 2" xfId="30410"/>
    <cellStyle name="Normal 3 3 3 2 2 2" xfId="30411"/>
    <cellStyle name="Normal 3 3 3 2 2 2 2" xfId="30412"/>
    <cellStyle name="Normal 3 3 3 2 2 2 3" xfId="30413"/>
    <cellStyle name="Normal 3 3 3 2 2 2 4" xfId="30414"/>
    <cellStyle name="Normal 3 3 3 2 2 3" xfId="30415"/>
    <cellStyle name="Normal 3 3 3 2 2 4" xfId="30416"/>
    <cellStyle name="Normal 3 3 3 2 3" xfId="30417"/>
    <cellStyle name="Normal 3 3 3 2 4" xfId="30418"/>
    <cellStyle name="Normal 3 3 3 2 5" xfId="30419"/>
    <cellStyle name="Normal 3 3 3 2 6" xfId="30420"/>
    <cellStyle name="Normal 3 3 3 3" xfId="30421"/>
    <cellStyle name="Normal 3 3 3 3 2" xfId="30422"/>
    <cellStyle name="Normal 3 3 3 4" xfId="30423"/>
    <cellStyle name="Normal 3 3 3 4 2" xfId="30424"/>
    <cellStyle name="Normal 3 3 3 4 2 2" xfId="30425"/>
    <cellStyle name="Normal 3 3 3 4 2 3" xfId="30426"/>
    <cellStyle name="Normal 3 3 3 4 2 4" xfId="30427"/>
    <cellStyle name="Normal 3 3 3 4 3" xfId="30428"/>
    <cellStyle name="Normal 3 3 3 4 4" xfId="30429"/>
    <cellStyle name="Normal 3 3 3 5" xfId="30430"/>
    <cellStyle name="Normal 3 3 3 6" xfId="30431"/>
    <cellStyle name="Normal 3 3 3 7" xfId="30432"/>
    <cellStyle name="Normal 3 3 3 8" xfId="30433"/>
    <cellStyle name="Normal 3 3 30" xfId="30434"/>
    <cellStyle name="Normal 3 3 30 2" xfId="30435"/>
    <cellStyle name="Normal 3 3 30 3" xfId="30436"/>
    <cellStyle name="Normal 3 3 30 4" xfId="30437"/>
    <cellStyle name="Normal 3 3 30 5" xfId="30438"/>
    <cellStyle name="Normal 3 3 30 6" xfId="30439"/>
    <cellStyle name="Normal 3 3 31" xfId="30440"/>
    <cellStyle name="Normal 3 3 31 2" xfId="30441"/>
    <cellStyle name="Normal 3 3 31 3" xfId="30442"/>
    <cellStyle name="Normal 3 3 31 4" xfId="30443"/>
    <cellStyle name="Normal 3 3 31 5" xfId="30444"/>
    <cellStyle name="Normal 3 3 31 6" xfId="30445"/>
    <cellStyle name="Normal 3 3 32" xfId="30446"/>
    <cellStyle name="Normal 3 3 32 2" xfId="30447"/>
    <cellStyle name="Normal 3 3 32 3" xfId="30448"/>
    <cellStyle name="Normal 3 3 32 4" xfId="30449"/>
    <cellStyle name="Normal 3 3 32 5" xfId="30450"/>
    <cellStyle name="Normal 3 3 32 6" xfId="30451"/>
    <cellStyle name="Normal 3 3 33" xfId="30452"/>
    <cellStyle name="Normal 3 3 33 2" xfId="30453"/>
    <cellStyle name="Normal 3 3 33 3" xfId="30454"/>
    <cellStyle name="Normal 3 3 33 4" xfId="30455"/>
    <cellStyle name="Normal 3 3 33 5" xfId="30456"/>
    <cellStyle name="Normal 3 3 33 6" xfId="30457"/>
    <cellStyle name="Normal 3 3 34" xfId="30458"/>
    <cellStyle name="Normal 3 3 34 2" xfId="30459"/>
    <cellStyle name="Normal 3 3 34 2 2" xfId="30460"/>
    <cellStyle name="Normal 3 3 34 2 2 2" xfId="30461"/>
    <cellStyle name="Normal 3 3 34 2 2 3" xfId="30462"/>
    <cellStyle name="Normal 3 3 34 2 2 4" xfId="30463"/>
    <cellStyle name="Normal 3 3 34 2 3" xfId="30464"/>
    <cellStyle name="Normal 3 3 34 2 4" xfId="30465"/>
    <cellStyle name="Normal 3 3 34 3" xfId="30466"/>
    <cellStyle name="Normal 3 3 34 4" xfId="30467"/>
    <cellStyle name="Normal 3 3 34 5" xfId="30468"/>
    <cellStyle name="Normal 3 3 34 6" xfId="30469"/>
    <cellStyle name="Normal 3 3 35" xfId="30470"/>
    <cellStyle name="Normal 3 3 35 2" xfId="30471"/>
    <cellStyle name="Normal 3 3 35 2 2" xfId="30472"/>
    <cellStyle name="Normal 3 3 35 2 3" xfId="30473"/>
    <cellStyle name="Normal 3 3 35 2 4" xfId="30474"/>
    <cellStyle name="Normal 3 3 35 3" xfId="30475"/>
    <cellStyle name="Normal 3 3 35 4" xfId="30476"/>
    <cellStyle name="Normal 3 3 36" xfId="30477"/>
    <cellStyle name="Normal 3 3 37" xfId="30478"/>
    <cellStyle name="Normal 3 3 38" xfId="30479"/>
    <cellStyle name="Normal 3 3 39" xfId="30480"/>
    <cellStyle name="Normal 3 3 4" xfId="30481"/>
    <cellStyle name="Normal 3 3 4 2" xfId="30482"/>
    <cellStyle name="Normal 3 3 4 3" xfId="30483"/>
    <cellStyle name="Normal 3 3 4 4" xfId="30484"/>
    <cellStyle name="Normal 3 3 4 5" xfId="30485"/>
    <cellStyle name="Normal 3 3 4 6" xfId="30486"/>
    <cellStyle name="Normal 3 3 40" xfId="30487"/>
    <cellStyle name="Normal 3 3 41" xfId="30488"/>
    <cellStyle name="Normal 3 3 42" xfId="30489"/>
    <cellStyle name="Normal 3 3 43" xfId="30490"/>
    <cellStyle name="Normal 3 3 44" xfId="30491"/>
    <cellStyle name="Normal 3 3 45" xfId="30492"/>
    <cellStyle name="Normal 3 3 46" xfId="30493"/>
    <cellStyle name="Normal 3 3 5" xfId="30494"/>
    <cellStyle name="Normal 3 3 5 2" xfId="30495"/>
    <cellStyle name="Normal 3 3 5 3" xfId="30496"/>
    <cellStyle name="Normal 3 3 5 4" xfId="30497"/>
    <cellStyle name="Normal 3 3 5 5" xfId="30498"/>
    <cellStyle name="Normal 3 3 5 6" xfId="30499"/>
    <cellStyle name="Normal 3 3 6" xfId="30500"/>
    <cellStyle name="Normal 3 3 6 2" xfId="30501"/>
    <cellStyle name="Normal 3 3 6 3" xfId="30502"/>
    <cellStyle name="Normal 3 3 6 4" xfId="30503"/>
    <cellStyle name="Normal 3 3 6 5" xfId="30504"/>
    <cellStyle name="Normal 3 3 6 6" xfId="30505"/>
    <cellStyle name="Normal 3 3 7" xfId="30506"/>
    <cellStyle name="Normal 3 3 7 2" xfId="30507"/>
    <cellStyle name="Normal 3 3 7 3" xfId="30508"/>
    <cellStyle name="Normal 3 3 7 4" xfId="30509"/>
    <cellStyle name="Normal 3 3 7 5" xfId="30510"/>
    <cellStyle name="Normal 3 3 7 6" xfId="30511"/>
    <cellStyle name="Normal 3 3 8" xfId="30512"/>
    <cellStyle name="Normal 3 3 8 2" xfId="30513"/>
    <cellStyle name="Normal 3 3 8 3" xfId="30514"/>
    <cellStyle name="Normal 3 3 8 4" xfId="30515"/>
    <cellStyle name="Normal 3 3 8 5" xfId="30516"/>
    <cellStyle name="Normal 3 3 8 6" xfId="30517"/>
    <cellStyle name="Normal 3 3 9" xfId="30518"/>
    <cellStyle name="Normal 3 3 9 2" xfId="30519"/>
    <cellStyle name="Normal 3 3 9 3" xfId="30520"/>
    <cellStyle name="Normal 3 3 9 4" xfId="30521"/>
    <cellStyle name="Normal 3 3 9 5" xfId="30522"/>
    <cellStyle name="Normal 3 3 9 6" xfId="30523"/>
    <cellStyle name="Normal 3 30" xfId="30524"/>
    <cellStyle name="Normal 3 30 2" xfId="30525"/>
    <cellStyle name="Normal 3 30 3" xfId="30526"/>
    <cellStyle name="Normal 3 30 4" xfId="30527"/>
    <cellStyle name="Normal 3 30 5" xfId="30528"/>
    <cellStyle name="Normal 3 30 6" xfId="30529"/>
    <cellStyle name="Normal 3 31" xfId="30530"/>
    <cellStyle name="Normal 3 31 2" xfId="30531"/>
    <cellStyle name="Normal 3 31 3" xfId="30532"/>
    <cellStyle name="Normal 3 31 4" xfId="30533"/>
    <cellStyle name="Normal 3 31 5" xfId="30534"/>
    <cellStyle name="Normal 3 31 6" xfId="30535"/>
    <cellStyle name="Normal 3 32" xfId="30536"/>
    <cellStyle name="Normal 3 32 2" xfId="30537"/>
    <cellStyle name="Normal 3 32 3" xfId="30538"/>
    <cellStyle name="Normal 3 32 4" xfId="30539"/>
    <cellStyle name="Normal 3 32 5" xfId="30540"/>
    <cellStyle name="Normal 3 32 6" xfId="30541"/>
    <cellStyle name="Normal 3 33" xfId="30542"/>
    <cellStyle name="Normal 3 33 2" xfId="30543"/>
    <cellStyle name="Normal 3 33 3" xfId="30544"/>
    <cellStyle name="Normal 3 33 4" xfId="30545"/>
    <cellStyle name="Normal 3 33 5" xfId="30546"/>
    <cellStyle name="Normal 3 33 6" xfId="30547"/>
    <cellStyle name="Normal 3 34" xfId="30548"/>
    <cellStyle name="Normal 3 34 2" xfId="30549"/>
    <cellStyle name="Normal 3 34 3" xfId="30550"/>
    <cellStyle name="Normal 3 34 4" xfId="30551"/>
    <cellStyle name="Normal 3 34 5" xfId="30552"/>
    <cellStyle name="Normal 3 34 6" xfId="30553"/>
    <cellStyle name="Normal 3 35" xfId="30554"/>
    <cellStyle name="Normal 3 35 2" xfId="30555"/>
    <cellStyle name="Normal 3 35 3" xfId="30556"/>
    <cellStyle name="Normal 3 35 4" xfId="30557"/>
    <cellStyle name="Normal 3 35 5" xfId="30558"/>
    <cellStyle name="Normal 3 35 6" xfId="30559"/>
    <cellStyle name="Normal 3 36" xfId="30560"/>
    <cellStyle name="Normal 3 36 2" xfId="30561"/>
    <cellStyle name="Normal 3 36 3" xfId="30562"/>
    <cellStyle name="Normal 3 36 4" xfId="30563"/>
    <cellStyle name="Normal 3 36 5" xfId="30564"/>
    <cellStyle name="Normal 3 36 6" xfId="30565"/>
    <cellStyle name="Normal 3 37" xfId="30566"/>
    <cellStyle name="Normal 3 37 2" xfId="30567"/>
    <cellStyle name="Normal 3 37 3" xfId="30568"/>
    <cellStyle name="Normal 3 37 4" xfId="30569"/>
    <cellStyle name="Normal 3 37 5" xfId="30570"/>
    <cellStyle name="Normal 3 37 6" xfId="30571"/>
    <cellStyle name="Normal 3 38" xfId="30572"/>
    <cellStyle name="Normal 3 38 2" xfId="30573"/>
    <cellStyle name="Normal 3 38 2 2" xfId="30574"/>
    <cellStyle name="Normal 3 38 2 2 2" xfId="30575"/>
    <cellStyle name="Normal 3 38 2 2 3" xfId="30576"/>
    <cellStyle name="Normal 3 38 2 2 4" xfId="30577"/>
    <cellStyle name="Normal 3 38 2 3" xfId="30578"/>
    <cellStyle name="Normal 3 38 2 4" xfId="30579"/>
    <cellStyle name="Normal 3 38 3" xfId="30580"/>
    <cellStyle name="Normal 3 38 4" xfId="30581"/>
    <cellStyle name="Normal 3 38 5" xfId="30582"/>
    <cellStyle name="Normal 3 38 6" xfId="30583"/>
    <cellStyle name="Normal 3 39" xfId="30584"/>
    <cellStyle name="Normal 3 39 2" xfId="30585"/>
    <cellStyle name="Normal 3 39 2 2" xfId="30586"/>
    <cellStyle name="Normal 3 39 2 3" xfId="30587"/>
    <cellStyle name="Normal 3 39 2 4" xfId="30588"/>
    <cellStyle name="Normal 3 39 3" xfId="30589"/>
    <cellStyle name="Normal 3 39 4" xfId="30590"/>
    <cellStyle name="Normal 3 4" xfId="30591"/>
    <cellStyle name="Normal 3 4 10" xfId="30592"/>
    <cellStyle name="Normal 3 4 10 2" xfId="30593"/>
    <cellStyle name="Normal 3 4 10 3" xfId="30594"/>
    <cellStyle name="Normal 3 4 10 4" xfId="30595"/>
    <cellStyle name="Normal 3 4 10 5" xfId="30596"/>
    <cellStyle name="Normal 3 4 10 6" xfId="30597"/>
    <cellStyle name="Normal 3 4 11" xfId="30598"/>
    <cellStyle name="Normal 3 4 11 2" xfId="30599"/>
    <cellStyle name="Normal 3 4 11 3" xfId="30600"/>
    <cellStyle name="Normal 3 4 11 4" xfId="30601"/>
    <cellStyle name="Normal 3 4 11 5" xfId="30602"/>
    <cellStyle name="Normal 3 4 11 6" xfId="30603"/>
    <cellStyle name="Normal 3 4 12" xfId="30604"/>
    <cellStyle name="Normal 3 4 12 2" xfId="30605"/>
    <cellStyle name="Normal 3 4 12 3" xfId="30606"/>
    <cellStyle name="Normal 3 4 12 4" xfId="30607"/>
    <cellStyle name="Normal 3 4 12 5" xfId="30608"/>
    <cellStyle name="Normal 3 4 12 6" xfId="30609"/>
    <cellStyle name="Normal 3 4 13" xfId="30610"/>
    <cellStyle name="Normal 3 4 13 2" xfId="30611"/>
    <cellStyle name="Normal 3 4 13 3" xfId="30612"/>
    <cellStyle name="Normal 3 4 13 4" xfId="30613"/>
    <cellStyle name="Normal 3 4 13 5" xfId="30614"/>
    <cellStyle name="Normal 3 4 13 6" xfId="30615"/>
    <cellStyle name="Normal 3 4 14" xfId="30616"/>
    <cellStyle name="Normal 3 4 14 2" xfId="30617"/>
    <cellStyle name="Normal 3 4 14 3" xfId="30618"/>
    <cellStyle name="Normal 3 4 14 4" xfId="30619"/>
    <cellStyle name="Normal 3 4 14 5" xfId="30620"/>
    <cellStyle name="Normal 3 4 14 6" xfId="30621"/>
    <cellStyle name="Normal 3 4 15" xfId="30622"/>
    <cellStyle name="Normal 3 4 15 2" xfId="30623"/>
    <cellStyle name="Normal 3 4 15 3" xfId="30624"/>
    <cellStyle name="Normal 3 4 15 4" xfId="30625"/>
    <cellStyle name="Normal 3 4 15 5" xfId="30626"/>
    <cellStyle name="Normal 3 4 15 6" xfId="30627"/>
    <cellStyle name="Normal 3 4 16" xfId="30628"/>
    <cellStyle name="Normal 3 4 16 2" xfId="30629"/>
    <cellStyle name="Normal 3 4 16 3" xfId="30630"/>
    <cellStyle name="Normal 3 4 16 4" xfId="30631"/>
    <cellStyle name="Normal 3 4 16 5" xfId="30632"/>
    <cellStyle name="Normal 3 4 16 6" xfId="30633"/>
    <cellStyle name="Normal 3 4 17" xfId="30634"/>
    <cellStyle name="Normal 3 4 17 2" xfId="30635"/>
    <cellStyle name="Normal 3 4 17 3" xfId="30636"/>
    <cellStyle name="Normal 3 4 17 4" xfId="30637"/>
    <cellStyle name="Normal 3 4 17 5" xfId="30638"/>
    <cellStyle name="Normal 3 4 17 6" xfId="30639"/>
    <cellStyle name="Normal 3 4 18" xfId="30640"/>
    <cellStyle name="Normal 3 4 18 2" xfId="30641"/>
    <cellStyle name="Normal 3 4 18 3" xfId="30642"/>
    <cellStyle name="Normal 3 4 18 4" xfId="30643"/>
    <cellStyle name="Normal 3 4 18 5" xfId="30644"/>
    <cellStyle name="Normal 3 4 18 6" xfId="30645"/>
    <cellStyle name="Normal 3 4 19" xfId="30646"/>
    <cellStyle name="Normal 3 4 19 2" xfId="30647"/>
    <cellStyle name="Normal 3 4 19 3" xfId="30648"/>
    <cellStyle name="Normal 3 4 19 4" xfId="30649"/>
    <cellStyle name="Normal 3 4 19 5" xfId="30650"/>
    <cellStyle name="Normal 3 4 19 6" xfId="30651"/>
    <cellStyle name="Normal 3 4 2" xfId="30652"/>
    <cellStyle name="Normal 3 4 2 2" xfId="30653"/>
    <cellStyle name="Normal 3 4 2 3" xfId="30654"/>
    <cellStyle name="Normal 3 4 2 4" xfId="30655"/>
    <cellStyle name="Normal 3 4 2 5" xfId="30656"/>
    <cellStyle name="Normal 3 4 2 6" xfId="30657"/>
    <cellStyle name="Normal 3 4 20" xfId="30658"/>
    <cellStyle name="Normal 3 4 20 2" xfId="30659"/>
    <cellStyle name="Normal 3 4 20 3" xfId="30660"/>
    <cellStyle name="Normal 3 4 20 4" xfId="30661"/>
    <cellStyle name="Normal 3 4 20 5" xfId="30662"/>
    <cellStyle name="Normal 3 4 20 6" xfId="30663"/>
    <cellStyle name="Normal 3 4 21" xfId="30664"/>
    <cellStyle name="Normal 3 4 21 2" xfId="30665"/>
    <cellStyle name="Normal 3 4 21 3" xfId="30666"/>
    <cellStyle name="Normal 3 4 21 4" xfId="30667"/>
    <cellStyle name="Normal 3 4 21 5" xfId="30668"/>
    <cellStyle name="Normal 3 4 21 6" xfId="30669"/>
    <cellStyle name="Normal 3 4 22" xfId="30670"/>
    <cellStyle name="Normal 3 4 22 2" xfId="30671"/>
    <cellStyle name="Normal 3 4 22 3" xfId="30672"/>
    <cellStyle name="Normal 3 4 22 4" xfId="30673"/>
    <cellStyle name="Normal 3 4 22 5" xfId="30674"/>
    <cellStyle name="Normal 3 4 22 6" xfId="30675"/>
    <cellStyle name="Normal 3 4 23" xfId="30676"/>
    <cellStyle name="Normal 3 4 23 2" xfId="30677"/>
    <cellStyle name="Normal 3 4 23 3" xfId="30678"/>
    <cellStyle name="Normal 3 4 23 4" xfId="30679"/>
    <cellStyle name="Normal 3 4 23 5" xfId="30680"/>
    <cellStyle name="Normal 3 4 23 6" xfId="30681"/>
    <cellStyle name="Normal 3 4 24" xfId="30682"/>
    <cellStyle name="Normal 3 4 24 2" xfId="30683"/>
    <cellStyle name="Normal 3 4 24 3" xfId="30684"/>
    <cellStyle name="Normal 3 4 24 4" xfId="30685"/>
    <cellStyle name="Normal 3 4 24 5" xfId="30686"/>
    <cellStyle name="Normal 3 4 24 6" xfId="30687"/>
    <cellStyle name="Normal 3 4 25" xfId="30688"/>
    <cellStyle name="Normal 3 4 25 2" xfId="30689"/>
    <cellStyle name="Normal 3 4 25 3" xfId="30690"/>
    <cellStyle name="Normal 3 4 25 4" xfId="30691"/>
    <cellStyle name="Normal 3 4 25 5" xfId="30692"/>
    <cellStyle name="Normal 3 4 25 6" xfId="30693"/>
    <cellStyle name="Normal 3 4 26" xfId="30694"/>
    <cellStyle name="Normal 3 4 26 2" xfId="30695"/>
    <cellStyle name="Normal 3 4 26 3" xfId="30696"/>
    <cellStyle name="Normal 3 4 26 4" xfId="30697"/>
    <cellStyle name="Normal 3 4 26 5" xfId="30698"/>
    <cellStyle name="Normal 3 4 26 6" xfId="30699"/>
    <cellStyle name="Normal 3 4 27" xfId="30700"/>
    <cellStyle name="Normal 3 4 27 2" xfId="30701"/>
    <cellStyle name="Normal 3 4 27 3" xfId="30702"/>
    <cellStyle name="Normal 3 4 27 4" xfId="30703"/>
    <cellStyle name="Normal 3 4 27 5" xfId="30704"/>
    <cellStyle name="Normal 3 4 27 6" xfId="30705"/>
    <cellStyle name="Normal 3 4 28" xfId="30706"/>
    <cellStyle name="Normal 3 4 28 2" xfId="30707"/>
    <cellStyle name="Normal 3 4 28 3" xfId="30708"/>
    <cellStyle name="Normal 3 4 28 4" xfId="30709"/>
    <cellStyle name="Normal 3 4 28 5" xfId="30710"/>
    <cellStyle name="Normal 3 4 28 6" xfId="30711"/>
    <cellStyle name="Normal 3 4 29" xfId="30712"/>
    <cellStyle name="Normal 3 4 29 2" xfId="30713"/>
    <cellStyle name="Normal 3 4 29 3" xfId="30714"/>
    <cellStyle name="Normal 3 4 29 4" xfId="30715"/>
    <cellStyle name="Normal 3 4 29 5" xfId="30716"/>
    <cellStyle name="Normal 3 4 29 6" xfId="30717"/>
    <cellStyle name="Normal 3 4 3" xfId="30718"/>
    <cellStyle name="Normal 3 4 3 2" xfId="30719"/>
    <cellStyle name="Normal 3 4 3 3" xfId="30720"/>
    <cellStyle name="Normal 3 4 3 4" xfId="30721"/>
    <cellStyle name="Normal 3 4 3 5" xfId="30722"/>
    <cellStyle name="Normal 3 4 3 6" xfId="30723"/>
    <cellStyle name="Normal 3 4 30" xfId="30724"/>
    <cellStyle name="Normal 3 4 30 2" xfId="30725"/>
    <cellStyle name="Normal 3 4 30 3" xfId="30726"/>
    <cellStyle name="Normal 3 4 30 4" xfId="30727"/>
    <cellStyle name="Normal 3 4 30 5" xfId="30728"/>
    <cellStyle name="Normal 3 4 30 6" xfId="30729"/>
    <cellStyle name="Normal 3 4 31" xfId="30730"/>
    <cellStyle name="Normal 3 4 31 2" xfId="30731"/>
    <cellStyle name="Normal 3 4 31 3" xfId="30732"/>
    <cellStyle name="Normal 3 4 31 4" xfId="30733"/>
    <cellStyle name="Normal 3 4 31 5" xfId="30734"/>
    <cellStyle name="Normal 3 4 31 6" xfId="30735"/>
    <cellStyle name="Normal 3 4 32" xfId="30736"/>
    <cellStyle name="Normal 3 4 32 2" xfId="30737"/>
    <cellStyle name="Normal 3 4 32 3" xfId="30738"/>
    <cellStyle name="Normal 3 4 32 4" xfId="30739"/>
    <cellStyle name="Normal 3 4 32 5" xfId="30740"/>
    <cellStyle name="Normal 3 4 32 6" xfId="30741"/>
    <cellStyle name="Normal 3 4 33" xfId="30742"/>
    <cellStyle name="Normal 3 4 33 2" xfId="30743"/>
    <cellStyle name="Normal 3 4 33 3" xfId="30744"/>
    <cellStyle name="Normal 3 4 33 4" xfId="30745"/>
    <cellStyle name="Normal 3 4 33 5" xfId="30746"/>
    <cellStyle name="Normal 3 4 33 6" xfId="30747"/>
    <cellStyle name="Normal 3 4 34" xfId="30748"/>
    <cellStyle name="Normal 3 4 34 2" xfId="30749"/>
    <cellStyle name="Normal 3 4 35" xfId="30750"/>
    <cellStyle name="Normal 3 4 36" xfId="30751"/>
    <cellStyle name="Normal 3 4 37" xfId="30752"/>
    <cellStyle name="Normal 3 4 38" xfId="30753"/>
    <cellStyle name="Normal 3 4 39" xfId="30754"/>
    <cellStyle name="Normal 3 4 4" xfId="30755"/>
    <cellStyle name="Normal 3 4 4 2" xfId="30756"/>
    <cellStyle name="Normal 3 4 4 3" xfId="30757"/>
    <cellStyle name="Normal 3 4 4 4" xfId="30758"/>
    <cellStyle name="Normal 3 4 4 5" xfId="30759"/>
    <cellStyle name="Normal 3 4 4 6" xfId="30760"/>
    <cellStyle name="Normal 3 4 40" xfId="30761"/>
    <cellStyle name="Normal 3 4 41" xfId="30762"/>
    <cellStyle name="Normal 3 4 42" xfId="30763"/>
    <cellStyle name="Normal 3 4 43" xfId="30764"/>
    <cellStyle name="Normal 3 4 44" xfId="30765"/>
    <cellStyle name="Normal 3 4 45" xfId="30766"/>
    <cellStyle name="Normal 3 4 46" xfId="30767"/>
    <cellStyle name="Normal 3 4 5" xfId="30768"/>
    <cellStyle name="Normal 3 4 5 2" xfId="30769"/>
    <cellStyle name="Normal 3 4 5 3" xfId="30770"/>
    <cellStyle name="Normal 3 4 5 4" xfId="30771"/>
    <cellStyle name="Normal 3 4 5 5" xfId="30772"/>
    <cellStyle name="Normal 3 4 5 6" xfId="30773"/>
    <cellStyle name="Normal 3 4 6" xfId="30774"/>
    <cellStyle name="Normal 3 4 6 2" xfId="30775"/>
    <cellStyle name="Normal 3 4 6 3" xfId="30776"/>
    <cellStyle name="Normal 3 4 6 4" xfId="30777"/>
    <cellStyle name="Normal 3 4 6 5" xfId="30778"/>
    <cellStyle name="Normal 3 4 6 6" xfId="30779"/>
    <cellStyle name="Normal 3 4 7" xfId="30780"/>
    <cellStyle name="Normal 3 4 7 2" xfId="30781"/>
    <cellStyle name="Normal 3 4 7 3" xfId="30782"/>
    <cellStyle name="Normal 3 4 7 4" xfId="30783"/>
    <cellStyle name="Normal 3 4 7 5" xfId="30784"/>
    <cellStyle name="Normal 3 4 7 6" xfId="30785"/>
    <cellStyle name="Normal 3 4 8" xfId="30786"/>
    <cellStyle name="Normal 3 4 8 2" xfId="30787"/>
    <cellStyle name="Normal 3 4 8 3" xfId="30788"/>
    <cellStyle name="Normal 3 4 8 4" xfId="30789"/>
    <cellStyle name="Normal 3 4 8 5" xfId="30790"/>
    <cellStyle name="Normal 3 4 8 6" xfId="30791"/>
    <cellStyle name="Normal 3 4 9" xfId="30792"/>
    <cellStyle name="Normal 3 4 9 2" xfId="30793"/>
    <cellStyle name="Normal 3 4 9 3" xfId="30794"/>
    <cellStyle name="Normal 3 4 9 4" xfId="30795"/>
    <cellStyle name="Normal 3 4 9 5" xfId="30796"/>
    <cellStyle name="Normal 3 4 9 6" xfId="30797"/>
    <cellStyle name="Normal 3 40" xfId="30798"/>
    <cellStyle name="Normal 3 41" xfId="30799"/>
    <cellStyle name="Normal 3 42" xfId="30800"/>
    <cellStyle name="Normal 3 43" xfId="30801"/>
    <cellStyle name="Normal 3 44" xfId="30802"/>
    <cellStyle name="Normal 3 45" xfId="30803"/>
    <cellStyle name="Normal 3 46" xfId="30804"/>
    <cellStyle name="Normal 3 47" xfId="30805"/>
    <cellStyle name="Normal 3 48" xfId="30806"/>
    <cellStyle name="Normal 3 49" xfId="30807"/>
    <cellStyle name="Normal 3 5" xfId="30808"/>
    <cellStyle name="Normal 3 5 10" xfId="30809"/>
    <cellStyle name="Normal 3 5 10 2" xfId="30810"/>
    <cellStyle name="Normal 3 5 10 3" xfId="30811"/>
    <cellStyle name="Normal 3 5 10 4" xfId="30812"/>
    <cellStyle name="Normal 3 5 10 5" xfId="30813"/>
    <cellStyle name="Normal 3 5 10 6" xfId="30814"/>
    <cellStyle name="Normal 3 5 11" xfId="30815"/>
    <cellStyle name="Normal 3 5 11 2" xfId="30816"/>
    <cellStyle name="Normal 3 5 11 3" xfId="30817"/>
    <cellStyle name="Normal 3 5 11 4" xfId="30818"/>
    <cellStyle name="Normal 3 5 11 5" xfId="30819"/>
    <cellStyle name="Normal 3 5 11 6" xfId="30820"/>
    <cellStyle name="Normal 3 5 12" xfId="30821"/>
    <cellStyle name="Normal 3 5 12 2" xfId="30822"/>
    <cellStyle name="Normal 3 5 12 3" xfId="30823"/>
    <cellStyle name="Normal 3 5 12 4" xfId="30824"/>
    <cellStyle name="Normal 3 5 12 5" xfId="30825"/>
    <cellStyle name="Normal 3 5 12 6" xfId="30826"/>
    <cellStyle name="Normal 3 5 13" xfId="30827"/>
    <cellStyle name="Normal 3 5 13 2" xfId="30828"/>
    <cellStyle name="Normal 3 5 13 3" xfId="30829"/>
    <cellStyle name="Normal 3 5 13 4" xfId="30830"/>
    <cellStyle name="Normal 3 5 13 5" xfId="30831"/>
    <cellStyle name="Normal 3 5 13 6" xfId="30832"/>
    <cellStyle name="Normal 3 5 14" xfId="30833"/>
    <cellStyle name="Normal 3 5 14 2" xfId="30834"/>
    <cellStyle name="Normal 3 5 14 3" xfId="30835"/>
    <cellStyle name="Normal 3 5 14 4" xfId="30836"/>
    <cellStyle name="Normal 3 5 14 5" xfId="30837"/>
    <cellStyle name="Normal 3 5 14 6" xfId="30838"/>
    <cellStyle name="Normal 3 5 15" xfId="30839"/>
    <cellStyle name="Normal 3 5 15 2" xfId="30840"/>
    <cellStyle name="Normal 3 5 15 3" xfId="30841"/>
    <cellStyle name="Normal 3 5 15 4" xfId="30842"/>
    <cellStyle name="Normal 3 5 15 5" xfId="30843"/>
    <cellStyle name="Normal 3 5 15 6" xfId="30844"/>
    <cellStyle name="Normal 3 5 16" xfId="30845"/>
    <cellStyle name="Normal 3 5 16 2" xfId="30846"/>
    <cellStyle name="Normal 3 5 16 3" xfId="30847"/>
    <cellStyle name="Normal 3 5 16 4" xfId="30848"/>
    <cellStyle name="Normal 3 5 16 5" xfId="30849"/>
    <cellStyle name="Normal 3 5 16 6" xfId="30850"/>
    <cellStyle name="Normal 3 5 17" xfId="30851"/>
    <cellStyle name="Normal 3 5 17 2" xfId="30852"/>
    <cellStyle name="Normal 3 5 17 3" xfId="30853"/>
    <cellStyle name="Normal 3 5 17 4" xfId="30854"/>
    <cellStyle name="Normal 3 5 17 5" xfId="30855"/>
    <cellStyle name="Normal 3 5 17 6" xfId="30856"/>
    <cellStyle name="Normal 3 5 18" xfId="30857"/>
    <cellStyle name="Normal 3 5 18 2" xfId="30858"/>
    <cellStyle name="Normal 3 5 18 3" xfId="30859"/>
    <cellStyle name="Normal 3 5 18 4" xfId="30860"/>
    <cellStyle name="Normal 3 5 18 5" xfId="30861"/>
    <cellStyle name="Normal 3 5 18 6" xfId="30862"/>
    <cellStyle name="Normal 3 5 19" xfId="30863"/>
    <cellStyle name="Normal 3 5 19 2" xfId="30864"/>
    <cellStyle name="Normal 3 5 19 3" xfId="30865"/>
    <cellStyle name="Normal 3 5 19 4" xfId="30866"/>
    <cellStyle name="Normal 3 5 19 5" xfId="30867"/>
    <cellStyle name="Normal 3 5 19 6" xfId="30868"/>
    <cellStyle name="Normal 3 5 2" xfId="30869"/>
    <cellStyle name="Normal 3 5 2 2" xfId="30870"/>
    <cellStyle name="Normal 3 5 2 3" xfId="30871"/>
    <cellStyle name="Normal 3 5 2 4" xfId="30872"/>
    <cellStyle name="Normal 3 5 2 5" xfId="30873"/>
    <cellStyle name="Normal 3 5 2 6" xfId="30874"/>
    <cellStyle name="Normal 3 5 20" xfId="30875"/>
    <cellStyle name="Normal 3 5 20 2" xfId="30876"/>
    <cellStyle name="Normal 3 5 20 3" xfId="30877"/>
    <cellStyle name="Normal 3 5 20 4" xfId="30878"/>
    <cellStyle name="Normal 3 5 20 5" xfId="30879"/>
    <cellStyle name="Normal 3 5 20 6" xfId="30880"/>
    <cellStyle name="Normal 3 5 21" xfId="30881"/>
    <cellStyle name="Normal 3 5 21 2" xfId="30882"/>
    <cellStyle name="Normal 3 5 21 3" xfId="30883"/>
    <cellStyle name="Normal 3 5 21 4" xfId="30884"/>
    <cellStyle name="Normal 3 5 21 5" xfId="30885"/>
    <cellStyle name="Normal 3 5 21 6" xfId="30886"/>
    <cellStyle name="Normal 3 5 22" xfId="30887"/>
    <cellStyle name="Normal 3 5 22 2" xfId="30888"/>
    <cellStyle name="Normal 3 5 22 3" xfId="30889"/>
    <cellStyle name="Normal 3 5 22 4" xfId="30890"/>
    <cellStyle name="Normal 3 5 22 5" xfId="30891"/>
    <cellStyle name="Normal 3 5 22 6" xfId="30892"/>
    <cellStyle name="Normal 3 5 23" xfId="30893"/>
    <cellStyle name="Normal 3 5 23 2" xfId="30894"/>
    <cellStyle name="Normal 3 5 23 3" xfId="30895"/>
    <cellStyle name="Normal 3 5 23 4" xfId="30896"/>
    <cellStyle name="Normal 3 5 23 5" xfId="30897"/>
    <cellStyle name="Normal 3 5 23 6" xfId="30898"/>
    <cellStyle name="Normal 3 5 24" xfId="30899"/>
    <cellStyle name="Normal 3 5 24 2" xfId="30900"/>
    <cellStyle name="Normal 3 5 24 3" xfId="30901"/>
    <cellStyle name="Normal 3 5 24 4" xfId="30902"/>
    <cellStyle name="Normal 3 5 24 5" xfId="30903"/>
    <cellStyle name="Normal 3 5 24 6" xfId="30904"/>
    <cellStyle name="Normal 3 5 25" xfId="30905"/>
    <cellStyle name="Normal 3 5 25 2" xfId="30906"/>
    <cellStyle name="Normal 3 5 25 3" xfId="30907"/>
    <cellStyle name="Normal 3 5 25 4" xfId="30908"/>
    <cellStyle name="Normal 3 5 25 5" xfId="30909"/>
    <cellStyle name="Normal 3 5 25 6" xfId="30910"/>
    <cellStyle name="Normal 3 5 26" xfId="30911"/>
    <cellStyle name="Normal 3 5 26 2" xfId="30912"/>
    <cellStyle name="Normal 3 5 26 3" xfId="30913"/>
    <cellStyle name="Normal 3 5 26 4" xfId="30914"/>
    <cellStyle name="Normal 3 5 26 5" xfId="30915"/>
    <cellStyle name="Normal 3 5 26 6" xfId="30916"/>
    <cellStyle name="Normal 3 5 27" xfId="30917"/>
    <cellStyle name="Normal 3 5 27 2" xfId="30918"/>
    <cellStyle name="Normal 3 5 27 3" xfId="30919"/>
    <cellStyle name="Normal 3 5 27 4" xfId="30920"/>
    <cellStyle name="Normal 3 5 27 5" xfId="30921"/>
    <cellStyle name="Normal 3 5 27 6" xfId="30922"/>
    <cellStyle name="Normal 3 5 28" xfId="30923"/>
    <cellStyle name="Normal 3 5 28 2" xfId="30924"/>
    <cellStyle name="Normal 3 5 28 3" xfId="30925"/>
    <cellStyle name="Normal 3 5 28 4" xfId="30926"/>
    <cellStyle name="Normal 3 5 28 5" xfId="30927"/>
    <cellStyle name="Normal 3 5 28 6" xfId="30928"/>
    <cellStyle name="Normal 3 5 29" xfId="30929"/>
    <cellStyle name="Normal 3 5 29 2" xfId="30930"/>
    <cellStyle name="Normal 3 5 29 3" xfId="30931"/>
    <cellStyle name="Normal 3 5 29 4" xfId="30932"/>
    <cellStyle name="Normal 3 5 29 5" xfId="30933"/>
    <cellStyle name="Normal 3 5 29 6" xfId="30934"/>
    <cellStyle name="Normal 3 5 3" xfId="30935"/>
    <cellStyle name="Normal 3 5 3 2" xfId="30936"/>
    <cellStyle name="Normal 3 5 3 3" xfId="30937"/>
    <cellStyle name="Normal 3 5 3 4" xfId="30938"/>
    <cellStyle name="Normal 3 5 3 5" xfId="30939"/>
    <cellStyle name="Normal 3 5 3 6" xfId="30940"/>
    <cellStyle name="Normal 3 5 3 7" xfId="30941"/>
    <cellStyle name="Normal 3 5 30" xfId="30942"/>
    <cellStyle name="Normal 3 5 30 2" xfId="30943"/>
    <cellStyle name="Normal 3 5 30 3" xfId="30944"/>
    <cellStyle name="Normal 3 5 30 4" xfId="30945"/>
    <cellStyle name="Normal 3 5 30 5" xfId="30946"/>
    <cellStyle name="Normal 3 5 30 6" xfId="30947"/>
    <cellStyle name="Normal 3 5 31" xfId="30948"/>
    <cellStyle name="Normal 3 5 31 2" xfId="30949"/>
    <cellStyle name="Normal 3 5 31 3" xfId="30950"/>
    <cellStyle name="Normal 3 5 31 4" xfId="30951"/>
    <cellStyle name="Normal 3 5 31 5" xfId="30952"/>
    <cellStyle name="Normal 3 5 31 6" xfId="30953"/>
    <cellStyle name="Normal 3 5 32" xfId="30954"/>
    <cellStyle name="Normal 3 5 32 2" xfId="30955"/>
    <cellStyle name="Normal 3 5 32 3" xfId="30956"/>
    <cellStyle name="Normal 3 5 32 4" xfId="30957"/>
    <cellStyle name="Normal 3 5 32 5" xfId="30958"/>
    <cellStyle name="Normal 3 5 32 6" xfId="30959"/>
    <cellStyle name="Normal 3 5 33" xfId="30960"/>
    <cellStyle name="Normal 3 5 33 2" xfId="30961"/>
    <cellStyle name="Normal 3 5 33 3" xfId="30962"/>
    <cellStyle name="Normal 3 5 33 4" xfId="30963"/>
    <cellStyle name="Normal 3 5 33 5" xfId="30964"/>
    <cellStyle name="Normal 3 5 33 6" xfId="30965"/>
    <cellStyle name="Normal 3 5 34" xfId="30966"/>
    <cellStyle name="Normal 3 5 34 2" xfId="30967"/>
    <cellStyle name="Normal 3 5 35" xfId="30968"/>
    <cellStyle name="Normal 3 5 36" xfId="30969"/>
    <cellStyle name="Normal 3 5 37" xfId="30970"/>
    <cellStyle name="Normal 3 5 38" xfId="30971"/>
    <cellStyle name="Normal 3 5 39" xfId="30972"/>
    <cellStyle name="Normal 3 5 4" xfId="30973"/>
    <cellStyle name="Normal 3 5 4 2" xfId="30974"/>
    <cellStyle name="Normal 3 5 4 3" xfId="30975"/>
    <cellStyle name="Normal 3 5 4 4" xfId="30976"/>
    <cellStyle name="Normal 3 5 4 5" xfId="30977"/>
    <cellStyle name="Normal 3 5 4 6" xfId="30978"/>
    <cellStyle name="Normal 3 5 40" xfId="30979"/>
    <cellStyle name="Normal 3 5 41" xfId="30980"/>
    <cellStyle name="Normal 3 5 42" xfId="30981"/>
    <cellStyle name="Normal 3 5 43" xfId="30982"/>
    <cellStyle name="Normal 3 5 44" xfId="30983"/>
    <cellStyle name="Normal 3 5 45" xfId="30984"/>
    <cellStyle name="Normal 3 5 46" xfId="30985"/>
    <cellStyle name="Normal 3 5 5" xfId="30986"/>
    <cellStyle name="Normal 3 5 5 2" xfId="30987"/>
    <cellStyle name="Normal 3 5 5 3" xfId="30988"/>
    <cellStyle name="Normal 3 5 5 4" xfId="30989"/>
    <cellStyle name="Normal 3 5 5 5" xfId="30990"/>
    <cellStyle name="Normal 3 5 5 6" xfId="30991"/>
    <cellStyle name="Normal 3 5 6" xfId="30992"/>
    <cellStyle name="Normal 3 5 6 2" xfId="30993"/>
    <cellStyle name="Normal 3 5 6 3" xfId="30994"/>
    <cellStyle name="Normal 3 5 6 4" xfId="30995"/>
    <cellStyle name="Normal 3 5 6 5" xfId="30996"/>
    <cellStyle name="Normal 3 5 6 6" xfId="30997"/>
    <cellStyle name="Normal 3 5 7" xfId="30998"/>
    <cellStyle name="Normal 3 5 7 2" xfId="30999"/>
    <cellStyle name="Normal 3 5 7 3" xfId="31000"/>
    <cellStyle name="Normal 3 5 7 4" xfId="31001"/>
    <cellStyle name="Normal 3 5 7 5" xfId="31002"/>
    <cellStyle name="Normal 3 5 7 6" xfId="31003"/>
    <cellStyle name="Normal 3 5 8" xfId="31004"/>
    <cellStyle name="Normal 3 5 8 2" xfId="31005"/>
    <cellStyle name="Normal 3 5 8 3" xfId="31006"/>
    <cellStyle name="Normal 3 5 8 4" xfId="31007"/>
    <cellStyle name="Normal 3 5 8 5" xfId="31008"/>
    <cellStyle name="Normal 3 5 8 6" xfId="31009"/>
    <cellStyle name="Normal 3 5 9" xfId="31010"/>
    <cellStyle name="Normal 3 5 9 2" xfId="31011"/>
    <cellStyle name="Normal 3 5 9 3" xfId="31012"/>
    <cellStyle name="Normal 3 5 9 4" xfId="31013"/>
    <cellStyle name="Normal 3 5 9 5" xfId="31014"/>
    <cellStyle name="Normal 3 5 9 6" xfId="31015"/>
    <cellStyle name="Normal 3 50" xfId="31016"/>
    <cellStyle name="Normal 3 51" xfId="31017"/>
    <cellStyle name="Normal 3 52" xfId="31018"/>
    <cellStyle name="Normal 3 53" xfId="31019"/>
    <cellStyle name="Normal 3 54" xfId="31020"/>
    <cellStyle name="Normal 3 55" xfId="31021"/>
    <cellStyle name="Normal 3 56" xfId="31022"/>
    <cellStyle name="Normal 3 6" xfId="31023"/>
    <cellStyle name="Normal 3 6 10" xfId="31024"/>
    <cellStyle name="Normal 3 6 10 2" xfId="31025"/>
    <cellStyle name="Normal 3 6 10 3" xfId="31026"/>
    <cellStyle name="Normal 3 6 10 4" xfId="31027"/>
    <cellStyle name="Normal 3 6 10 5" xfId="31028"/>
    <cellStyle name="Normal 3 6 10 6" xfId="31029"/>
    <cellStyle name="Normal 3 6 11" xfId="31030"/>
    <cellStyle name="Normal 3 6 11 2" xfId="31031"/>
    <cellStyle name="Normal 3 6 11 3" xfId="31032"/>
    <cellStyle name="Normal 3 6 11 4" xfId="31033"/>
    <cellStyle name="Normal 3 6 11 5" xfId="31034"/>
    <cellStyle name="Normal 3 6 11 6" xfId="31035"/>
    <cellStyle name="Normal 3 6 12" xfId="31036"/>
    <cellStyle name="Normal 3 6 12 2" xfId="31037"/>
    <cellStyle name="Normal 3 6 12 3" xfId="31038"/>
    <cellStyle name="Normal 3 6 12 4" xfId="31039"/>
    <cellStyle name="Normal 3 6 12 5" xfId="31040"/>
    <cellStyle name="Normal 3 6 12 6" xfId="31041"/>
    <cellStyle name="Normal 3 6 13" xfId="31042"/>
    <cellStyle name="Normal 3 6 13 2" xfId="31043"/>
    <cellStyle name="Normal 3 6 13 3" xfId="31044"/>
    <cellStyle name="Normal 3 6 13 4" xfId="31045"/>
    <cellStyle name="Normal 3 6 13 5" xfId="31046"/>
    <cellStyle name="Normal 3 6 13 6" xfId="31047"/>
    <cellStyle name="Normal 3 6 14" xfId="31048"/>
    <cellStyle name="Normal 3 6 14 2" xfId="31049"/>
    <cellStyle name="Normal 3 6 14 3" xfId="31050"/>
    <cellStyle name="Normal 3 6 14 4" xfId="31051"/>
    <cellStyle name="Normal 3 6 14 5" xfId="31052"/>
    <cellStyle name="Normal 3 6 14 6" xfId="31053"/>
    <cellStyle name="Normal 3 6 15" xfId="31054"/>
    <cellStyle name="Normal 3 6 15 2" xfId="31055"/>
    <cellStyle name="Normal 3 6 15 3" xfId="31056"/>
    <cellStyle name="Normal 3 6 15 4" xfId="31057"/>
    <cellStyle name="Normal 3 6 15 5" xfId="31058"/>
    <cellStyle name="Normal 3 6 15 6" xfId="31059"/>
    <cellStyle name="Normal 3 6 16" xfId="31060"/>
    <cellStyle name="Normal 3 6 16 2" xfId="31061"/>
    <cellStyle name="Normal 3 6 16 3" xfId="31062"/>
    <cellStyle name="Normal 3 6 16 4" xfId="31063"/>
    <cellStyle name="Normal 3 6 16 5" xfId="31064"/>
    <cellStyle name="Normal 3 6 16 6" xfId="31065"/>
    <cellStyle name="Normal 3 6 17" xfId="31066"/>
    <cellStyle name="Normal 3 6 17 2" xfId="31067"/>
    <cellStyle name="Normal 3 6 17 3" xfId="31068"/>
    <cellStyle name="Normal 3 6 17 4" xfId="31069"/>
    <cellStyle name="Normal 3 6 17 5" xfId="31070"/>
    <cellStyle name="Normal 3 6 17 6" xfId="31071"/>
    <cellStyle name="Normal 3 6 18" xfId="31072"/>
    <cellStyle name="Normal 3 6 18 2" xfId="31073"/>
    <cellStyle name="Normal 3 6 18 3" xfId="31074"/>
    <cellStyle name="Normal 3 6 18 4" xfId="31075"/>
    <cellStyle name="Normal 3 6 18 5" xfId="31076"/>
    <cellStyle name="Normal 3 6 18 6" xfId="31077"/>
    <cellStyle name="Normal 3 6 19" xfId="31078"/>
    <cellStyle name="Normal 3 6 19 2" xfId="31079"/>
    <cellStyle name="Normal 3 6 19 3" xfId="31080"/>
    <cellStyle name="Normal 3 6 19 4" xfId="31081"/>
    <cellStyle name="Normal 3 6 19 5" xfId="31082"/>
    <cellStyle name="Normal 3 6 19 6" xfId="31083"/>
    <cellStyle name="Normal 3 6 2" xfId="31084"/>
    <cellStyle name="Normal 3 6 2 2" xfId="31085"/>
    <cellStyle name="Normal 3 6 2 3" xfId="31086"/>
    <cellStyle name="Normal 3 6 2 4" xfId="31087"/>
    <cellStyle name="Normal 3 6 2 5" xfId="31088"/>
    <cellStyle name="Normal 3 6 2 6" xfId="31089"/>
    <cellStyle name="Normal 3 6 20" xfId="31090"/>
    <cellStyle name="Normal 3 6 20 2" xfId="31091"/>
    <cellStyle name="Normal 3 6 20 3" xfId="31092"/>
    <cellStyle name="Normal 3 6 20 4" xfId="31093"/>
    <cellStyle name="Normal 3 6 20 5" xfId="31094"/>
    <cellStyle name="Normal 3 6 20 6" xfId="31095"/>
    <cellStyle name="Normal 3 6 21" xfId="31096"/>
    <cellStyle name="Normal 3 6 21 2" xfId="31097"/>
    <cellStyle name="Normal 3 6 21 3" xfId="31098"/>
    <cellStyle name="Normal 3 6 21 4" xfId="31099"/>
    <cellStyle name="Normal 3 6 21 5" xfId="31100"/>
    <cellStyle name="Normal 3 6 21 6" xfId="31101"/>
    <cellStyle name="Normal 3 6 22" xfId="31102"/>
    <cellStyle name="Normal 3 6 22 2" xfId="31103"/>
    <cellStyle name="Normal 3 6 22 3" xfId="31104"/>
    <cellStyle name="Normal 3 6 22 4" xfId="31105"/>
    <cellStyle name="Normal 3 6 22 5" xfId="31106"/>
    <cellStyle name="Normal 3 6 22 6" xfId="31107"/>
    <cellStyle name="Normal 3 6 23" xfId="31108"/>
    <cellStyle name="Normal 3 6 23 2" xfId="31109"/>
    <cellStyle name="Normal 3 6 23 3" xfId="31110"/>
    <cellStyle name="Normal 3 6 23 4" xfId="31111"/>
    <cellStyle name="Normal 3 6 23 5" xfId="31112"/>
    <cellStyle name="Normal 3 6 23 6" xfId="31113"/>
    <cellStyle name="Normal 3 6 24" xfId="31114"/>
    <cellStyle name="Normal 3 6 24 2" xfId="31115"/>
    <cellStyle name="Normal 3 6 24 3" xfId="31116"/>
    <cellStyle name="Normal 3 6 24 4" xfId="31117"/>
    <cellStyle name="Normal 3 6 24 5" xfId="31118"/>
    <cellStyle name="Normal 3 6 24 6" xfId="31119"/>
    <cellStyle name="Normal 3 6 25" xfId="31120"/>
    <cellStyle name="Normal 3 6 25 2" xfId="31121"/>
    <cellStyle name="Normal 3 6 26" xfId="31122"/>
    <cellStyle name="Normal 3 6 27" xfId="31123"/>
    <cellStyle name="Normal 3 6 28" xfId="31124"/>
    <cellStyle name="Normal 3 6 29" xfId="31125"/>
    <cellStyle name="Normal 3 6 3" xfId="31126"/>
    <cellStyle name="Normal 3 6 3 2" xfId="31127"/>
    <cellStyle name="Normal 3 6 3 3" xfId="31128"/>
    <cellStyle name="Normal 3 6 3 4" xfId="31129"/>
    <cellStyle name="Normal 3 6 3 5" xfId="31130"/>
    <cellStyle name="Normal 3 6 3 6" xfId="31131"/>
    <cellStyle name="Normal 3 6 30" xfId="31132"/>
    <cellStyle name="Normal 3 6 31" xfId="31133"/>
    <cellStyle name="Normal 3 6 32" xfId="31134"/>
    <cellStyle name="Normal 3 6 33" xfId="31135"/>
    <cellStyle name="Normal 3 6 34" xfId="31136"/>
    <cellStyle name="Normal 3 6 35" xfId="31137"/>
    <cellStyle name="Normal 3 6 36" xfId="31138"/>
    <cellStyle name="Normal 3 6 37" xfId="31139"/>
    <cellStyle name="Normal 3 6 38" xfId="31140"/>
    <cellStyle name="Normal 3 6 4" xfId="31141"/>
    <cellStyle name="Normal 3 6 4 2" xfId="31142"/>
    <cellStyle name="Normal 3 6 4 3" xfId="31143"/>
    <cellStyle name="Normal 3 6 4 4" xfId="31144"/>
    <cellStyle name="Normal 3 6 4 5" xfId="31145"/>
    <cellStyle name="Normal 3 6 4 6" xfId="31146"/>
    <cellStyle name="Normal 3 6 5" xfId="31147"/>
    <cellStyle name="Normal 3 6 5 2" xfId="31148"/>
    <cellStyle name="Normal 3 6 5 3" xfId="31149"/>
    <cellStyle name="Normal 3 6 5 4" xfId="31150"/>
    <cellStyle name="Normal 3 6 5 5" xfId="31151"/>
    <cellStyle name="Normal 3 6 5 6" xfId="31152"/>
    <cellStyle name="Normal 3 6 6" xfId="31153"/>
    <cellStyle name="Normal 3 6 6 2" xfId="31154"/>
    <cellStyle name="Normal 3 6 6 3" xfId="31155"/>
    <cellStyle name="Normal 3 6 6 4" xfId="31156"/>
    <cellStyle name="Normal 3 6 6 5" xfId="31157"/>
    <cellStyle name="Normal 3 6 6 6" xfId="31158"/>
    <cellStyle name="Normal 3 6 7" xfId="31159"/>
    <cellStyle name="Normal 3 6 7 2" xfId="31160"/>
    <cellStyle name="Normal 3 6 7 3" xfId="31161"/>
    <cellStyle name="Normal 3 6 7 4" xfId="31162"/>
    <cellStyle name="Normal 3 6 7 5" xfId="31163"/>
    <cellStyle name="Normal 3 6 7 6" xfId="31164"/>
    <cellStyle name="Normal 3 6 8" xfId="31165"/>
    <cellStyle name="Normal 3 6 8 2" xfId="31166"/>
    <cellStyle name="Normal 3 6 8 3" xfId="31167"/>
    <cellStyle name="Normal 3 6 8 4" xfId="31168"/>
    <cellStyle name="Normal 3 6 8 5" xfId="31169"/>
    <cellStyle name="Normal 3 6 8 6" xfId="31170"/>
    <cellStyle name="Normal 3 6 9" xfId="31171"/>
    <cellStyle name="Normal 3 6 9 2" xfId="31172"/>
    <cellStyle name="Normal 3 6 9 3" xfId="31173"/>
    <cellStyle name="Normal 3 6 9 4" xfId="31174"/>
    <cellStyle name="Normal 3 6 9 5" xfId="31175"/>
    <cellStyle name="Normal 3 6 9 6" xfId="31176"/>
    <cellStyle name="Normal 3 7" xfId="31177"/>
    <cellStyle name="Normal 3 7 10" xfId="31178"/>
    <cellStyle name="Normal 3 7 10 2" xfId="31179"/>
    <cellStyle name="Normal 3 7 10 3" xfId="31180"/>
    <cellStyle name="Normal 3 7 10 4" xfId="31181"/>
    <cellStyle name="Normal 3 7 10 5" xfId="31182"/>
    <cellStyle name="Normal 3 7 10 6" xfId="31183"/>
    <cellStyle name="Normal 3 7 11" xfId="31184"/>
    <cellStyle name="Normal 3 7 11 2" xfId="31185"/>
    <cellStyle name="Normal 3 7 11 3" xfId="31186"/>
    <cellStyle name="Normal 3 7 11 4" xfId="31187"/>
    <cellStyle name="Normal 3 7 11 5" xfId="31188"/>
    <cellStyle name="Normal 3 7 11 6" xfId="31189"/>
    <cellStyle name="Normal 3 7 12" xfId="31190"/>
    <cellStyle name="Normal 3 7 12 2" xfId="31191"/>
    <cellStyle name="Normal 3 7 12 3" xfId="31192"/>
    <cellStyle name="Normal 3 7 12 4" xfId="31193"/>
    <cellStyle name="Normal 3 7 12 5" xfId="31194"/>
    <cellStyle name="Normal 3 7 12 6" xfId="31195"/>
    <cellStyle name="Normal 3 7 13" xfId="31196"/>
    <cellStyle name="Normal 3 7 13 2" xfId="31197"/>
    <cellStyle name="Normal 3 7 13 3" xfId="31198"/>
    <cellStyle name="Normal 3 7 13 4" xfId="31199"/>
    <cellStyle name="Normal 3 7 13 5" xfId="31200"/>
    <cellStyle name="Normal 3 7 13 6" xfId="31201"/>
    <cellStyle name="Normal 3 7 14" xfId="31202"/>
    <cellStyle name="Normal 3 7 14 2" xfId="31203"/>
    <cellStyle name="Normal 3 7 14 3" xfId="31204"/>
    <cellStyle name="Normal 3 7 14 4" xfId="31205"/>
    <cellStyle name="Normal 3 7 14 5" xfId="31206"/>
    <cellStyle name="Normal 3 7 14 6" xfId="31207"/>
    <cellStyle name="Normal 3 7 15" xfId="31208"/>
    <cellStyle name="Normal 3 7 15 2" xfId="31209"/>
    <cellStyle name="Normal 3 7 15 3" xfId="31210"/>
    <cellStyle name="Normal 3 7 15 4" xfId="31211"/>
    <cellStyle name="Normal 3 7 15 5" xfId="31212"/>
    <cellStyle name="Normal 3 7 15 6" xfId="31213"/>
    <cellStyle name="Normal 3 7 16" xfId="31214"/>
    <cellStyle name="Normal 3 7 16 2" xfId="31215"/>
    <cellStyle name="Normal 3 7 16 3" xfId="31216"/>
    <cellStyle name="Normal 3 7 16 4" xfId="31217"/>
    <cellStyle name="Normal 3 7 16 5" xfId="31218"/>
    <cellStyle name="Normal 3 7 16 6" xfId="31219"/>
    <cellStyle name="Normal 3 7 17" xfId="31220"/>
    <cellStyle name="Normal 3 7 17 2" xfId="31221"/>
    <cellStyle name="Normal 3 7 17 3" xfId="31222"/>
    <cellStyle name="Normal 3 7 17 4" xfId="31223"/>
    <cellStyle name="Normal 3 7 17 5" xfId="31224"/>
    <cellStyle name="Normal 3 7 17 6" xfId="31225"/>
    <cellStyle name="Normal 3 7 18" xfId="31226"/>
    <cellStyle name="Normal 3 7 18 2" xfId="31227"/>
    <cellStyle name="Normal 3 7 18 3" xfId="31228"/>
    <cellStyle name="Normal 3 7 18 4" xfId="31229"/>
    <cellStyle name="Normal 3 7 18 5" xfId="31230"/>
    <cellStyle name="Normal 3 7 18 6" xfId="31231"/>
    <cellStyle name="Normal 3 7 19" xfId="31232"/>
    <cellStyle name="Normal 3 7 19 2" xfId="31233"/>
    <cellStyle name="Normal 3 7 19 3" xfId="31234"/>
    <cellStyle name="Normal 3 7 19 4" xfId="31235"/>
    <cellStyle name="Normal 3 7 19 5" xfId="31236"/>
    <cellStyle name="Normal 3 7 19 6" xfId="31237"/>
    <cellStyle name="Normal 3 7 2" xfId="31238"/>
    <cellStyle name="Normal 3 7 2 2" xfId="31239"/>
    <cellStyle name="Normal 3 7 2 3" xfId="31240"/>
    <cellStyle name="Normal 3 7 2 4" xfId="31241"/>
    <cellStyle name="Normal 3 7 2 5" xfId="31242"/>
    <cellStyle name="Normal 3 7 2 6" xfId="31243"/>
    <cellStyle name="Normal 3 7 20" xfId="31244"/>
    <cellStyle name="Normal 3 7 20 2" xfId="31245"/>
    <cellStyle name="Normal 3 7 20 3" xfId="31246"/>
    <cellStyle name="Normal 3 7 20 4" xfId="31247"/>
    <cellStyle name="Normal 3 7 20 5" xfId="31248"/>
    <cellStyle name="Normal 3 7 20 6" xfId="31249"/>
    <cellStyle name="Normal 3 7 21" xfId="31250"/>
    <cellStyle name="Normal 3 7 21 2" xfId="31251"/>
    <cellStyle name="Normal 3 7 21 3" xfId="31252"/>
    <cellStyle name="Normal 3 7 21 4" xfId="31253"/>
    <cellStyle name="Normal 3 7 21 5" xfId="31254"/>
    <cellStyle name="Normal 3 7 21 6" xfId="31255"/>
    <cellStyle name="Normal 3 7 22" xfId="31256"/>
    <cellStyle name="Normal 3 7 22 2" xfId="31257"/>
    <cellStyle name="Normal 3 7 22 3" xfId="31258"/>
    <cellStyle name="Normal 3 7 22 4" xfId="31259"/>
    <cellStyle name="Normal 3 7 22 5" xfId="31260"/>
    <cellStyle name="Normal 3 7 22 6" xfId="31261"/>
    <cellStyle name="Normal 3 7 23" xfId="31262"/>
    <cellStyle name="Normal 3 7 23 2" xfId="31263"/>
    <cellStyle name="Normal 3 7 23 3" xfId="31264"/>
    <cellStyle name="Normal 3 7 23 4" xfId="31265"/>
    <cellStyle name="Normal 3 7 23 5" xfId="31266"/>
    <cellStyle name="Normal 3 7 23 6" xfId="31267"/>
    <cellStyle name="Normal 3 7 24" xfId="31268"/>
    <cellStyle name="Normal 3 7 24 2" xfId="31269"/>
    <cellStyle name="Normal 3 7 24 3" xfId="31270"/>
    <cellStyle name="Normal 3 7 24 4" xfId="31271"/>
    <cellStyle name="Normal 3 7 24 5" xfId="31272"/>
    <cellStyle name="Normal 3 7 24 6" xfId="31273"/>
    <cellStyle name="Normal 3 7 25" xfId="31274"/>
    <cellStyle name="Normal 3 7 25 2" xfId="31275"/>
    <cellStyle name="Normal 3 7 25 2 2" xfId="31276"/>
    <cellStyle name="Normal 3 7 25 2 2 2" xfId="31277"/>
    <cellStyle name="Normal 3 7 25 2 2 3" xfId="31278"/>
    <cellStyle name="Normal 3 7 25 2 2 4" xfId="31279"/>
    <cellStyle name="Normal 3 7 25 2 3" xfId="31280"/>
    <cellStyle name="Normal 3 7 25 2 4" xfId="31281"/>
    <cellStyle name="Normal 3 7 25 3" xfId="31282"/>
    <cellStyle name="Normal 3 7 25 4" xfId="31283"/>
    <cellStyle name="Normal 3 7 25 5" xfId="31284"/>
    <cellStyle name="Normal 3 7 25 6" xfId="31285"/>
    <cellStyle name="Normal 3 7 26" xfId="31286"/>
    <cellStyle name="Normal 3 7 26 2" xfId="31287"/>
    <cellStyle name="Normal 3 7 26 2 2" xfId="31288"/>
    <cellStyle name="Normal 3 7 26 2 3" xfId="31289"/>
    <cellStyle name="Normal 3 7 26 2 4" xfId="31290"/>
    <cellStyle name="Normal 3 7 26 3" xfId="31291"/>
    <cellStyle name="Normal 3 7 26 4" xfId="31292"/>
    <cellStyle name="Normal 3 7 27" xfId="31293"/>
    <cellStyle name="Normal 3 7 28" xfId="31294"/>
    <cellStyle name="Normal 3 7 29" xfId="31295"/>
    <cellStyle name="Normal 3 7 3" xfId="31296"/>
    <cellStyle name="Normal 3 7 3 2" xfId="31297"/>
    <cellStyle name="Normal 3 7 3 3" xfId="31298"/>
    <cellStyle name="Normal 3 7 3 4" xfId="31299"/>
    <cellStyle name="Normal 3 7 3 5" xfId="31300"/>
    <cellStyle name="Normal 3 7 3 6" xfId="31301"/>
    <cellStyle name="Normal 3 7 30" xfId="31302"/>
    <cellStyle name="Normal 3 7 31" xfId="31303"/>
    <cellStyle name="Normal 3 7 32" xfId="31304"/>
    <cellStyle name="Normal 3 7 33" xfId="31305"/>
    <cellStyle name="Normal 3 7 34" xfId="31306"/>
    <cellStyle name="Normal 3 7 35" xfId="31307"/>
    <cellStyle name="Normal 3 7 36" xfId="31308"/>
    <cellStyle name="Normal 3 7 4" xfId="31309"/>
    <cellStyle name="Normal 3 7 4 2" xfId="31310"/>
    <cellStyle name="Normal 3 7 4 3" xfId="31311"/>
    <cellStyle name="Normal 3 7 4 4" xfId="31312"/>
    <cellStyle name="Normal 3 7 4 5" xfId="31313"/>
    <cellStyle name="Normal 3 7 4 6" xfId="31314"/>
    <cellStyle name="Normal 3 7 5" xfId="31315"/>
    <cellStyle name="Normal 3 7 5 2" xfId="31316"/>
    <cellStyle name="Normal 3 7 5 3" xfId="31317"/>
    <cellStyle name="Normal 3 7 5 4" xfId="31318"/>
    <cellStyle name="Normal 3 7 5 5" xfId="31319"/>
    <cellStyle name="Normal 3 7 5 6" xfId="31320"/>
    <cellStyle name="Normal 3 7 6" xfId="31321"/>
    <cellStyle name="Normal 3 7 6 2" xfId="31322"/>
    <cellStyle name="Normal 3 7 6 3" xfId="31323"/>
    <cellStyle name="Normal 3 7 6 4" xfId="31324"/>
    <cellStyle name="Normal 3 7 6 5" xfId="31325"/>
    <cellStyle name="Normal 3 7 6 6" xfId="31326"/>
    <cellStyle name="Normal 3 7 7" xfId="31327"/>
    <cellStyle name="Normal 3 7 7 2" xfId="31328"/>
    <cellStyle name="Normal 3 7 7 3" xfId="31329"/>
    <cellStyle name="Normal 3 7 7 4" xfId="31330"/>
    <cellStyle name="Normal 3 7 7 5" xfId="31331"/>
    <cellStyle name="Normal 3 7 7 6" xfId="31332"/>
    <cellStyle name="Normal 3 7 8" xfId="31333"/>
    <cellStyle name="Normal 3 7 8 2" xfId="31334"/>
    <cellStyle name="Normal 3 7 8 3" xfId="31335"/>
    <cellStyle name="Normal 3 7 8 4" xfId="31336"/>
    <cellStyle name="Normal 3 7 8 5" xfId="31337"/>
    <cellStyle name="Normal 3 7 8 6" xfId="31338"/>
    <cellStyle name="Normal 3 7 9" xfId="31339"/>
    <cellStyle name="Normal 3 7 9 2" xfId="31340"/>
    <cellStyle name="Normal 3 7 9 3" xfId="31341"/>
    <cellStyle name="Normal 3 7 9 4" xfId="31342"/>
    <cellStyle name="Normal 3 7 9 5" xfId="31343"/>
    <cellStyle name="Normal 3 7 9 6" xfId="31344"/>
    <cellStyle name="Normal 3 8" xfId="31345"/>
    <cellStyle name="Normal 3 8 2" xfId="31346"/>
    <cellStyle name="Normal 3 8 3" xfId="31347"/>
    <cellStyle name="Normal 3 8 4" xfId="31348"/>
    <cellStyle name="Normal 3 8 5" xfId="31349"/>
    <cellStyle name="Normal 3 8 6" xfId="31350"/>
    <cellStyle name="Normal 3 9" xfId="31351"/>
    <cellStyle name="Normal 3 9 2" xfId="31352"/>
    <cellStyle name="Normal 3 9 3" xfId="31353"/>
    <cellStyle name="Normal 3 9 4" xfId="31354"/>
    <cellStyle name="Normal 3 9 5" xfId="31355"/>
    <cellStyle name="Normal 3 9 6" xfId="31356"/>
    <cellStyle name="Normal 3_29(d) - Gas extensions -tariffs" xfId="152"/>
    <cellStyle name="Normal 30" xfId="31357"/>
    <cellStyle name="Normal 30 2" xfId="31358"/>
    <cellStyle name="Normal 31" xfId="31359"/>
    <cellStyle name="Normal 31 2" xfId="31360"/>
    <cellStyle name="Normal 32" xfId="31361"/>
    <cellStyle name="Normal 322 2" xfId="31362"/>
    <cellStyle name="Normal 33" xfId="31363"/>
    <cellStyle name="Normal 33 2" xfId="31364"/>
    <cellStyle name="Normal 34" xfId="31365"/>
    <cellStyle name="Normal 34 2" xfId="31366"/>
    <cellStyle name="Normal 35" xfId="31367"/>
    <cellStyle name="Normal 35 2" xfId="31368"/>
    <cellStyle name="Normal 36" xfId="31369"/>
    <cellStyle name="Normal 37" xfId="31370"/>
    <cellStyle name="Normal 38" xfId="153"/>
    <cellStyle name="Normal 38 2" xfId="154"/>
    <cellStyle name="Normal 38 3" xfId="31371"/>
    <cellStyle name="Normal 38_29(d) - Gas extensions -tariffs" xfId="155"/>
    <cellStyle name="Normal 39" xfId="31372"/>
    <cellStyle name="Normal 39 2" xfId="31373"/>
    <cellStyle name="Normal 4" xfId="156"/>
    <cellStyle name="Normal 4 10" xfId="31374"/>
    <cellStyle name="Normal 4 10 2" xfId="31375"/>
    <cellStyle name="Normal 4 10 2 2" xfId="31376"/>
    <cellStyle name="Normal 4 10 3" xfId="31377"/>
    <cellStyle name="Normal 4 10 3 2" xfId="31378"/>
    <cellStyle name="Normal 4 10 4" xfId="31379"/>
    <cellStyle name="Normal 4 11" xfId="31380"/>
    <cellStyle name="Normal 4 11 2" xfId="31381"/>
    <cellStyle name="Normal 4 12" xfId="31382"/>
    <cellStyle name="Normal 4 12 2" xfId="31383"/>
    <cellStyle name="Normal 4 13" xfId="31384"/>
    <cellStyle name="Normal 4 14" xfId="31385"/>
    <cellStyle name="Normal 4 15" xfId="31386"/>
    <cellStyle name="Normal 4 16" xfId="31387"/>
    <cellStyle name="Normal 4 17" xfId="31388"/>
    <cellStyle name="Normal 4 17 2" xfId="31389"/>
    <cellStyle name="Normal 4 17 2 2" xfId="31390"/>
    <cellStyle name="Normal 4 17 2 2 2" xfId="31391"/>
    <cellStyle name="Normal 4 17 2 2 3" xfId="31392"/>
    <cellStyle name="Normal 4 17 2 2 4" xfId="31393"/>
    <cellStyle name="Normal 4 17 2 3" xfId="31394"/>
    <cellStyle name="Normal 4 17 2 4" xfId="31395"/>
    <cellStyle name="Normal 4 17 3" xfId="31396"/>
    <cellStyle name="Normal 4 17 4" xfId="31397"/>
    <cellStyle name="Normal 4 17 5" xfId="31398"/>
    <cellStyle name="Normal 4 17 6" xfId="31399"/>
    <cellStyle name="Normal 4 18" xfId="31400"/>
    <cellStyle name="Normal 4 18 2" xfId="31401"/>
    <cellStyle name="Normal 4 18 2 2" xfId="31402"/>
    <cellStyle name="Normal 4 18 2 3" xfId="31403"/>
    <cellStyle name="Normal 4 18 2 4" xfId="31404"/>
    <cellStyle name="Normal 4 18 3" xfId="31405"/>
    <cellStyle name="Normal 4 18 4" xfId="31406"/>
    <cellStyle name="Normal 4 19" xfId="31407"/>
    <cellStyle name="Normal 4 2" xfId="157"/>
    <cellStyle name="Normal 4 2 10" xfId="31408"/>
    <cellStyle name="Normal 4 2 2" xfId="268"/>
    <cellStyle name="Normal 4 2 2 2" xfId="269"/>
    <cellStyle name="Normal 4 2 2 2 2" xfId="31409"/>
    <cellStyle name="Normal 4 2 2 2 2 2" xfId="31410"/>
    <cellStyle name="Normal 4 2 2 2 2 2 2" xfId="31411"/>
    <cellStyle name="Normal 4 2 2 2 2 3" xfId="31412"/>
    <cellStyle name="Normal 4 2 2 2 2 3 2" xfId="31413"/>
    <cellStyle name="Normal 4 2 2 2 2 4" xfId="31414"/>
    <cellStyle name="Normal 4 2 2 2 3" xfId="31415"/>
    <cellStyle name="Normal 4 2 2 2 3 2" xfId="31416"/>
    <cellStyle name="Normal 4 2 2 2 4" xfId="31417"/>
    <cellStyle name="Normal 4 2 2 2 4 2" xfId="31418"/>
    <cellStyle name="Normal 4 2 2 2 5" xfId="31419"/>
    <cellStyle name="Normal 4 2 2 3" xfId="31420"/>
    <cellStyle name="Normal 4 2 2 3 2" xfId="31421"/>
    <cellStyle name="Normal 4 2 2 3 2 2" xfId="31422"/>
    <cellStyle name="Normal 4 2 2 3 2 2 2" xfId="31423"/>
    <cellStyle name="Normal 4 2 2 3 2 3" xfId="31424"/>
    <cellStyle name="Normal 4 2 2 3 2 3 2" xfId="31425"/>
    <cellStyle name="Normal 4 2 2 3 2 4" xfId="31426"/>
    <cellStyle name="Normal 4 2 2 3 3" xfId="31427"/>
    <cellStyle name="Normal 4 2 2 3 3 2" xfId="31428"/>
    <cellStyle name="Normal 4 2 2 3 4" xfId="31429"/>
    <cellStyle name="Normal 4 2 2 3 4 2" xfId="31430"/>
    <cellStyle name="Normal 4 2 2 3 5" xfId="31431"/>
    <cellStyle name="Normal 4 2 2 4" xfId="31432"/>
    <cellStyle name="Normal 4 2 2 4 2" xfId="31433"/>
    <cellStyle name="Normal 4 2 2 4 2 2" xfId="31434"/>
    <cellStyle name="Normal 4 2 2 4 2 2 2" xfId="31435"/>
    <cellStyle name="Normal 4 2 2 4 2 3" xfId="31436"/>
    <cellStyle name="Normal 4 2 2 4 2 3 2" xfId="31437"/>
    <cellStyle name="Normal 4 2 2 4 2 4" xfId="31438"/>
    <cellStyle name="Normal 4 2 2 4 3" xfId="31439"/>
    <cellStyle name="Normal 4 2 2 4 3 2" xfId="31440"/>
    <cellStyle name="Normal 4 2 2 4 4" xfId="31441"/>
    <cellStyle name="Normal 4 2 2 4 4 2" xfId="31442"/>
    <cellStyle name="Normal 4 2 2 4 5" xfId="31443"/>
    <cellStyle name="Normal 4 2 2 5" xfId="31444"/>
    <cellStyle name="Normal 4 2 2 5 2" xfId="31445"/>
    <cellStyle name="Normal 4 2 2 5 2 2" xfId="31446"/>
    <cellStyle name="Normal 4 2 2 5 2 2 2" xfId="31447"/>
    <cellStyle name="Normal 4 2 2 5 2 3" xfId="31448"/>
    <cellStyle name="Normal 4 2 2 5 2 3 2" xfId="31449"/>
    <cellStyle name="Normal 4 2 2 5 2 4" xfId="31450"/>
    <cellStyle name="Normal 4 2 2 5 3" xfId="31451"/>
    <cellStyle name="Normal 4 2 2 5 3 2" xfId="31452"/>
    <cellStyle name="Normal 4 2 2 5 4" xfId="31453"/>
    <cellStyle name="Normal 4 2 2 5 4 2" xfId="31454"/>
    <cellStyle name="Normal 4 2 2 5 5" xfId="31455"/>
    <cellStyle name="Normal 4 2 2 6" xfId="31456"/>
    <cellStyle name="Normal 4 2 2 6 2" xfId="31457"/>
    <cellStyle name="Normal 4 2 2 6 2 2" xfId="31458"/>
    <cellStyle name="Normal 4 2 2 6 3" xfId="31459"/>
    <cellStyle name="Normal 4 2 2 6 3 2" xfId="31460"/>
    <cellStyle name="Normal 4 2 2 6 4" xfId="31461"/>
    <cellStyle name="Normal 4 2 2 7" xfId="31462"/>
    <cellStyle name="Normal 4 2 2 7 2" xfId="31463"/>
    <cellStyle name="Normal 4 2 2 8" xfId="31464"/>
    <cellStyle name="Normal 4 2 2 8 2" xfId="31465"/>
    <cellStyle name="Normal 4 2 2 9" xfId="31466"/>
    <cellStyle name="Normal 4 2 3" xfId="270"/>
    <cellStyle name="Normal 4 2 3 2" xfId="31467"/>
    <cellStyle name="Normal 4 2 3 2 2" xfId="31468"/>
    <cellStyle name="Normal 4 2 3 2 2 2" xfId="31469"/>
    <cellStyle name="Normal 4 2 3 2 3" xfId="31470"/>
    <cellStyle name="Normal 4 2 3 2 3 2" xfId="31471"/>
    <cellStyle name="Normal 4 2 3 2 4" xfId="31472"/>
    <cellStyle name="Normal 4 2 3 3" xfId="31473"/>
    <cellStyle name="Normal 4 2 3 3 2" xfId="31474"/>
    <cellStyle name="Normal 4 2 3 4" xfId="31475"/>
    <cellStyle name="Normal 4 2 3 4 2" xfId="31476"/>
    <cellStyle name="Normal 4 2 3 5" xfId="31477"/>
    <cellStyle name="Normal 4 2 4" xfId="271"/>
    <cellStyle name="Normal 4 2 4 2" xfId="31478"/>
    <cellStyle name="Normal 4 2 4 2 2" xfId="31479"/>
    <cellStyle name="Normal 4 2 4 2 2 2" xfId="31480"/>
    <cellStyle name="Normal 4 2 4 2 3" xfId="31481"/>
    <cellStyle name="Normal 4 2 4 2 3 2" xfId="31482"/>
    <cellStyle name="Normal 4 2 4 2 4" xfId="31483"/>
    <cellStyle name="Normal 4 2 4 3" xfId="31484"/>
    <cellStyle name="Normal 4 2 4 3 2" xfId="31485"/>
    <cellStyle name="Normal 4 2 4 4" xfId="31486"/>
    <cellStyle name="Normal 4 2 4 4 2" xfId="31487"/>
    <cellStyle name="Normal 4 2 4 5" xfId="31488"/>
    <cellStyle name="Normal 4 2 4 6" xfId="31489"/>
    <cellStyle name="Normal 4 2 5" xfId="31490"/>
    <cellStyle name="Normal 4 2 5 2" xfId="31491"/>
    <cellStyle name="Normal 4 2 5 2 2" xfId="31492"/>
    <cellStyle name="Normal 4 2 5 2 2 2" xfId="31493"/>
    <cellStyle name="Normal 4 2 5 2 3" xfId="31494"/>
    <cellStyle name="Normal 4 2 5 2 3 2" xfId="31495"/>
    <cellStyle name="Normal 4 2 5 2 4" xfId="31496"/>
    <cellStyle name="Normal 4 2 5 3" xfId="31497"/>
    <cellStyle name="Normal 4 2 5 3 2" xfId="31498"/>
    <cellStyle name="Normal 4 2 5 4" xfId="31499"/>
    <cellStyle name="Normal 4 2 5 4 2" xfId="31500"/>
    <cellStyle name="Normal 4 2 5 5" xfId="31501"/>
    <cellStyle name="Normal 4 2 6" xfId="31502"/>
    <cellStyle name="Normal 4 2 6 2" xfId="31503"/>
    <cellStyle name="Normal 4 2 6 2 2" xfId="31504"/>
    <cellStyle name="Normal 4 2 6 2 2 2" xfId="31505"/>
    <cellStyle name="Normal 4 2 6 2 3" xfId="31506"/>
    <cellStyle name="Normal 4 2 6 2 3 2" xfId="31507"/>
    <cellStyle name="Normal 4 2 6 2 4" xfId="31508"/>
    <cellStyle name="Normal 4 2 6 3" xfId="31509"/>
    <cellStyle name="Normal 4 2 6 3 2" xfId="31510"/>
    <cellStyle name="Normal 4 2 6 4" xfId="31511"/>
    <cellStyle name="Normal 4 2 6 4 2" xfId="31512"/>
    <cellStyle name="Normal 4 2 6 5" xfId="31513"/>
    <cellStyle name="Normal 4 2 7" xfId="31514"/>
    <cellStyle name="Normal 4 2 7 2" xfId="31515"/>
    <cellStyle name="Normal 4 2 7 2 2" xfId="31516"/>
    <cellStyle name="Normal 4 2 7 3" xfId="31517"/>
    <cellStyle name="Normal 4 2 7 3 2" xfId="31518"/>
    <cellStyle name="Normal 4 2 7 4" xfId="31519"/>
    <cellStyle name="Normal 4 2 8" xfId="31520"/>
    <cellStyle name="Normal 4 2 8 2" xfId="31521"/>
    <cellStyle name="Normal 4 2 9" xfId="31522"/>
    <cellStyle name="Normal 4 2 9 2" xfId="31523"/>
    <cellStyle name="Normal 4 20" xfId="31524"/>
    <cellStyle name="Normal 4 21" xfId="31525"/>
    <cellStyle name="Normal 4 22" xfId="31526"/>
    <cellStyle name="Normal 4 23" xfId="31527"/>
    <cellStyle name="Normal 4 24" xfId="31528"/>
    <cellStyle name="Normal 4 25" xfId="31529"/>
    <cellStyle name="Normal 4 26" xfId="31530"/>
    <cellStyle name="Normal 4 27" xfId="31531"/>
    <cellStyle name="Normal 4 28" xfId="31532"/>
    <cellStyle name="Normal 4 29" xfId="31533"/>
    <cellStyle name="Normal 4 3" xfId="158"/>
    <cellStyle name="Normal 4 3 10" xfId="31534"/>
    <cellStyle name="Normal 4 3 2" xfId="31535"/>
    <cellStyle name="Normal 4 3 2 2" xfId="31536"/>
    <cellStyle name="Normal 4 3 2 2 2" xfId="31537"/>
    <cellStyle name="Normal 4 3 2 2 2 2" xfId="31538"/>
    <cellStyle name="Normal 4 3 2 2 3" xfId="31539"/>
    <cellStyle name="Normal 4 3 2 2 3 2" xfId="31540"/>
    <cellStyle name="Normal 4 3 2 2 4" xfId="31541"/>
    <cellStyle name="Normal 4 3 2 3" xfId="31542"/>
    <cellStyle name="Normal 4 3 2 3 2" xfId="31543"/>
    <cellStyle name="Normal 4 3 2 4" xfId="31544"/>
    <cellStyle name="Normal 4 3 2 4 2" xfId="31545"/>
    <cellStyle name="Normal 4 3 2 5" xfId="31546"/>
    <cellStyle name="Normal 4 3 3" xfId="31547"/>
    <cellStyle name="Normal 4 3 3 2" xfId="31548"/>
    <cellStyle name="Normal 4 3 3 2 2" xfId="31549"/>
    <cellStyle name="Normal 4 3 3 2 2 2" xfId="31550"/>
    <cellStyle name="Normal 4 3 3 2 3" xfId="31551"/>
    <cellStyle name="Normal 4 3 3 2 3 2" xfId="31552"/>
    <cellStyle name="Normal 4 3 3 2 4" xfId="31553"/>
    <cellStyle name="Normal 4 3 3 3" xfId="31554"/>
    <cellStyle name="Normal 4 3 3 3 2" xfId="31555"/>
    <cellStyle name="Normal 4 3 3 4" xfId="31556"/>
    <cellStyle name="Normal 4 3 3 4 2" xfId="31557"/>
    <cellStyle name="Normal 4 3 3 5" xfId="31558"/>
    <cellStyle name="Normal 4 3 4" xfId="31559"/>
    <cellStyle name="Normal 4 3 4 2" xfId="31560"/>
    <cellStyle name="Normal 4 3 4 2 2" xfId="31561"/>
    <cellStyle name="Normal 4 3 4 2 2 2" xfId="31562"/>
    <cellStyle name="Normal 4 3 4 2 3" xfId="31563"/>
    <cellStyle name="Normal 4 3 4 2 3 2" xfId="31564"/>
    <cellStyle name="Normal 4 3 4 2 4" xfId="31565"/>
    <cellStyle name="Normal 4 3 4 3" xfId="31566"/>
    <cellStyle name="Normal 4 3 4 3 2" xfId="31567"/>
    <cellStyle name="Normal 4 3 4 4" xfId="31568"/>
    <cellStyle name="Normal 4 3 4 4 2" xfId="31569"/>
    <cellStyle name="Normal 4 3 4 5" xfId="31570"/>
    <cellStyle name="Normal 4 3 5" xfId="31571"/>
    <cellStyle name="Normal 4 3 5 2" xfId="31572"/>
    <cellStyle name="Normal 4 3 5 2 2" xfId="31573"/>
    <cellStyle name="Normal 4 3 5 2 2 2" xfId="31574"/>
    <cellStyle name="Normal 4 3 5 2 3" xfId="31575"/>
    <cellStyle name="Normal 4 3 5 2 3 2" xfId="31576"/>
    <cellStyle name="Normal 4 3 5 2 4" xfId="31577"/>
    <cellStyle name="Normal 4 3 5 3" xfId="31578"/>
    <cellStyle name="Normal 4 3 5 3 2" xfId="31579"/>
    <cellStyle name="Normal 4 3 5 4" xfId="31580"/>
    <cellStyle name="Normal 4 3 5 4 2" xfId="31581"/>
    <cellStyle name="Normal 4 3 5 5" xfId="31582"/>
    <cellStyle name="Normal 4 3 6" xfId="31583"/>
    <cellStyle name="Normal 4 3 6 2" xfId="31584"/>
    <cellStyle name="Normal 4 3 6 2 2" xfId="31585"/>
    <cellStyle name="Normal 4 3 6 3" xfId="31586"/>
    <cellStyle name="Normal 4 3 6 3 2" xfId="31587"/>
    <cellStyle name="Normal 4 3 6 4" xfId="31588"/>
    <cellStyle name="Normal 4 3 7" xfId="31589"/>
    <cellStyle name="Normal 4 3 7 2" xfId="31590"/>
    <cellStyle name="Normal 4 3 8" xfId="31591"/>
    <cellStyle name="Normal 4 3 8 2" xfId="31592"/>
    <cellStyle name="Normal 4 3 9" xfId="31593"/>
    <cellStyle name="Normal 4 30" xfId="31594"/>
    <cellStyle name="Normal 4 31" xfId="31595"/>
    <cellStyle name="Normal 4 32" xfId="31596"/>
    <cellStyle name="Normal 4 33" xfId="31597"/>
    <cellStyle name="Normal 4 4" xfId="31598"/>
    <cellStyle name="Normal 4 4 2" xfId="31599"/>
    <cellStyle name="Normal 4 4 2 2" xfId="31600"/>
    <cellStyle name="Normal 4 4 2 2 2" xfId="31601"/>
    <cellStyle name="Normal 4 4 2 2 2 2" xfId="31602"/>
    <cellStyle name="Normal 4 4 2 2 2 3" xfId="31603"/>
    <cellStyle name="Normal 4 4 2 2 2 4" xfId="31604"/>
    <cellStyle name="Normal 4 4 2 2 3" xfId="31605"/>
    <cellStyle name="Normal 4 4 2 2 4" xfId="31606"/>
    <cellStyle name="Normal 4 4 2 3" xfId="31607"/>
    <cellStyle name="Normal 4 4 2 3 2" xfId="31608"/>
    <cellStyle name="Normal 4 4 2 4" xfId="31609"/>
    <cellStyle name="Normal 4 4 2 5" xfId="31610"/>
    <cellStyle name="Normal 4 4 2 6" xfId="31611"/>
    <cellStyle name="Normal 4 4 3" xfId="31612"/>
    <cellStyle name="Normal 4 4 3 2" xfId="31613"/>
    <cellStyle name="Normal 4 4 4" xfId="31614"/>
    <cellStyle name="Normal 4 4 4 2" xfId="31615"/>
    <cellStyle name="Normal 4 4 4 2 2" xfId="31616"/>
    <cellStyle name="Normal 4 4 4 2 3" xfId="31617"/>
    <cellStyle name="Normal 4 4 4 2 4" xfId="31618"/>
    <cellStyle name="Normal 4 4 4 3" xfId="31619"/>
    <cellStyle name="Normal 4 4 4 4" xfId="31620"/>
    <cellStyle name="Normal 4 4 5" xfId="31621"/>
    <cellStyle name="Normal 4 4 6" xfId="31622"/>
    <cellStyle name="Normal 4 4 7" xfId="31623"/>
    <cellStyle name="Normal 4 4 8" xfId="31624"/>
    <cellStyle name="Normal 4 5" xfId="31625"/>
    <cellStyle name="Normal 4 5 2" xfId="31626"/>
    <cellStyle name="Normal 4 5 2 2" xfId="31627"/>
    <cellStyle name="Normal 4 5 2 2 2" xfId="31628"/>
    <cellStyle name="Normal 4 5 2 3" xfId="31629"/>
    <cellStyle name="Normal 4 5 2 3 2" xfId="31630"/>
    <cellStyle name="Normal 4 5 2 4" xfId="31631"/>
    <cellStyle name="Normal 4 5 3" xfId="31632"/>
    <cellStyle name="Normal 4 5 3 2" xfId="31633"/>
    <cellStyle name="Normal 4 5 4" xfId="31634"/>
    <cellStyle name="Normal 4 5 4 2" xfId="31635"/>
    <cellStyle name="Normal 4 5 5" xfId="31636"/>
    <cellStyle name="Normal 4 5 6" xfId="31637"/>
    <cellStyle name="Normal 4 6" xfId="31638"/>
    <cellStyle name="Normal 4 6 2" xfId="31639"/>
    <cellStyle name="Normal 4 6 2 2" xfId="31640"/>
    <cellStyle name="Normal 4 6 2 2 2" xfId="31641"/>
    <cellStyle name="Normal 4 6 2 3" xfId="31642"/>
    <cellStyle name="Normal 4 6 2 3 2" xfId="31643"/>
    <cellStyle name="Normal 4 6 2 4" xfId="31644"/>
    <cellStyle name="Normal 4 6 3" xfId="31645"/>
    <cellStyle name="Normal 4 6 3 2" xfId="31646"/>
    <cellStyle name="Normal 4 6 4" xfId="31647"/>
    <cellStyle name="Normal 4 6 4 2" xfId="31648"/>
    <cellStyle name="Normal 4 6 5" xfId="31649"/>
    <cellStyle name="Normal 4 7" xfId="31650"/>
    <cellStyle name="Normal 4 7 2" xfId="31651"/>
    <cellStyle name="Normal 4 7 2 2" xfId="31652"/>
    <cellStyle name="Normal 4 7 2 2 2" xfId="31653"/>
    <cellStyle name="Normal 4 7 2 3" xfId="31654"/>
    <cellStyle name="Normal 4 7 2 3 2" xfId="31655"/>
    <cellStyle name="Normal 4 7 2 4" xfId="31656"/>
    <cellStyle name="Normal 4 7 3" xfId="31657"/>
    <cellStyle name="Normal 4 7 3 2" xfId="31658"/>
    <cellStyle name="Normal 4 7 4" xfId="31659"/>
    <cellStyle name="Normal 4 7 4 2" xfId="31660"/>
    <cellStyle name="Normal 4 7 5" xfId="31661"/>
    <cellStyle name="Normal 4 8" xfId="31662"/>
    <cellStyle name="Normal 4 8 2" xfId="31663"/>
    <cellStyle name="Normal 4 8 2 2" xfId="31664"/>
    <cellStyle name="Normal 4 8 2 2 2" xfId="31665"/>
    <cellStyle name="Normal 4 8 2 3" xfId="31666"/>
    <cellStyle name="Normal 4 8 2 3 2" xfId="31667"/>
    <cellStyle name="Normal 4 8 2 4" xfId="31668"/>
    <cellStyle name="Normal 4 8 3" xfId="31669"/>
    <cellStyle name="Normal 4 8 3 2" xfId="31670"/>
    <cellStyle name="Normal 4 8 4" xfId="31671"/>
    <cellStyle name="Normal 4 8 4 2" xfId="31672"/>
    <cellStyle name="Normal 4 8 5" xfId="31673"/>
    <cellStyle name="Normal 4 9" xfId="31674"/>
    <cellStyle name="Normal 4 9 2" xfId="31675"/>
    <cellStyle name="Normal 4 9 2 2" xfId="31676"/>
    <cellStyle name="Normal 4 9 2 2 2" xfId="31677"/>
    <cellStyle name="Normal 4 9 2 3" xfId="31678"/>
    <cellStyle name="Normal 4 9 2 3 2" xfId="31679"/>
    <cellStyle name="Normal 4 9 2 4" xfId="31680"/>
    <cellStyle name="Normal 4 9 3" xfId="31681"/>
    <cellStyle name="Normal 4 9 3 2" xfId="31682"/>
    <cellStyle name="Normal 4 9 4" xfId="31683"/>
    <cellStyle name="Normal 4 9 4 2" xfId="31684"/>
    <cellStyle name="Normal 4 9 5" xfId="31685"/>
    <cellStyle name="Normal 4_29(d) - Gas extensions -tariffs" xfId="159"/>
    <cellStyle name="Normal 40" xfId="160"/>
    <cellStyle name="Normal 40 2" xfId="161"/>
    <cellStyle name="Normal 40 3" xfId="31686"/>
    <cellStyle name="Normal 40_29(d) - Gas extensions -tariffs" xfId="162"/>
    <cellStyle name="Normal 41" xfId="31687"/>
    <cellStyle name="Normal 412" xfId="31688"/>
    <cellStyle name="Normal 413" xfId="31689"/>
    <cellStyle name="Normal 42" xfId="31690"/>
    <cellStyle name="Normal 43" xfId="31691"/>
    <cellStyle name="Normal 44" xfId="31692"/>
    <cellStyle name="Normal 44 2" xfId="31693"/>
    <cellStyle name="Normal 45" xfId="31694"/>
    <cellStyle name="Normal 46" xfId="31695"/>
    <cellStyle name="Normal 47" xfId="31696"/>
    <cellStyle name="Normal 48" xfId="31697"/>
    <cellStyle name="Normal 48 2" xfId="31698"/>
    <cellStyle name="Normal 48 3" xfId="31699"/>
    <cellStyle name="Normal 49" xfId="31700"/>
    <cellStyle name="Normal 5" xfId="163"/>
    <cellStyle name="Normal 5 10" xfId="31701"/>
    <cellStyle name="Normal 5 11" xfId="31702"/>
    <cellStyle name="Normal 5 12" xfId="31703"/>
    <cellStyle name="Normal 5 13" xfId="31704"/>
    <cellStyle name="Normal 5 14" xfId="31705"/>
    <cellStyle name="Normal 5 15" xfId="31706"/>
    <cellStyle name="Normal 5 16" xfId="31707"/>
    <cellStyle name="Normal 5 17" xfId="31708"/>
    <cellStyle name="Normal 5 18" xfId="31709"/>
    <cellStyle name="Normal 5 19" xfId="31710"/>
    <cellStyle name="Normal 5 2" xfId="164"/>
    <cellStyle name="Normal 5 2 10" xfId="31711"/>
    <cellStyle name="Normal 5 2 2" xfId="31712"/>
    <cellStyle name="Normal 5 2 2 2" xfId="31713"/>
    <cellStyle name="Normal 5 2 2 2 2" xfId="31714"/>
    <cellStyle name="Normal 5 2 2 2 2 2" xfId="31715"/>
    <cellStyle name="Normal 5 2 2 2 3" xfId="31716"/>
    <cellStyle name="Normal 5 2 2 2 3 2" xfId="31717"/>
    <cellStyle name="Normal 5 2 2 2 4" xfId="31718"/>
    <cellStyle name="Normal 5 2 2 3" xfId="31719"/>
    <cellStyle name="Normal 5 2 2 3 2" xfId="31720"/>
    <cellStyle name="Normal 5 2 2 4" xfId="31721"/>
    <cellStyle name="Normal 5 2 2 4 2" xfId="31722"/>
    <cellStyle name="Normal 5 2 2 5" xfId="31723"/>
    <cellStyle name="Normal 5 2 2 6" xfId="31724"/>
    <cellStyle name="Normal 5 2 2 7" xfId="31725"/>
    <cellStyle name="Normal 5 2 2 8" xfId="31726"/>
    <cellStyle name="Normal 5 2 3" xfId="31727"/>
    <cellStyle name="Normal 5 2 3 2" xfId="31728"/>
    <cellStyle name="Normal 5 2 3 2 2" xfId="31729"/>
    <cellStyle name="Normal 5 2 3 2 2 2" xfId="31730"/>
    <cellStyle name="Normal 5 2 3 2 3" xfId="31731"/>
    <cellStyle name="Normal 5 2 3 2 3 2" xfId="31732"/>
    <cellStyle name="Normal 5 2 3 2 4" xfId="31733"/>
    <cellStyle name="Normal 5 2 3 3" xfId="31734"/>
    <cellStyle name="Normal 5 2 3 3 2" xfId="31735"/>
    <cellStyle name="Normal 5 2 3 4" xfId="31736"/>
    <cellStyle name="Normal 5 2 3 4 2" xfId="31737"/>
    <cellStyle name="Normal 5 2 3 5" xfId="31738"/>
    <cellStyle name="Normal 5 2 4" xfId="31739"/>
    <cellStyle name="Normal 5 2 4 2" xfId="31740"/>
    <cellStyle name="Normal 5 2 4 2 2" xfId="31741"/>
    <cellStyle name="Normal 5 2 4 2 2 2" xfId="31742"/>
    <cellStyle name="Normal 5 2 4 2 3" xfId="31743"/>
    <cellStyle name="Normal 5 2 4 2 3 2" xfId="31744"/>
    <cellStyle name="Normal 5 2 4 2 4" xfId="31745"/>
    <cellStyle name="Normal 5 2 4 3" xfId="31746"/>
    <cellStyle name="Normal 5 2 4 3 2" xfId="31747"/>
    <cellStyle name="Normal 5 2 4 4" xfId="31748"/>
    <cellStyle name="Normal 5 2 4 4 2" xfId="31749"/>
    <cellStyle name="Normal 5 2 4 5" xfId="31750"/>
    <cellStyle name="Normal 5 2 5" xfId="31751"/>
    <cellStyle name="Normal 5 2 5 2" xfId="31752"/>
    <cellStyle name="Normal 5 2 5 2 2" xfId="31753"/>
    <cellStyle name="Normal 5 2 5 2 2 2" xfId="31754"/>
    <cellStyle name="Normal 5 2 5 2 3" xfId="31755"/>
    <cellStyle name="Normal 5 2 5 2 3 2" xfId="31756"/>
    <cellStyle name="Normal 5 2 5 2 4" xfId="31757"/>
    <cellStyle name="Normal 5 2 5 3" xfId="31758"/>
    <cellStyle name="Normal 5 2 5 3 2" xfId="31759"/>
    <cellStyle name="Normal 5 2 5 4" xfId="31760"/>
    <cellStyle name="Normal 5 2 5 4 2" xfId="31761"/>
    <cellStyle name="Normal 5 2 5 5" xfId="31762"/>
    <cellStyle name="Normal 5 2 6" xfId="31763"/>
    <cellStyle name="Normal 5 2 6 2" xfId="31764"/>
    <cellStyle name="Normal 5 2 6 2 2" xfId="31765"/>
    <cellStyle name="Normal 5 2 6 3" xfId="31766"/>
    <cellStyle name="Normal 5 2 6 3 2" xfId="31767"/>
    <cellStyle name="Normal 5 2 6 4" xfId="31768"/>
    <cellStyle name="Normal 5 2 7" xfId="31769"/>
    <cellStyle name="Normal 5 2 7 2" xfId="31770"/>
    <cellStyle name="Normal 5 2 8" xfId="31771"/>
    <cellStyle name="Normal 5 2 8 2" xfId="31772"/>
    <cellStyle name="Normal 5 2 9" xfId="31773"/>
    <cellStyle name="Normal 5 20" xfId="31774"/>
    <cellStyle name="Normal 5 21" xfId="31775"/>
    <cellStyle name="Normal 5 22" xfId="31776"/>
    <cellStyle name="Normal 5 23" xfId="31777"/>
    <cellStyle name="Normal 5 24" xfId="31778"/>
    <cellStyle name="Normal 5 25" xfId="31779"/>
    <cellStyle name="Normal 5 26" xfId="31780"/>
    <cellStyle name="Normal 5 27" xfId="31781"/>
    <cellStyle name="Normal 5 28" xfId="31782"/>
    <cellStyle name="Normal 5 29" xfId="31783"/>
    <cellStyle name="Normal 5 3" xfId="31784"/>
    <cellStyle name="Normal 5 3 2" xfId="31785"/>
    <cellStyle name="Normal 5 3 2 2" xfId="31786"/>
    <cellStyle name="Normal 5 3 2 2 2" xfId="31787"/>
    <cellStyle name="Normal 5 3 2 3" xfId="31788"/>
    <cellStyle name="Normal 5 3 2 3 2" xfId="31789"/>
    <cellStyle name="Normal 5 3 2 4" xfId="31790"/>
    <cellStyle name="Normal 5 3 3" xfId="31791"/>
    <cellStyle name="Normal 5 3 3 2" xfId="31792"/>
    <cellStyle name="Normal 5 3 4" xfId="31793"/>
    <cellStyle name="Normal 5 3 4 2" xfId="31794"/>
    <cellStyle name="Normal 5 3 5" xfId="31795"/>
    <cellStyle name="Normal 5 3 6" xfId="31796"/>
    <cellStyle name="Normal 5 3 7" xfId="31797"/>
    <cellStyle name="Normal 5 3 8" xfId="31798"/>
    <cellStyle name="Normal 5 3 9" xfId="31799"/>
    <cellStyle name="Normal 5 30" xfId="31800"/>
    <cellStyle name="Normal 5 31" xfId="31801"/>
    <cellStyle name="Normal 5 32" xfId="31802"/>
    <cellStyle name="Normal 5 33" xfId="31803"/>
    <cellStyle name="Normal 5 34" xfId="31804"/>
    <cellStyle name="Normal 5 35" xfId="31805"/>
    <cellStyle name="Normal 5 36" xfId="31806"/>
    <cellStyle name="Normal 5 36 2" xfId="31807"/>
    <cellStyle name="Normal 5 36 2 2" xfId="31808"/>
    <cellStyle name="Normal 5 36 2 2 2" xfId="31809"/>
    <cellStyle name="Normal 5 36 2 2 3" xfId="31810"/>
    <cellStyle name="Normal 5 36 2 2 4" xfId="31811"/>
    <cellStyle name="Normal 5 36 2 3" xfId="31812"/>
    <cellStyle name="Normal 5 36 2 4" xfId="31813"/>
    <cellStyle name="Normal 5 36 3" xfId="31814"/>
    <cellStyle name="Normal 5 36 4" xfId="31815"/>
    <cellStyle name="Normal 5 36 5" xfId="31816"/>
    <cellStyle name="Normal 5 36 6" xfId="31817"/>
    <cellStyle name="Normal 5 37" xfId="31818"/>
    <cellStyle name="Normal 5 37 2" xfId="31819"/>
    <cellStyle name="Normal 5 37 2 2" xfId="31820"/>
    <cellStyle name="Normal 5 37 2 3" xfId="31821"/>
    <cellStyle name="Normal 5 37 2 4" xfId="31822"/>
    <cellStyle name="Normal 5 37 3" xfId="31823"/>
    <cellStyle name="Normal 5 37 4" xfId="31824"/>
    <cellStyle name="Normal 5 38" xfId="31825"/>
    <cellStyle name="Normal 5 39" xfId="31826"/>
    <cellStyle name="Normal 5 4" xfId="31827"/>
    <cellStyle name="Normal 5 4 2" xfId="31828"/>
    <cellStyle name="Normal 5 4 2 2" xfId="31829"/>
    <cellStyle name="Normal 5 4 2 2 2" xfId="31830"/>
    <cellStyle name="Normal 5 4 2 3" xfId="31831"/>
    <cellStyle name="Normal 5 4 2 3 2" xfId="31832"/>
    <cellStyle name="Normal 5 4 2 4" xfId="31833"/>
    <cellStyle name="Normal 5 4 3" xfId="31834"/>
    <cellStyle name="Normal 5 4 3 2" xfId="31835"/>
    <cellStyle name="Normal 5 4 4" xfId="31836"/>
    <cellStyle name="Normal 5 4 4 2" xfId="31837"/>
    <cellStyle name="Normal 5 4 5" xfId="31838"/>
    <cellStyle name="Normal 5 4 6" xfId="31839"/>
    <cellStyle name="Normal 5 40" xfId="31840"/>
    <cellStyle name="Normal 5 41" xfId="31841"/>
    <cellStyle name="Normal 5 42" xfId="31842"/>
    <cellStyle name="Normal 5 43" xfId="31843"/>
    <cellStyle name="Normal 5 44" xfId="31844"/>
    <cellStyle name="Normal 5 45" xfId="31845"/>
    <cellStyle name="Normal 5 46" xfId="31846"/>
    <cellStyle name="Normal 5 47" xfId="31847"/>
    <cellStyle name="Normal 5 48" xfId="31848"/>
    <cellStyle name="Normal 5 49" xfId="31849"/>
    <cellStyle name="Normal 5 5" xfId="31850"/>
    <cellStyle name="Normal 5 5 2" xfId="31851"/>
    <cellStyle name="Normal 5 5 2 2" xfId="31852"/>
    <cellStyle name="Normal 5 5 2 2 2" xfId="31853"/>
    <cellStyle name="Normal 5 5 2 3" xfId="31854"/>
    <cellStyle name="Normal 5 5 2 3 2" xfId="31855"/>
    <cellStyle name="Normal 5 5 2 4" xfId="31856"/>
    <cellStyle name="Normal 5 5 3" xfId="31857"/>
    <cellStyle name="Normal 5 5 3 2" xfId="31858"/>
    <cellStyle name="Normal 5 5 4" xfId="31859"/>
    <cellStyle name="Normal 5 5 4 2" xfId="31860"/>
    <cellStyle name="Normal 5 5 5" xfId="31861"/>
    <cellStyle name="Normal 5 50" xfId="31862"/>
    <cellStyle name="Normal 5 51" xfId="31863"/>
    <cellStyle name="Normal 5 52" xfId="31864"/>
    <cellStyle name="Normal 5 53" xfId="31865"/>
    <cellStyle name="Normal 5 6" xfId="31866"/>
    <cellStyle name="Normal 5 6 2" xfId="31867"/>
    <cellStyle name="Normal 5 6 2 2" xfId="31868"/>
    <cellStyle name="Normal 5 6 2 2 2" xfId="31869"/>
    <cellStyle name="Normal 5 6 2 3" xfId="31870"/>
    <cellStyle name="Normal 5 6 2 3 2" xfId="31871"/>
    <cellStyle name="Normal 5 6 2 4" xfId="31872"/>
    <cellStyle name="Normal 5 6 3" xfId="31873"/>
    <cellStyle name="Normal 5 6 3 2" xfId="31874"/>
    <cellStyle name="Normal 5 6 4" xfId="31875"/>
    <cellStyle name="Normal 5 6 4 2" xfId="31876"/>
    <cellStyle name="Normal 5 6 5" xfId="31877"/>
    <cellStyle name="Normal 5 7" xfId="31878"/>
    <cellStyle name="Normal 5 7 2" xfId="31879"/>
    <cellStyle name="Normal 5 7 2 2" xfId="31880"/>
    <cellStyle name="Normal 5 7 3" xfId="31881"/>
    <cellStyle name="Normal 5 7 3 2" xfId="31882"/>
    <cellStyle name="Normal 5 7 4" xfId="31883"/>
    <cellStyle name="Normal 5 8" xfId="31884"/>
    <cellStyle name="Normal 5 8 2" xfId="31885"/>
    <cellStyle name="Normal 5 9" xfId="31886"/>
    <cellStyle name="Normal 5 9 2" xfId="31887"/>
    <cellStyle name="Normal 50" xfId="31888"/>
    <cellStyle name="Normal 51" xfId="31889"/>
    <cellStyle name="Normal 52" xfId="31890"/>
    <cellStyle name="Normal 53" xfId="31891"/>
    <cellStyle name="Normal 53 2" xfId="31892"/>
    <cellStyle name="Normal 54" xfId="31893"/>
    <cellStyle name="Normal 55" xfId="31894"/>
    <cellStyle name="Normal 56" xfId="31895"/>
    <cellStyle name="Normal 57" xfId="31896"/>
    <cellStyle name="Normal 58" xfId="31897"/>
    <cellStyle name="Normal 58 2" xfId="31898"/>
    <cellStyle name="Normal 59" xfId="31899"/>
    <cellStyle name="Normal 6" xfId="165"/>
    <cellStyle name="Normal 6 10" xfId="31900"/>
    <cellStyle name="Normal 6 11" xfId="31901"/>
    <cellStyle name="Normal 6 12" xfId="31902"/>
    <cellStyle name="Normal 6 13" xfId="31903"/>
    <cellStyle name="Normal 6 14" xfId="31904"/>
    <cellStyle name="Normal 6 15" xfId="31905"/>
    <cellStyle name="Normal 6 16" xfId="31906"/>
    <cellStyle name="Normal 6 17" xfId="31907"/>
    <cellStyle name="Normal 6 18" xfId="31908"/>
    <cellStyle name="Normal 6 19" xfId="31909"/>
    <cellStyle name="Normal 6 2" xfId="166"/>
    <cellStyle name="Normal 6 2 2" xfId="31910"/>
    <cellStyle name="Normal 6 2 2 2" xfId="31911"/>
    <cellStyle name="Normal 6 2 2 3" xfId="31912"/>
    <cellStyle name="Normal 6 2 2 4" xfId="31913"/>
    <cellStyle name="Normal 6 2 2 5" xfId="31914"/>
    <cellStyle name="Normal 6 2 2 6" xfId="31915"/>
    <cellStyle name="Normal 6 2 2 7" xfId="31916"/>
    <cellStyle name="Normal 6 2 2 8" xfId="31917"/>
    <cellStyle name="Normal 6 2 2 9" xfId="31918"/>
    <cellStyle name="Normal 6 2 3" xfId="31919"/>
    <cellStyle name="Normal 6 2 3 2" xfId="31920"/>
    <cellStyle name="Normal 6 2 3 3" xfId="31921"/>
    <cellStyle name="Normal 6 2 4" xfId="31922"/>
    <cellStyle name="Normal 6 2 4 2" xfId="31923"/>
    <cellStyle name="Normal 6 2 5" xfId="31924"/>
    <cellStyle name="Normal 6 2 6" xfId="31925"/>
    <cellStyle name="Normal 6 2 7" xfId="31926"/>
    <cellStyle name="Normal 6 2 8" xfId="31927"/>
    <cellStyle name="Normal 6 20" xfId="31928"/>
    <cellStyle name="Normal 6 21" xfId="31929"/>
    <cellStyle name="Normal 6 22" xfId="31930"/>
    <cellStyle name="Normal 6 23" xfId="31931"/>
    <cellStyle name="Normal 6 24" xfId="31932"/>
    <cellStyle name="Normal 6 25" xfId="31933"/>
    <cellStyle name="Normal 6 26" xfId="31934"/>
    <cellStyle name="Normal 6 26 2" xfId="31935"/>
    <cellStyle name="Normal 6 26 2 2" xfId="31936"/>
    <cellStyle name="Normal 6 26 2 2 2" xfId="31937"/>
    <cellStyle name="Normal 6 26 2 2 3" xfId="31938"/>
    <cellStyle name="Normal 6 26 2 2 4" xfId="31939"/>
    <cellStyle name="Normal 6 26 2 3" xfId="31940"/>
    <cellStyle name="Normal 6 26 2 4" xfId="31941"/>
    <cellStyle name="Normal 6 26 3" xfId="31942"/>
    <cellStyle name="Normal 6 26 4" xfId="31943"/>
    <cellStyle name="Normal 6 26 5" xfId="31944"/>
    <cellStyle name="Normal 6 26 6" xfId="31945"/>
    <cellStyle name="Normal 6 27" xfId="31946"/>
    <cellStyle name="Normal 6 27 2" xfId="31947"/>
    <cellStyle name="Normal 6 27 2 2" xfId="31948"/>
    <cellStyle name="Normal 6 27 2 3" xfId="31949"/>
    <cellStyle name="Normal 6 27 2 4" xfId="31950"/>
    <cellStyle name="Normal 6 27 3" xfId="31951"/>
    <cellStyle name="Normal 6 27 4" xfId="31952"/>
    <cellStyle name="Normal 6 28" xfId="31953"/>
    <cellStyle name="Normal 6 29" xfId="31954"/>
    <cellStyle name="Normal 6 3" xfId="31955"/>
    <cellStyle name="Normal 6 3 2" xfId="31956"/>
    <cellStyle name="Normal 6 3 2 2" xfId="31957"/>
    <cellStyle name="Normal 6 3 2 2 2" xfId="31958"/>
    <cellStyle name="Normal 6 3 2 2 2 2" xfId="31959"/>
    <cellStyle name="Normal 6 3 2 2 2 3" xfId="31960"/>
    <cellStyle name="Normal 6 3 2 2 2 4" xfId="31961"/>
    <cellStyle name="Normal 6 3 2 2 3" xfId="31962"/>
    <cellStyle name="Normal 6 3 2 2 4" xfId="31963"/>
    <cellStyle name="Normal 6 3 2 3" xfId="31964"/>
    <cellStyle name="Normal 6 3 2 4" xfId="31965"/>
    <cellStyle name="Normal 6 3 2 5" xfId="31966"/>
    <cellStyle name="Normal 6 3 2 6" xfId="31967"/>
    <cellStyle name="Normal 6 3 3" xfId="31968"/>
    <cellStyle name="Normal 6 3 3 2" xfId="31969"/>
    <cellStyle name="Normal 6 3 4" xfId="31970"/>
    <cellStyle name="Normal 6 3 4 2" xfId="31971"/>
    <cellStyle name="Normal 6 3 4 2 2" xfId="31972"/>
    <cellStyle name="Normal 6 3 4 2 3" xfId="31973"/>
    <cellStyle name="Normal 6 3 4 2 4" xfId="31974"/>
    <cellStyle name="Normal 6 3 4 3" xfId="31975"/>
    <cellStyle name="Normal 6 3 4 4" xfId="31976"/>
    <cellStyle name="Normal 6 3 5" xfId="31977"/>
    <cellStyle name="Normal 6 3 6" xfId="31978"/>
    <cellStyle name="Normal 6 3 7" xfId="31979"/>
    <cellStyle name="Normal 6 3 8" xfId="31980"/>
    <cellStyle name="Normal 6 3 9" xfId="31981"/>
    <cellStyle name="Normal 6 30" xfId="31982"/>
    <cellStyle name="Normal 6 31" xfId="31983"/>
    <cellStyle name="Normal 6 32" xfId="31984"/>
    <cellStyle name="Normal 6 33" xfId="31985"/>
    <cellStyle name="Normal 6 34" xfId="31986"/>
    <cellStyle name="Normal 6 35" xfId="31987"/>
    <cellStyle name="Normal 6 36" xfId="31988"/>
    <cellStyle name="Normal 6 37" xfId="31989"/>
    <cellStyle name="Normal 6 38" xfId="31990"/>
    <cellStyle name="Normal 6 39" xfId="31991"/>
    <cellStyle name="Normal 6 4" xfId="31992"/>
    <cellStyle name="Normal 6 4 2" xfId="31993"/>
    <cellStyle name="Normal 6 4 3" xfId="31994"/>
    <cellStyle name="Normal 6 40" xfId="31995"/>
    <cellStyle name="Normal 6 41" xfId="31996"/>
    <cellStyle name="Normal 6 42" xfId="31997"/>
    <cellStyle name="Normal 6 43" xfId="31998"/>
    <cellStyle name="Normal 6 5" xfId="31999"/>
    <cellStyle name="Normal 6 5 2" xfId="32000"/>
    <cellStyle name="Normal 6 6" xfId="32001"/>
    <cellStyle name="Normal 6 6 2" xfId="32002"/>
    <cellStyle name="Normal 6 7" xfId="32003"/>
    <cellStyle name="Normal 6 8" xfId="32004"/>
    <cellStyle name="Normal 6 9" xfId="32005"/>
    <cellStyle name="Normal 60" xfId="32006"/>
    <cellStyle name="Normal 61" xfId="32007"/>
    <cellStyle name="Normal 62" xfId="32008"/>
    <cellStyle name="Normal 63" xfId="32009"/>
    <cellStyle name="Normal 64" xfId="32010"/>
    <cellStyle name="Normal 65" xfId="32011"/>
    <cellStyle name="Normal 66" xfId="32012"/>
    <cellStyle name="Normal 67" xfId="32013"/>
    <cellStyle name="Normal 68" xfId="32014"/>
    <cellStyle name="Normal 69" xfId="32015"/>
    <cellStyle name="Normal 7" xfId="9"/>
    <cellStyle name="Normal 7 10" xfId="32016"/>
    <cellStyle name="Normal 7 11" xfId="32017"/>
    <cellStyle name="Normal 7 12" xfId="32018"/>
    <cellStyle name="Normal 7 13" xfId="32019"/>
    <cellStyle name="Normal 7 14" xfId="32020"/>
    <cellStyle name="Normal 7 15" xfId="32021"/>
    <cellStyle name="Normal 7 16" xfId="32022"/>
    <cellStyle name="Normal 7 17" xfId="32023"/>
    <cellStyle name="Normal 7 18" xfId="32024"/>
    <cellStyle name="Normal 7 19" xfId="32025"/>
    <cellStyle name="Normal 7 2" xfId="167"/>
    <cellStyle name="Normal 7 2 10" xfId="32026"/>
    <cellStyle name="Normal 7 2 11" xfId="32027"/>
    <cellStyle name="Normal 7 2 12" xfId="32028"/>
    <cellStyle name="Normal 7 2 13" xfId="32029"/>
    <cellStyle name="Normal 7 2 14" xfId="32030"/>
    <cellStyle name="Normal 7 2 15" xfId="32031"/>
    <cellStyle name="Normal 7 2 15 2" xfId="32032"/>
    <cellStyle name="Normal 7 2 15 2 2" xfId="32033"/>
    <cellStyle name="Normal 7 2 15 2 2 2" xfId="32034"/>
    <cellStyle name="Normal 7 2 15 2 2 3" xfId="32035"/>
    <cellStyle name="Normal 7 2 15 2 2 4" xfId="32036"/>
    <cellStyle name="Normal 7 2 15 2 3" xfId="32037"/>
    <cellStyle name="Normal 7 2 15 2 4" xfId="32038"/>
    <cellStyle name="Normal 7 2 15 3" xfId="32039"/>
    <cellStyle name="Normal 7 2 15 4" xfId="32040"/>
    <cellStyle name="Normal 7 2 15 5" xfId="32041"/>
    <cellStyle name="Normal 7 2 15 6" xfId="32042"/>
    <cellStyle name="Normal 7 2 16" xfId="32043"/>
    <cellStyle name="Normal 7 2 16 2" xfId="32044"/>
    <cellStyle name="Normal 7 2 16 2 2" xfId="32045"/>
    <cellStyle name="Normal 7 2 16 2 3" xfId="32046"/>
    <cellStyle name="Normal 7 2 16 2 4" xfId="32047"/>
    <cellStyle name="Normal 7 2 16 3" xfId="32048"/>
    <cellStyle name="Normal 7 2 16 4" xfId="32049"/>
    <cellStyle name="Normal 7 2 17" xfId="32050"/>
    <cellStyle name="Normal 7 2 18" xfId="32051"/>
    <cellStyle name="Normal 7 2 19" xfId="32052"/>
    <cellStyle name="Normal 7 2 2" xfId="32053"/>
    <cellStyle name="Normal 7 2 2 2" xfId="32054"/>
    <cellStyle name="Normal 7 2 2 2 2" xfId="32055"/>
    <cellStyle name="Normal 7 2 2 2 2 2" xfId="32056"/>
    <cellStyle name="Normal 7 2 2 2 2 2 2" xfId="32057"/>
    <cellStyle name="Normal 7 2 2 2 2 2 3" xfId="32058"/>
    <cellStyle name="Normal 7 2 2 2 2 2 4" xfId="32059"/>
    <cellStyle name="Normal 7 2 2 2 2 3" xfId="32060"/>
    <cellStyle name="Normal 7 2 2 2 2 4" xfId="32061"/>
    <cellStyle name="Normal 7 2 2 2 3" xfId="32062"/>
    <cellStyle name="Normal 7 2 2 2 3 2" xfId="32063"/>
    <cellStyle name="Normal 7 2 2 2 4" xfId="32064"/>
    <cellStyle name="Normal 7 2 2 2 5" xfId="32065"/>
    <cellStyle name="Normal 7 2 2 2 6" xfId="32066"/>
    <cellStyle name="Normal 7 2 2 3" xfId="32067"/>
    <cellStyle name="Normal 7 2 2 3 2" xfId="32068"/>
    <cellStyle name="Normal 7 2 2 4" xfId="32069"/>
    <cellStyle name="Normal 7 2 2 4 2" xfId="32070"/>
    <cellStyle name="Normal 7 2 2 4 2 2" xfId="32071"/>
    <cellStyle name="Normal 7 2 2 4 2 3" xfId="32072"/>
    <cellStyle name="Normal 7 2 2 4 2 4" xfId="32073"/>
    <cellStyle name="Normal 7 2 2 4 3" xfId="32074"/>
    <cellStyle name="Normal 7 2 2 4 4" xfId="32075"/>
    <cellStyle name="Normal 7 2 2 5" xfId="32076"/>
    <cellStyle name="Normal 7 2 2 6" xfId="32077"/>
    <cellStyle name="Normal 7 2 2 7" xfId="32078"/>
    <cellStyle name="Normal 7 2 20" xfId="32079"/>
    <cellStyle name="Normal 7 2 3" xfId="32080"/>
    <cellStyle name="Normal 7 2 3 2" xfId="32081"/>
    <cellStyle name="Normal 7 2 3 2 2" xfId="32082"/>
    <cellStyle name="Normal 7 2 3 2 2 2" xfId="32083"/>
    <cellStyle name="Normal 7 2 3 2 3" xfId="32084"/>
    <cellStyle name="Normal 7 2 3 2 3 2" xfId="32085"/>
    <cellStyle name="Normal 7 2 3 2 4" xfId="32086"/>
    <cellStyle name="Normal 7 2 3 3" xfId="32087"/>
    <cellStyle name="Normal 7 2 3 3 2" xfId="32088"/>
    <cellStyle name="Normal 7 2 3 4" xfId="32089"/>
    <cellStyle name="Normal 7 2 3 4 2" xfId="32090"/>
    <cellStyle name="Normal 7 2 3 5" xfId="32091"/>
    <cellStyle name="Normal 7 2 4" xfId="32092"/>
    <cellStyle name="Normal 7 2 4 2" xfId="32093"/>
    <cellStyle name="Normal 7 2 4 2 2" xfId="32094"/>
    <cellStyle name="Normal 7 2 4 2 2 2" xfId="32095"/>
    <cellStyle name="Normal 7 2 4 2 3" xfId="32096"/>
    <cellStyle name="Normal 7 2 4 2 3 2" xfId="32097"/>
    <cellStyle name="Normal 7 2 4 2 4" xfId="32098"/>
    <cellStyle name="Normal 7 2 4 3" xfId="32099"/>
    <cellStyle name="Normal 7 2 4 3 2" xfId="32100"/>
    <cellStyle name="Normal 7 2 4 4" xfId="32101"/>
    <cellStyle name="Normal 7 2 4 4 2" xfId="32102"/>
    <cellStyle name="Normal 7 2 4 5" xfId="32103"/>
    <cellStyle name="Normal 7 2 5" xfId="32104"/>
    <cellStyle name="Normal 7 2 5 2" xfId="32105"/>
    <cellStyle name="Normal 7 2 5 2 2" xfId="32106"/>
    <cellStyle name="Normal 7 2 5 2 2 2" xfId="32107"/>
    <cellStyle name="Normal 7 2 5 2 3" xfId="32108"/>
    <cellStyle name="Normal 7 2 5 2 3 2" xfId="32109"/>
    <cellStyle name="Normal 7 2 5 2 4" xfId="32110"/>
    <cellStyle name="Normal 7 2 5 3" xfId="32111"/>
    <cellStyle name="Normal 7 2 5 3 2" xfId="32112"/>
    <cellStyle name="Normal 7 2 5 4" xfId="32113"/>
    <cellStyle name="Normal 7 2 5 4 2" xfId="32114"/>
    <cellStyle name="Normal 7 2 5 5" xfId="32115"/>
    <cellStyle name="Normal 7 2 6" xfId="32116"/>
    <cellStyle name="Normal 7 2 6 2" xfId="32117"/>
    <cellStyle name="Normal 7 2 6 2 2" xfId="32118"/>
    <cellStyle name="Normal 7 2 6 3" xfId="32119"/>
    <cellStyle name="Normal 7 2 6 3 2" xfId="32120"/>
    <cellStyle name="Normal 7 2 6 4" xfId="32121"/>
    <cellStyle name="Normal 7 2 7" xfId="32122"/>
    <cellStyle name="Normal 7 2 7 2" xfId="32123"/>
    <cellStyle name="Normal 7 2 8" xfId="32124"/>
    <cellStyle name="Normal 7 2 8 2" xfId="32125"/>
    <cellStyle name="Normal 7 2 9" xfId="32126"/>
    <cellStyle name="Normal 7 20" xfId="32127"/>
    <cellStyle name="Normal 7 21" xfId="32128"/>
    <cellStyle name="Normal 7 22" xfId="32129"/>
    <cellStyle name="Normal 7 23" xfId="32130"/>
    <cellStyle name="Normal 7 24" xfId="32131"/>
    <cellStyle name="Normal 7 24 2" xfId="32132"/>
    <cellStyle name="Normal 7 24 2 2" xfId="32133"/>
    <cellStyle name="Normal 7 24 2 2 2" xfId="32134"/>
    <cellStyle name="Normal 7 24 2 2 3" xfId="32135"/>
    <cellStyle name="Normal 7 24 2 2 4" xfId="32136"/>
    <cellStyle name="Normal 7 24 2 3" xfId="32137"/>
    <cellStyle name="Normal 7 24 2 4" xfId="32138"/>
    <cellStyle name="Normal 7 24 3" xfId="32139"/>
    <cellStyle name="Normal 7 24 4" xfId="32140"/>
    <cellStyle name="Normal 7 24 5" xfId="32141"/>
    <cellStyle name="Normal 7 24 6" xfId="32142"/>
    <cellStyle name="Normal 7 25" xfId="32143"/>
    <cellStyle name="Normal 7 25 2" xfId="32144"/>
    <cellStyle name="Normal 7 25 2 2" xfId="32145"/>
    <cellStyle name="Normal 7 25 2 3" xfId="32146"/>
    <cellStyle name="Normal 7 25 2 4" xfId="32147"/>
    <cellStyle name="Normal 7 25 3" xfId="32148"/>
    <cellStyle name="Normal 7 25 4" xfId="32149"/>
    <cellStyle name="Normal 7 26" xfId="32150"/>
    <cellStyle name="Normal 7 27" xfId="32151"/>
    <cellStyle name="Normal 7 28" xfId="32152"/>
    <cellStyle name="Normal 7 29" xfId="32153"/>
    <cellStyle name="Normal 7 3" xfId="32154"/>
    <cellStyle name="Normal 7 3 2" xfId="32155"/>
    <cellStyle name="Normal 7 3 2 2" xfId="32156"/>
    <cellStyle name="Normal 7 3 2 2 2" xfId="32157"/>
    <cellStyle name="Normal 7 3 2 2 2 2" xfId="32158"/>
    <cellStyle name="Normal 7 3 2 2 2 3" xfId="32159"/>
    <cellStyle name="Normal 7 3 2 2 2 4" xfId="32160"/>
    <cellStyle name="Normal 7 3 2 2 3" xfId="32161"/>
    <cellStyle name="Normal 7 3 2 2 4" xfId="32162"/>
    <cellStyle name="Normal 7 3 2 3" xfId="32163"/>
    <cellStyle name="Normal 7 3 2 3 2" xfId="32164"/>
    <cellStyle name="Normal 7 3 2 4" xfId="32165"/>
    <cellStyle name="Normal 7 3 2 5" xfId="32166"/>
    <cellStyle name="Normal 7 3 2 6" xfId="32167"/>
    <cellStyle name="Normal 7 3 3" xfId="32168"/>
    <cellStyle name="Normal 7 3 3 2" xfId="32169"/>
    <cellStyle name="Normal 7 3 4" xfId="32170"/>
    <cellStyle name="Normal 7 3 4 2" xfId="32171"/>
    <cellStyle name="Normal 7 3 4 2 2" xfId="32172"/>
    <cellStyle name="Normal 7 3 4 2 3" xfId="32173"/>
    <cellStyle name="Normal 7 3 4 2 4" xfId="32174"/>
    <cellStyle name="Normal 7 3 4 3" xfId="32175"/>
    <cellStyle name="Normal 7 3 4 4" xfId="32176"/>
    <cellStyle name="Normal 7 3 5" xfId="32177"/>
    <cellStyle name="Normal 7 3 6" xfId="32178"/>
    <cellStyle name="Normal 7 3 7" xfId="32179"/>
    <cellStyle name="Normal 7 3 8" xfId="32180"/>
    <cellStyle name="Normal 7 3 9" xfId="32181"/>
    <cellStyle name="Normal 7 30" xfId="32182"/>
    <cellStyle name="Normal 7 31" xfId="32183"/>
    <cellStyle name="Normal 7 32" xfId="32184"/>
    <cellStyle name="Normal 7 33" xfId="32185"/>
    <cellStyle name="Normal 7 34" xfId="32186"/>
    <cellStyle name="Normal 7 35" xfId="32187"/>
    <cellStyle name="Normal 7 36" xfId="32188"/>
    <cellStyle name="Normal 7 37" xfId="32189"/>
    <cellStyle name="Normal 7 38" xfId="32190"/>
    <cellStyle name="Normal 7 39" xfId="32191"/>
    <cellStyle name="Normal 7 4" xfId="32192"/>
    <cellStyle name="Normal 7 4 2" xfId="32193"/>
    <cellStyle name="Normal 7 4 2 2" xfId="32194"/>
    <cellStyle name="Normal 7 4 2 2 2" xfId="32195"/>
    <cellStyle name="Normal 7 4 2 3" xfId="32196"/>
    <cellStyle name="Normal 7 4 2 3 2" xfId="32197"/>
    <cellStyle name="Normal 7 4 2 4" xfId="32198"/>
    <cellStyle name="Normal 7 4 3" xfId="32199"/>
    <cellStyle name="Normal 7 4 3 2" xfId="32200"/>
    <cellStyle name="Normal 7 4 4" xfId="32201"/>
    <cellStyle name="Normal 7 4 4 2" xfId="32202"/>
    <cellStyle name="Normal 7 4 5" xfId="32203"/>
    <cellStyle name="Normal 7 4 6" xfId="32204"/>
    <cellStyle name="Normal 7 4 7" xfId="32205"/>
    <cellStyle name="Normal 7 40" xfId="32206"/>
    <cellStyle name="Normal 7 5" xfId="32207"/>
    <cellStyle name="Normal 7 5 2" xfId="32208"/>
    <cellStyle name="Normal 7 5 2 2" xfId="32209"/>
    <cellStyle name="Normal 7 5 2 2 2" xfId="32210"/>
    <cellStyle name="Normal 7 5 2 3" xfId="32211"/>
    <cellStyle name="Normal 7 5 2 3 2" xfId="32212"/>
    <cellStyle name="Normal 7 5 2 4" xfId="32213"/>
    <cellStyle name="Normal 7 5 3" xfId="32214"/>
    <cellStyle name="Normal 7 5 3 2" xfId="32215"/>
    <cellStyle name="Normal 7 5 4" xfId="32216"/>
    <cellStyle name="Normal 7 5 4 2" xfId="32217"/>
    <cellStyle name="Normal 7 5 5" xfId="32218"/>
    <cellStyle name="Normal 7 6" xfId="32219"/>
    <cellStyle name="Normal 7 6 2" xfId="32220"/>
    <cellStyle name="Normal 7 6 2 2" xfId="32221"/>
    <cellStyle name="Normal 7 6 2 2 2" xfId="32222"/>
    <cellStyle name="Normal 7 6 2 3" xfId="32223"/>
    <cellStyle name="Normal 7 6 2 3 2" xfId="32224"/>
    <cellStyle name="Normal 7 6 2 4" xfId="32225"/>
    <cellStyle name="Normal 7 6 3" xfId="32226"/>
    <cellStyle name="Normal 7 6 3 2" xfId="32227"/>
    <cellStyle name="Normal 7 6 4" xfId="32228"/>
    <cellStyle name="Normal 7 6 4 2" xfId="32229"/>
    <cellStyle name="Normal 7 6 5" xfId="32230"/>
    <cellStyle name="Normal 7 7" xfId="32231"/>
    <cellStyle name="Normal 7 7 2" xfId="32232"/>
    <cellStyle name="Normal 7 7 2 2" xfId="32233"/>
    <cellStyle name="Normal 7 7 3" xfId="32234"/>
    <cellStyle name="Normal 7 7 3 2" xfId="32235"/>
    <cellStyle name="Normal 7 7 4" xfId="32236"/>
    <cellStyle name="Normal 7 8" xfId="32237"/>
    <cellStyle name="Normal 7 8 2" xfId="32238"/>
    <cellStyle name="Normal 7 9" xfId="32239"/>
    <cellStyle name="Normal 7 9 2" xfId="32240"/>
    <cellStyle name="Normal 70" xfId="32241"/>
    <cellStyle name="Normal 71" xfId="32242"/>
    <cellStyle name="Normal 72" xfId="32243"/>
    <cellStyle name="Normal 73" xfId="32244"/>
    <cellStyle name="Normal 74" xfId="32245"/>
    <cellStyle name="Normal 75" xfId="32246"/>
    <cellStyle name="Normal 76" xfId="32247"/>
    <cellStyle name="Normal 77" xfId="32248"/>
    <cellStyle name="Normal 78" xfId="32249"/>
    <cellStyle name="Normal 79" xfId="32250"/>
    <cellStyle name="Normal 8" xfId="168"/>
    <cellStyle name="Normal 8 10" xfId="32251"/>
    <cellStyle name="Normal 8 11" xfId="32252"/>
    <cellStyle name="Normal 8 12" xfId="32253"/>
    <cellStyle name="Normal 8 13" xfId="32254"/>
    <cellStyle name="Normal 8 14" xfId="32255"/>
    <cellStyle name="Normal 8 15" xfId="32256"/>
    <cellStyle name="Normal 8 16" xfId="32257"/>
    <cellStyle name="Normal 8 17" xfId="32258"/>
    <cellStyle name="Normal 8 18" xfId="32259"/>
    <cellStyle name="Normal 8 19" xfId="32260"/>
    <cellStyle name="Normal 8 2" xfId="32261"/>
    <cellStyle name="Normal 8 2 10" xfId="32262"/>
    <cellStyle name="Normal 8 2 11" xfId="32263"/>
    <cellStyle name="Normal 8 2 12" xfId="32264"/>
    <cellStyle name="Normal 8 2 13" xfId="32265"/>
    <cellStyle name="Normal 8 2 14" xfId="32266"/>
    <cellStyle name="Normal 8 2 15" xfId="32267"/>
    <cellStyle name="Normal 8 2 15 2" xfId="32268"/>
    <cellStyle name="Normal 8 2 15 2 2" xfId="32269"/>
    <cellStyle name="Normal 8 2 15 2 2 2" xfId="32270"/>
    <cellStyle name="Normal 8 2 15 2 2 3" xfId="32271"/>
    <cellStyle name="Normal 8 2 15 2 2 4" xfId="32272"/>
    <cellStyle name="Normal 8 2 15 2 3" xfId="32273"/>
    <cellStyle name="Normal 8 2 15 2 4" xfId="32274"/>
    <cellStyle name="Normal 8 2 15 3" xfId="32275"/>
    <cellStyle name="Normal 8 2 15 4" xfId="32276"/>
    <cellStyle name="Normal 8 2 15 5" xfId="32277"/>
    <cellStyle name="Normal 8 2 15 6" xfId="32278"/>
    <cellStyle name="Normal 8 2 16" xfId="32279"/>
    <cellStyle name="Normal 8 2 16 2" xfId="32280"/>
    <cellStyle name="Normal 8 2 16 2 2" xfId="32281"/>
    <cellStyle name="Normal 8 2 16 2 3" xfId="32282"/>
    <cellStyle name="Normal 8 2 16 2 4" xfId="32283"/>
    <cellStyle name="Normal 8 2 16 3" xfId="32284"/>
    <cellStyle name="Normal 8 2 16 4" xfId="32285"/>
    <cellStyle name="Normal 8 2 17" xfId="32286"/>
    <cellStyle name="Normal 8 2 18" xfId="32287"/>
    <cellStyle name="Normal 8 2 19" xfId="32288"/>
    <cellStyle name="Normal 8 2 2" xfId="32289"/>
    <cellStyle name="Normal 8 2 2 2" xfId="32290"/>
    <cellStyle name="Normal 8 2 2 2 2" xfId="32291"/>
    <cellStyle name="Normal 8 2 2 2 2 2" xfId="32292"/>
    <cellStyle name="Normal 8 2 2 2 2 2 2" xfId="32293"/>
    <cellStyle name="Normal 8 2 2 2 2 2 3" xfId="32294"/>
    <cellStyle name="Normal 8 2 2 2 2 2 4" xfId="32295"/>
    <cellStyle name="Normal 8 2 2 2 2 3" xfId="32296"/>
    <cellStyle name="Normal 8 2 2 2 2 4" xfId="32297"/>
    <cellStyle name="Normal 8 2 2 2 3" xfId="32298"/>
    <cellStyle name="Normal 8 2 2 2 4" xfId="32299"/>
    <cellStyle name="Normal 8 2 2 2 5" xfId="32300"/>
    <cellStyle name="Normal 8 2 2 2 6" xfId="32301"/>
    <cellStyle name="Normal 8 2 2 3" xfId="32302"/>
    <cellStyle name="Normal 8 2 2 4" xfId="32303"/>
    <cellStyle name="Normal 8 2 2 4 2" xfId="32304"/>
    <cellStyle name="Normal 8 2 2 4 2 2" xfId="32305"/>
    <cellStyle name="Normal 8 2 2 4 2 3" xfId="32306"/>
    <cellStyle name="Normal 8 2 2 4 2 4" xfId="32307"/>
    <cellStyle name="Normal 8 2 2 4 3" xfId="32308"/>
    <cellStyle name="Normal 8 2 2 4 4" xfId="32309"/>
    <cellStyle name="Normal 8 2 2 5" xfId="32310"/>
    <cellStyle name="Normal 8 2 2 6" xfId="32311"/>
    <cellStyle name="Normal 8 2 2 7" xfId="32312"/>
    <cellStyle name="Normal 8 2 2 8" xfId="32313"/>
    <cellStyle name="Normal 8 2 3" xfId="32314"/>
    <cellStyle name="Normal 8 2 3 2" xfId="32315"/>
    <cellStyle name="Normal 8 2 3 3" xfId="32316"/>
    <cellStyle name="Normal 8 2 4" xfId="32317"/>
    <cellStyle name="Normal 8 2 4 2" xfId="32318"/>
    <cellStyle name="Normal 8 2 5" xfId="32319"/>
    <cellStyle name="Normal 8 2 6" xfId="32320"/>
    <cellStyle name="Normal 8 2 7" xfId="32321"/>
    <cellStyle name="Normal 8 2 8" xfId="32322"/>
    <cellStyle name="Normal 8 2 9" xfId="32323"/>
    <cellStyle name="Normal 8 20" xfId="32324"/>
    <cellStyle name="Normal 8 21" xfId="32325"/>
    <cellStyle name="Normal 8 22" xfId="32326"/>
    <cellStyle name="Normal 8 23" xfId="32327"/>
    <cellStyle name="Normal 8 24" xfId="32328"/>
    <cellStyle name="Normal 8 24 2" xfId="32329"/>
    <cellStyle name="Normal 8 24 2 2" xfId="32330"/>
    <cellStyle name="Normal 8 24 2 2 2" xfId="32331"/>
    <cellStyle name="Normal 8 24 2 2 3" xfId="32332"/>
    <cellStyle name="Normal 8 24 2 2 4" xfId="32333"/>
    <cellStyle name="Normal 8 24 2 3" xfId="32334"/>
    <cellStyle name="Normal 8 24 2 4" xfId="32335"/>
    <cellStyle name="Normal 8 24 3" xfId="32336"/>
    <cellStyle name="Normal 8 24 4" xfId="32337"/>
    <cellStyle name="Normal 8 24 5" xfId="32338"/>
    <cellStyle name="Normal 8 24 6" xfId="32339"/>
    <cellStyle name="Normal 8 25" xfId="32340"/>
    <cellStyle name="Normal 8 25 2" xfId="32341"/>
    <cellStyle name="Normal 8 25 2 2" xfId="32342"/>
    <cellStyle name="Normal 8 25 2 3" xfId="32343"/>
    <cellStyle name="Normal 8 25 2 4" xfId="32344"/>
    <cellStyle name="Normal 8 25 3" xfId="32345"/>
    <cellStyle name="Normal 8 25 4" xfId="32346"/>
    <cellStyle name="Normal 8 26" xfId="32347"/>
    <cellStyle name="Normal 8 27" xfId="32348"/>
    <cellStyle name="Normal 8 28" xfId="32349"/>
    <cellStyle name="Normal 8 29" xfId="32350"/>
    <cellStyle name="Normal 8 3" xfId="32351"/>
    <cellStyle name="Normal 8 3 2" xfId="32352"/>
    <cellStyle name="Normal 8 3 2 2" xfId="32353"/>
    <cellStyle name="Normal 8 3 2 2 2" xfId="32354"/>
    <cellStyle name="Normal 8 3 2 2 2 2" xfId="32355"/>
    <cellStyle name="Normal 8 3 2 2 2 3" xfId="32356"/>
    <cellStyle name="Normal 8 3 2 2 2 4" xfId="32357"/>
    <cellStyle name="Normal 8 3 2 2 3" xfId="32358"/>
    <cellStyle name="Normal 8 3 2 2 4" xfId="32359"/>
    <cellStyle name="Normal 8 3 2 3" xfId="32360"/>
    <cellStyle name="Normal 8 3 2 4" xfId="32361"/>
    <cellStyle name="Normal 8 3 2 5" xfId="32362"/>
    <cellStyle name="Normal 8 3 2 6" xfId="32363"/>
    <cellStyle name="Normal 8 3 3" xfId="32364"/>
    <cellStyle name="Normal 8 3 4" xfId="32365"/>
    <cellStyle name="Normal 8 3 4 2" xfId="32366"/>
    <cellStyle name="Normal 8 3 4 2 2" xfId="32367"/>
    <cellStyle name="Normal 8 3 4 2 3" xfId="32368"/>
    <cellStyle name="Normal 8 3 4 2 4" xfId="32369"/>
    <cellStyle name="Normal 8 3 4 3" xfId="32370"/>
    <cellStyle name="Normal 8 3 4 4" xfId="32371"/>
    <cellStyle name="Normal 8 3 5" xfId="32372"/>
    <cellStyle name="Normal 8 3 6" xfId="32373"/>
    <cellStyle name="Normal 8 3 7" xfId="32374"/>
    <cellStyle name="Normal 8 30" xfId="32375"/>
    <cellStyle name="Normal 8 31" xfId="32376"/>
    <cellStyle name="Normal 8 32" xfId="32377"/>
    <cellStyle name="Normal 8 33" xfId="32378"/>
    <cellStyle name="Normal 8 34" xfId="32379"/>
    <cellStyle name="Normal 8 35" xfId="32380"/>
    <cellStyle name="Normal 8 36" xfId="32381"/>
    <cellStyle name="Normal 8 37" xfId="32382"/>
    <cellStyle name="Normal 8 38" xfId="32383"/>
    <cellStyle name="Normal 8 39" xfId="32384"/>
    <cellStyle name="Normal 8 4" xfId="32385"/>
    <cellStyle name="Normal 8 4 2" xfId="32386"/>
    <cellStyle name="Normal 8 40" xfId="32387"/>
    <cellStyle name="Normal 8 41" xfId="32388"/>
    <cellStyle name="Normal 8 5" xfId="32389"/>
    <cellStyle name="Normal 8 6" xfId="32390"/>
    <cellStyle name="Normal 8 7" xfId="32391"/>
    <cellStyle name="Normal 8 8" xfId="32392"/>
    <cellStyle name="Normal 8 9" xfId="32393"/>
    <cellStyle name="Normal 80" xfId="32394"/>
    <cellStyle name="Normal 81" xfId="32395"/>
    <cellStyle name="Normal 82" xfId="32396"/>
    <cellStyle name="Normal 83" xfId="32397"/>
    <cellStyle name="Normal 84" xfId="32398"/>
    <cellStyle name="Normal 85" xfId="32399"/>
    <cellStyle name="Normal 86" xfId="32400"/>
    <cellStyle name="Normal 87" xfId="32401"/>
    <cellStyle name="Normal 88" xfId="32402"/>
    <cellStyle name="Normal 89" xfId="32403"/>
    <cellStyle name="Normal 9" xfId="169"/>
    <cellStyle name="Normal 9 10" xfId="32404"/>
    <cellStyle name="Normal 9 11" xfId="32405"/>
    <cellStyle name="Normal 9 12" xfId="32406"/>
    <cellStyle name="Normal 9 13" xfId="32407"/>
    <cellStyle name="Normal 9 14" xfId="32408"/>
    <cellStyle name="Normal 9 15" xfId="32409"/>
    <cellStyle name="Normal 9 16" xfId="32410"/>
    <cellStyle name="Normal 9 17" xfId="32411"/>
    <cellStyle name="Normal 9 18" xfId="32412"/>
    <cellStyle name="Normal 9 19" xfId="32413"/>
    <cellStyle name="Normal 9 2" xfId="32414"/>
    <cellStyle name="Normal 9 2 10" xfId="32415"/>
    <cellStyle name="Normal 9 2 11" xfId="32416"/>
    <cellStyle name="Normal 9 2 12" xfId="32417"/>
    <cellStyle name="Normal 9 2 13" xfId="32418"/>
    <cellStyle name="Normal 9 2 14" xfId="32419"/>
    <cellStyle name="Normal 9 2 15" xfId="32420"/>
    <cellStyle name="Normal 9 2 15 2" xfId="32421"/>
    <cellStyle name="Normal 9 2 15 2 2" xfId="32422"/>
    <cellStyle name="Normal 9 2 15 2 2 2" xfId="32423"/>
    <cellStyle name="Normal 9 2 15 2 2 3" xfId="32424"/>
    <cellStyle name="Normal 9 2 15 2 2 4" xfId="32425"/>
    <cellStyle name="Normal 9 2 15 2 3" xfId="32426"/>
    <cellStyle name="Normal 9 2 15 2 4" xfId="32427"/>
    <cellStyle name="Normal 9 2 15 3" xfId="32428"/>
    <cellStyle name="Normal 9 2 15 4" xfId="32429"/>
    <cellStyle name="Normal 9 2 15 5" xfId="32430"/>
    <cellStyle name="Normal 9 2 15 6" xfId="32431"/>
    <cellStyle name="Normal 9 2 16" xfId="32432"/>
    <cellStyle name="Normal 9 2 16 2" xfId="32433"/>
    <cellStyle name="Normal 9 2 16 2 2" xfId="32434"/>
    <cellStyle name="Normal 9 2 16 2 3" xfId="32435"/>
    <cellStyle name="Normal 9 2 16 2 4" xfId="32436"/>
    <cellStyle name="Normal 9 2 16 3" xfId="32437"/>
    <cellStyle name="Normal 9 2 16 4" xfId="32438"/>
    <cellStyle name="Normal 9 2 17" xfId="32439"/>
    <cellStyle name="Normal 9 2 18" xfId="32440"/>
    <cellStyle name="Normal 9 2 19" xfId="32441"/>
    <cellStyle name="Normal 9 2 2" xfId="32442"/>
    <cellStyle name="Normal 9 2 2 2" xfId="32443"/>
    <cellStyle name="Normal 9 2 2 2 2" xfId="32444"/>
    <cellStyle name="Normal 9 2 2 2 2 2" xfId="32445"/>
    <cellStyle name="Normal 9 2 2 2 2 2 2" xfId="32446"/>
    <cellStyle name="Normal 9 2 2 2 2 2 3" xfId="32447"/>
    <cellStyle name="Normal 9 2 2 2 2 2 4" xfId="32448"/>
    <cellStyle name="Normal 9 2 2 2 2 3" xfId="32449"/>
    <cellStyle name="Normal 9 2 2 2 2 4" xfId="32450"/>
    <cellStyle name="Normal 9 2 2 2 3" xfId="32451"/>
    <cellStyle name="Normal 9 2 2 2 4" xfId="32452"/>
    <cellStyle name="Normal 9 2 2 2 5" xfId="32453"/>
    <cellStyle name="Normal 9 2 2 2 6" xfId="32454"/>
    <cellStyle name="Normal 9 2 2 3" xfId="32455"/>
    <cellStyle name="Normal 9 2 2 3 2" xfId="32456"/>
    <cellStyle name="Normal 9 2 2 4" xfId="32457"/>
    <cellStyle name="Normal 9 2 2 4 2" xfId="32458"/>
    <cellStyle name="Normal 9 2 2 4 2 2" xfId="32459"/>
    <cellStyle name="Normal 9 2 2 4 2 3" xfId="32460"/>
    <cellStyle name="Normal 9 2 2 4 2 4" xfId="32461"/>
    <cellStyle name="Normal 9 2 2 4 3" xfId="32462"/>
    <cellStyle name="Normal 9 2 2 4 4" xfId="32463"/>
    <cellStyle name="Normal 9 2 2 5" xfId="32464"/>
    <cellStyle name="Normal 9 2 2 6" xfId="32465"/>
    <cellStyle name="Normal 9 2 2 7" xfId="32466"/>
    <cellStyle name="Normal 9 2 20" xfId="32467"/>
    <cellStyle name="Normal 9 2 3" xfId="32468"/>
    <cellStyle name="Normal 9 2 3 2" xfId="32469"/>
    <cellStyle name="Normal 9 2 4" xfId="32470"/>
    <cellStyle name="Normal 9 2 4 2" xfId="32471"/>
    <cellStyle name="Normal 9 2 5" xfId="32472"/>
    <cellStyle name="Normal 9 2 6" xfId="32473"/>
    <cellStyle name="Normal 9 2 7" xfId="32474"/>
    <cellStyle name="Normal 9 2 8" xfId="32475"/>
    <cellStyle name="Normal 9 2 9" xfId="32476"/>
    <cellStyle name="Normal 9 20" xfId="32477"/>
    <cellStyle name="Normal 9 21" xfId="32478"/>
    <cellStyle name="Normal 9 22" xfId="32479"/>
    <cellStyle name="Normal 9 23" xfId="32480"/>
    <cellStyle name="Normal 9 24" xfId="32481"/>
    <cellStyle name="Normal 9 24 2" xfId="32482"/>
    <cellStyle name="Normal 9 24 2 2" xfId="32483"/>
    <cellStyle name="Normal 9 24 2 2 2" xfId="32484"/>
    <cellStyle name="Normal 9 24 2 2 3" xfId="32485"/>
    <cellStyle name="Normal 9 24 2 2 4" xfId="32486"/>
    <cellStyle name="Normal 9 24 2 3" xfId="32487"/>
    <cellStyle name="Normal 9 24 2 4" xfId="32488"/>
    <cellStyle name="Normal 9 24 3" xfId="32489"/>
    <cellStyle name="Normal 9 24 4" xfId="32490"/>
    <cellStyle name="Normal 9 24 5" xfId="32491"/>
    <cellStyle name="Normal 9 24 6" xfId="32492"/>
    <cellStyle name="Normal 9 25" xfId="32493"/>
    <cellStyle name="Normal 9 25 2" xfId="32494"/>
    <cellStyle name="Normal 9 25 2 2" xfId="32495"/>
    <cellStyle name="Normal 9 25 2 3" xfId="32496"/>
    <cellStyle name="Normal 9 25 2 4" xfId="32497"/>
    <cellStyle name="Normal 9 25 3" xfId="32498"/>
    <cellStyle name="Normal 9 25 4" xfId="32499"/>
    <cellStyle name="Normal 9 26" xfId="32500"/>
    <cellStyle name="Normal 9 27" xfId="32501"/>
    <cellStyle name="Normal 9 28" xfId="32502"/>
    <cellStyle name="Normal 9 29" xfId="32503"/>
    <cellStyle name="Normal 9 3" xfId="32504"/>
    <cellStyle name="Normal 9 3 2" xfId="32505"/>
    <cellStyle name="Normal 9 3 2 2" xfId="32506"/>
    <cellStyle name="Normal 9 3 2 2 2" xfId="32507"/>
    <cellStyle name="Normal 9 3 2 2 2 2" xfId="32508"/>
    <cellStyle name="Normal 9 3 2 2 2 3" xfId="32509"/>
    <cellStyle name="Normal 9 3 2 2 2 4" xfId="32510"/>
    <cellStyle name="Normal 9 3 2 2 3" xfId="32511"/>
    <cellStyle name="Normal 9 3 2 2 4" xfId="32512"/>
    <cellStyle name="Normal 9 3 2 3" xfId="32513"/>
    <cellStyle name="Normal 9 3 2 3 2" xfId="32514"/>
    <cellStyle name="Normal 9 3 2 4" xfId="32515"/>
    <cellStyle name="Normal 9 3 2 5" xfId="32516"/>
    <cellStyle name="Normal 9 3 2 6" xfId="32517"/>
    <cellStyle name="Normal 9 3 3" xfId="32518"/>
    <cellStyle name="Normal 9 3 3 2" xfId="32519"/>
    <cellStyle name="Normal 9 3 4" xfId="32520"/>
    <cellStyle name="Normal 9 3 4 2" xfId="32521"/>
    <cellStyle name="Normal 9 3 4 2 2" xfId="32522"/>
    <cellStyle name="Normal 9 3 4 2 3" xfId="32523"/>
    <cellStyle name="Normal 9 3 4 2 4" xfId="32524"/>
    <cellStyle name="Normal 9 3 4 3" xfId="32525"/>
    <cellStyle name="Normal 9 3 4 4" xfId="32526"/>
    <cellStyle name="Normal 9 3 5" xfId="32527"/>
    <cellStyle name="Normal 9 3 6" xfId="32528"/>
    <cellStyle name="Normal 9 3 7" xfId="32529"/>
    <cellStyle name="Normal 9 30" xfId="32530"/>
    <cellStyle name="Normal 9 31" xfId="32531"/>
    <cellStyle name="Normal 9 32" xfId="32532"/>
    <cellStyle name="Normal 9 33" xfId="32533"/>
    <cellStyle name="Normal 9 34" xfId="32534"/>
    <cellStyle name="Normal 9 35" xfId="32535"/>
    <cellStyle name="Normal 9 36" xfId="32536"/>
    <cellStyle name="Normal 9 37" xfId="32537"/>
    <cellStyle name="Normal 9 38" xfId="32538"/>
    <cellStyle name="Normal 9 39" xfId="32539"/>
    <cellStyle name="Normal 9 4" xfId="32540"/>
    <cellStyle name="Normal 9 4 2" xfId="32541"/>
    <cellStyle name="Normal 9 4 2 2" xfId="32542"/>
    <cellStyle name="Normal 9 4 2 2 2" xfId="32543"/>
    <cellStyle name="Normal 9 4 2 3" xfId="32544"/>
    <cellStyle name="Normal 9 4 2 3 2" xfId="32545"/>
    <cellStyle name="Normal 9 4 2 4" xfId="32546"/>
    <cellStyle name="Normal 9 4 3" xfId="32547"/>
    <cellStyle name="Normal 9 4 3 2" xfId="32548"/>
    <cellStyle name="Normal 9 4 4" xfId="32549"/>
    <cellStyle name="Normal 9 4 4 2" xfId="32550"/>
    <cellStyle name="Normal 9 4 5" xfId="32551"/>
    <cellStyle name="Normal 9 40" xfId="32552"/>
    <cellStyle name="Normal 9 41" xfId="32553"/>
    <cellStyle name="Normal 9 5" xfId="32554"/>
    <cellStyle name="Normal 9 5 2" xfId="32555"/>
    <cellStyle name="Normal 9 5 2 2" xfId="32556"/>
    <cellStyle name="Normal 9 5 2 2 2" xfId="32557"/>
    <cellStyle name="Normal 9 5 2 3" xfId="32558"/>
    <cellStyle name="Normal 9 5 2 3 2" xfId="32559"/>
    <cellStyle name="Normal 9 5 2 4" xfId="32560"/>
    <cellStyle name="Normal 9 5 3" xfId="32561"/>
    <cellStyle name="Normal 9 5 3 2" xfId="32562"/>
    <cellStyle name="Normal 9 5 4" xfId="32563"/>
    <cellStyle name="Normal 9 5 4 2" xfId="32564"/>
    <cellStyle name="Normal 9 5 5" xfId="32565"/>
    <cellStyle name="Normal 9 6" xfId="32566"/>
    <cellStyle name="Normal 9 6 2" xfId="32567"/>
    <cellStyle name="Normal 9 6 2 2" xfId="32568"/>
    <cellStyle name="Normal 9 6 3" xfId="32569"/>
    <cellStyle name="Normal 9 6 3 2" xfId="32570"/>
    <cellStyle name="Normal 9 6 4" xfId="32571"/>
    <cellStyle name="Normal 9 7" xfId="32572"/>
    <cellStyle name="Normal 9 7 2" xfId="32573"/>
    <cellStyle name="Normal 9 8" xfId="32574"/>
    <cellStyle name="Normal 9 8 2" xfId="32575"/>
    <cellStyle name="Normal 9 9" xfId="32576"/>
    <cellStyle name="Normal 90" xfId="32577"/>
    <cellStyle name="Normal 91" xfId="32578"/>
    <cellStyle name="Normal 92" xfId="32579"/>
    <cellStyle name="Normal 93" xfId="32580"/>
    <cellStyle name="Normal 94" xfId="32581"/>
    <cellStyle name="Normal 95" xfId="32582"/>
    <cellStyle name="Normal 96" xfId="32583"/>
    <cellStyle name="Normal 97" xfId="32584"/>
    <cellStyle name="Normal 98" xfId="32585"/>
    <cellStyle name="Normal 99" xfId="32586"/>
    <cellStyle name="Normal U" xfId="32587"/>
    <cellStyle name="Normal.bld.undln" xfId="32588"/>
    <cellStyle name="Normal.undln" xfId="32589"/>
    <cellStyle name="Normal1" xfId="32590"/>
    <cellStyle name="Normal1 2" xfId="32591"/>
    <cellStyle name="Normal1 2 2" xfId="32592"/>
    <cellStyle name="Normal1 2 3" xfId="32593"/>
    <cellStyle name="Normal1 3" xfId="32594"/>
    <cellStyle name="Normal1 4" xfId="32595"/>
    <cellStyle name="Normalb" xfId="32596"/>
    <cellStyle name="Normalb 2" xfId="32597"/>
    <cellStyle name="Normalb 2 2" xfId="32598"/>
    <cellStyle name="Normalb 2 2 2" xfId="32599"/>
    <cellStyle name="Normalb 3" xfId="32600"/>
    <cellStyle name="Normalb 3 2" xfId="32601"/>
    <cellStyle name="Note 10" xfId="32602"/>
    <cellStyle name="Note 10 10" xfId="32603"/>
    <cellStyle name="Note 10 10 2" xfId="32604"/>
    <cellStyle name="Note 10 11" xfId="32605"/>
    <cellStyle name="Note 10 11 2" xfId="32606"/>
    <cellStyle name="Note 10 12" xfId="32607"/>
    <cellStyle name="Note 10 12 2" xfId="32608"/>
    <cellStyle name="Note 10 13" xfId="32609"/>
    <cellStyle name="Note 10 13 2" xfId="32610"/>
    <cellStyle name="Note 10 14" xfId="32611"/>
    <cellStyle name="Note 10 14 2" xfId="32612"/>
    <cellStyle name="Note 10 15" xfId="32613"/>
    <cellStyle name="Note 10 15 2" xfId="32614"/>
    <cellStyle name="Note 10 16" xfId="32615"/>
    <cellStyle name="Note 10 16 2" xfId="32616"/>
    <cellStyle name="Note 10 17" xfId="32617"/>
    <cellStyle name="Note 10 17 2" xfId="32618"/>
    <cellStyle name="Note 10 18" xfId="32619"/>
    <cellStyle name="Note 10 18 2" xfId="32620"/>
    <cellStyle name="Note 10 2" xfId="32621"/>
    <cellStyle name="Note 10 2 2" xfId="32622"/>
    <cellStyle name="Note 10 3" xfId="32623"/>
    <cellStyle name="Note 10 3 2" xfId="32624"/>
    <cellStyle name="Note 10 4" xfId="32625"/>
    <cellStyle name="Note 10 5" xfId="32626"/>
    <cellStyle name="Note 10 6" xfId="32627"/>
    <cellStyle name="Note 10 7" xfId="32628"/>
    <cellStyle name="Note 10 8" xfId="32629"/>
    <cellStyle name="Note 10 9" xfId="32630"/>
    <cellStyle name="Note 10 9 2" xfId="32631"/>
    <cellStyle name="Note 11" xfId="32632"/>
    <cellStyle name="Note 11 2" xfId="32633"/>
    <cellStyle name="Note 11 2 2" xfId="32634"/>
    <cellStyle name="Note 11 3" xfId="32635"/>
    <cellStyle name="Note 11 3 2" xfId="32636"/>
    <cellStyle name="Note 11 4" xfId="32637"/>
    <cellStyle name="Note 11 5" xfId="32638"/>
    <cellStyle name="Note 11 6" xfId="32639"/>
    <cellStyle name="Note 11 7" xfId="32640"/>
    <cellStyle name="Note 11 8" xfId="32641"/>
    <cellStyle name="Note 12" xfId="32642"/>
    <cellStyle name="Note 12 2" xfId="32643"/>
    <cellStyle name="Note 12 2 2" xfId="32644"/>
    <cellStyle name="Note 12 3" xfId="32645"/>
    <cellStyle name="Note 12 3 2" xfId="32646"/>
    <cellStyle name="Note 12 4" xfId="32647"/>
    <cellStyle name="Note 12 5" xfId="32648"/>
    <cellStyle name="Note 12 6" xfId="32649"/>
    <cellStyle name="Note 12 7" xfId="32650"/>
    <cellStyle name="Note 12 8" xfId="32651"/>
    <cellStyle name="Note 13" xfId="32652"/>
    <cellStyle name="Note 13 2" xfId="32653"/>
    <cellStyle name="Note 13 2 2" xfId="32654"/>
    <cellStyle name="Note 13 3" xfId="32655"/>
    <cellStyle name="Note 13 3 2" xfId="32656"/>
    <cellStyle name="Note 13 4" xfId="32657"/>
    <cellStyle name="Note 13 5" xfId="32658"/>
    <cellStyle name="Note 13 6" xfId="32659"/>
    <cellStyle name="Note 13 7" xfId="32660"/>
    <cellStyle name="Note 13 8" xfId="32661"/>
    <cellStyle name="Note 14" xfId="32662"/>
    <cellStyle name="Note 14 2" xfId="32663"/>
    <cellStyle name="Note 14 2 2" xfId="32664"/>
    <cellStyle name="Note 14 3" xfId="32665"/>
    <cellStyle name="Note 14 3 2" xfId="32666"/>
    <cellStyle name="Note 14 4" xfId="32667"/>
    <cellStyle name="Note 14 5" xfId="32668"/>
    <cellStyle name="Note 14 6" xfId="32669"/>
    <cellStyle name="Note 14 7" xfId="32670"/>
    <cellStyle name="Note 14 8" xfId="32671"/>
    <cellStyle name="Note 15" xfId="32672"/>
    <cellStyle name="Note 15 2" xfId="32673"/>
    <cellStyle name="Note 15 2 2" xfId="32674"/>
    <cellStyle name="Note 15 3" xfId="32675"/>
    <cellStyle name="Note 15 3 2" xfId="32676"/>
    <cellStyle name="Note 15 4" xfId="32677"/>
    <cellStyle name="Note 15 5" xfId="32678"/>
    <cellStyle name="Note 15 6" xfId="32679"/>
    <cellStyle name="Note 15 7" xfId="32680"/>
    <cellStyle name="Note 15 8" xfId="32681"/>
    <cellStyle name="Note 16" xfId="32682"/>
    <cellStyle name="Note 16 2" xfId="32683"/>
    <cellStyle name="Note 16 2 2" xfId="32684"/>
    <cellStyle name="Note 16 3" xfId="32685"/>
    <cellStyle name="Note 16 3 2" xfId="32686"/>
    <cellStyle name="Note 16 4" xfId="32687"/>
    <cellStyle name="Note 16 5" xfId="32688"/>
    <cellStyle name="Note 16 6" xfId="32689"/>
    <cellStyle name="Note 16 7" xfId="32690"/>
    <cellStyle name="Note 16 8" xfId="32691"/>
    <cellStyle name="Note 17" xfId="32692"/>
    <cellStyle name="Note 17 2" xfId="32693"/>
    <cellStyle name="Note 17 2 2" xfId="32694"/>
    <cellStyle name="Note 17 3" xfId="32695"/>
    <cellStyle name="Note 17 3 2" xfId="32696"/>
    <cellStyle name="Note 17 4" xfId="32697"/>
    <cellStyle name="Note 17 5" xfId="32698"/>
    <cellStyle name="Note 17 6" xfId="32699"/>
    <cellStyle name="Note 17 7" xfId="32700"/>
    <cellStyle name="Note 17 8" xfId="32701"/>
    <cellStyle name="Note 18" xfId="32702"/>
    <cellStyle name="Note 18 2" xfId="32703"/>
    <cellStyle name="Note 18 2 2" xfId="32704"/>
    <cellStyle name="Note 18 3" xfId="32705"/>
    <cellStyle name="Note 18 3 2" xfId="32706"/>
    <cellStyle name="Note 18 4" xfId="32707"/>
    <cellStyle name="Note 18 5" xfId="32708"/>
    <cellStyle name="Note 18 6" xfId="32709"/>
    <cellStyle name="Note 18 7" xfId="32710"/>
    <cellStyle name="Note 18 8" xfId="32711"/>
    <cellStyle name="Note 19" xfId="32712"/>
    <cellStyle name="Note 2" xfId="170"/>
    <cellStyle name="Note 2 10" xfId="32713"/>
    <cellStyle name="Note 2 10 2" xfId="32714"/>
    <cellStyle name="Note 2 10 2 2" xfId="32715"/>
    <cellStyle name="Note 2 10 3" xfId="32716"/>
    <cellStyle name="Note 2 11" xfId="32717"/>
    <cellStyle name="Note 2 11 2" xfId="32718"/>
    <cellStyle name="Note 2 12" xfId="32719"/>
    <cellStyle name="Note 2 12 2" xfId="32720"/>
    <cellStyle name="Note 2 13" xfId="32721"/>
    <cellStyle name="Note 2 13 2" xfId="32722"/>
    <cellStyle name="Note 2 14" xfId="32723"/>
    <cellStyle name="Note 2 14 2" xfId="32724"/>
    <cellStyle name="Note 2 15" xfId="32725"/>
    <cellStyle name="Note 2 15 2" xfId="32726"/>
    <cellStyle name="Note 2 16" xfId="32727"/>
    <cellStyle name="Note 2 16 2" xfId="32728"/>
    <cellStyle name="Note 2 17" xfId="32729"/>
    <cellStyle name="Note 2 17 2" xfId="32730"/>
    <cellStyle name="Note 2 18" xfId="32731"/>
    <cellStyle name="Note 2 18 2" xfId="32732"/>
    <cellStyle name="Note 2 19" xfId="32733"/>
    <cellStyle name="Note 2 19 2" xfId="32734"/>
    <cellStyle name="Note 2 2" xfId="32735"/>
    <cellStyle name="Note 2 2 10" xfId="32736"/>
    <cellStyle name="Note 2 2 10 2" xfId="32737"/>
    <cellStyle name="Note 2 2 10 3" xfId="32738"/>
    <cellStyle name="Note 2 2 10 4" xfId="32739"/>
    <cellStyle name="Note 2 2 10 5" xfId="32740"/>
    <cellStyle name="Note 2 2 10 6" xfId="32741"/>
    <cellStyle name="Note 2 2 11" xfId="32742"/>
    <cellStyle name="Note 2 2 11 2" xfId="32743"/>
    <cellStyle name="Note 2 2 11 3" xfId="32744"/>
    <cellStyle name="Note 2 2 11 4" xfId="32745"/>
    <cellStyle name="Note 2 2 11 5" xfId="32746"/>
    <cellStyle name="Note 2 2 11 6" xfId="32747"/>
    <cellStyle name="Note 2 2 12" xfId="32748"/>
    <cellStyle name="Note 2 2 12 2" xfId="32749"/>
    <cellStyle name="Note 2 2 12 3" xfId="32750"/>
    <cellStyle name="Note 2 2 12 4" xfId="32751"/>
    <cellStyle name="Note 2 2 12 5" xfId="32752"/>
    <cellStyle name="Note 2 2 12 6" xfId="32753"/>
    <cellStyle name="Note 2 2 13" xfId="32754"/>
    <cellStyle name="Note 2 2 13 2" xfId="32755"/>
    <cellStyle name="Note 2 2 13 3" xfId="32756"/>
    <cellStyle name="Note 2 2 13 4" xfId="32757"/>
    <cellStyle name="Note 2 2 13 5" xfId="32758"/>
    <cellStyle name="Note 2 2 13 6" xfId="32759"/>
    <cellStyle name="Note 2 2 14" xfId="32760"/>
    <cellStyle name="Note 2 2 14 2" xfId="32761"/>
    <cellStyle name="Note 2 2 14 3" xfId="32762"/>
    <cellStyle name="Note 2 2 14 4" xfId="32763"/>
    <cellStyle name="Note 2 2 14 5" xfId="32764"/>
    <cellStyle name="Note 2 2 14 6" xfId="32765"/>
    <cellStyle name="Note 2 2 15" xfId="32766"/>
    <cellStyle name="Note 2 2 15 2" xfId="32767"/>
    <cellStyle name="Note 2 2 15 2 2" xfId="32768"/>
    <cellStyle name="Note 2 2 15 2 2 2" xfId="32769"/>
    <cellStyle name="Note 2 2 15 2 2 2 2" xfId="32770"/>
    <cellStyle name="Note 2 2 15 2 2 3" xfId="32771"/>
    <cellStyle name="Note 2 2 15 2 2 3 2" xfId="32772"/>
    <cellStyle name="Note 2 2 15 2 2 4" xfId="32773"/>
    <cellStyle name="Note 2 2 15 2 2 4 2" xfId="32774"/>
    <cellStyle name="Note 2 2 15 2 3" xfId="32775"/>
    <cellStyle name="Note 2 2 15 2 4" xfId="32776"/>
    <cellStyle name="Note 2 2 15 2 5" xfId="32777"/>
    <cellStyle name="Note 2 2 15 3" xfId="32778"/>
    <cellStyle name="Note 2 2 15 3 2" xfId="32779"/>
    <cellStyle name="Note 2 2 15 4" xfId="32780"/>
    <cellStyle name="Note 2 2 15 4 2" xfId="32781"/>
    <cellStyle name="Note 2 2 15 5" xfId="32782"/>
    <cellStyle name="Note 2 2 15 5 2" xfId="32783"/>
    <cellStyle name="Note 2 2 15 6" xfId="32784"/>
    <cellStyle name="Note 2 2 15 6 2" xfId="32785"/>
    <cellStyle name="Note 2 2 16" xfId="32786"/>
    <cellStyle name="Note 2 2 16 2" xfId="32787"/>
    <cellStyle name="Note 2 2 16 2 2" xfId="32788"/>
    <cellStyle name="Note 2 2 16 2 3" xfId="32789"/>
    <cellStyle name="Note 2 2 16 2 4" xfId="32790"/>
    <cellStyle name="Note 2 2 16 2 5" xfId="32791"/>
    <cellStyle name="Note 2 2 16 3" xfId="32792"/>
    <cellStyle name="Note 2 2 16 3 2" xfId="32793"/>
    <cellStyle name="Note 2 2 16 4" xfId="32794"/>
    <cellStyle name="Note 2 2 16 4 2" xfId="32795"/>
    <cellStyle name="Note 2 2 17" xfId="32796"/>
    <cellStyle name="Note 2 2 18" xfId="32797"/>
    <cellStyle name="Note 2 2 19" xfId="32798"/>
    <cellStyle name="Note 2 2 2" xfId="32799"/>
    <cellStyle name="Note 2 2 2 10" xfId="32800"/>
    <cellStyle name="Note 2 2 2 11" xfId="32801"/>
    <cellStyle name="Note 2 2 2 12" xfId="32802"/>
    <cellStyle name="Note 2 2 2 13" xfId="32803"/>
    <cellStyle name="Note 2 2 2 14" xfId="32804"/>
    <cellStyle name="Note 2 2 2 15" xfId="32805"/>
    <cellStyle name="Note 2 2 2 2" xfId="32806"/>
    <cellStyle name="Note 2 2 2 2 2" xfId="32807"/>
    <cellStyle name="Note 2 2 2 2 2 2" xfId="32808"/>
    <cellStyle name="Note 2 2 2 2 2 2 2" xfId="32809"/>
    <cellStyle name="Note 2 2 2 2 2 2 3" xfId="32810"/>
    <cellStyle name="Note 2 2 2 2 2 2 4" xfId="32811"/>
    <cellStyle name="Note 2 2 2 2 2 2 5" xfId="32812"/>
    <cellStyle name="Note 2 2 2 2 2 3" xfId="32813"/>
    <cellStyle name="Note 2 2 2 2 2 3 2" xfId="32814"/>
    <cellStyle name="Note 2 2 2 2 2 4" xfId="32815"/>
    <cellStyle name="Note 2 2 2 2 2 4 2" xfId="32816"/>
    <cellStyle name="Note 2 2 2 2 2 5" xfId="32817"/>
    <cellStyle name="Note 2 2 2 2 2 6" xfId="32818"/>
    <cellStyle name="Note 2 2 2 2 3" xfId="32819"/>
    <cellStyle name="Note 2 2 2 2 3 2" xfId="32820"/>
    <cellStyle name="Note 2 2 2 2 3 3" xfId="32821"/>
    <cellStyle name="Note 2 2 2 2 4" xfId="32822"/>
    <cellStyle name="Note 2 2 2 2 5" xfId="32823"/>
    <cellStyle name="Note 2 2 2 2 6" xfId="32824"/>
    <cellStyle name="Note 2 2 2 2 7" xfId="32825"/>
    <cellStyle name="Note 2 2 2 2 7 2" xfId="32826"/>
    <cellStyle name="Note 2 2 2 2 8" xfId="32827"/>
    <cellStyle name="Note 2 2 2 3" xfId="32828"/>
    <cellStyle name="Note 2 2 2 3 2" xfId="32829"/>
    <cellStyle name="Note 2 2 2 3 2 2" xfId="32830"/>
    <cellStyle name="Note 2 2 2 3 2 3" xfId="32831"/>
    <cellStyle name="Note 2 2 2 3 3" xfId="32832"/>
    <cellStyle name="Note 2 2 2 3 3 2" xfId="32833"/>
    <cellStyle name="Note 2 2 2 3 4" xfId="32834"/>
    <cellStyle name="Note 2 2 2 3 5" xfId="32835"/>
    <cellStyle name="Note 2 2 2 4" xfId="32836"/>
    <cellStyle name="Note 2 2 2 4 2" xfId="32837"/>
    <cellStyle name="Note 2 2 2 4 2 2" xfId="32838"/>
    <cellStyle name="Note 2 2 2 4 2 2 2" xfId="32839"/>
    <cellStyle name="Note 2 2 2 4 2 3" xfId="32840"/>
    <cellStyle name="Note 2 2 2 4 2 3 2" xfId="32841"/>
    <cellStyle name="Note 2 2 2 4 2 4" xfId="32842"/>
    <cellStyle name="Note 2 2 2 4 2 4 2" xfId="32843"/>
    <cellStyle name="Note 2 2 2 4 3" xfId="32844"/>
    <cellStyle name="Note 2 2 2 4 4" xfId="32845"/>
    <cellStyle name="Note 2 2 2 4 5" xfId="32846"/>
    <cellStyle name="Note 2 2 2 4 5 2" xfId="32847"/>
    <cellStyle name="Note 2 2 2 4 6" xfId="32848"/>
    <cellStyle name="Note 2 2 2 5" xfId="32849"/>
    <cellStyle name="Note 2 2 2 5 2" xfId="32850"/>
    <cellStyle name="Note 2 2 2 5 2 2" xfId="32851"/>
    <cellStyle name="Note 2 2 2 5 3" xfId="32852"/>
    <cellStyle name="Note 2 2 2 6" xfId="32853"/>
    <cellStyle name="Note 2 2 2 6 2" xfId="32854"/>
    <cellStyle name="Note 2 2 2 7" xfId="32855"/>
    <cellStyle name="Note 2 2 2 7 2" xfId="32856"/>
    <cellStyle name="Note 2 2 2 8" xfId="32857"/>
    <cellStyle name="Note 2 2 2 9" xfId="32858"/>
    <cellStyle name="Note 2 2 20" xfId="32859"/>
    <cellStyle name="Note 2 2 21" xfId="32860"/>
    <cellStyle name="Note 2 2 22" xfId="32861"/>
    <cellStyle name="Note 2 2 23" xfId="32862"/>
    <cellStyle name="Note 2 2 24" xfId="32863"/>
    <cellStyle name="Note 2 2 25" xfId="32864"/>
    <cellStyle name="Note 2 2 26" xfId="32865"/>
    <cellStyle name="Note 2 2 27" xfId="32866"/>
    <cellStyle name="Note 2 2 28" xfId="32867"/>
    <cellStyle name="Note 2 2 29" xfId="32868"/>
    <cellStyle name="Note 2 2 3" xfId="32869"/>
    <cellStyle name="Note 2 2 3 2" xfId="32870"/>
    <cellStyle name="Note 2 2 3 2 2" xfId="32871"/>
    <cellStyle name="Note 2 2 3 2 3" xfId="32872"/>
    <cellStyle name="Note 2 2 3 3" xfId="32873"/>
    <cellStyle name="Note 2 2 3 3 2" xfId="32874"/>
    <cellStyle name="Note 2 2 3 3 3" xfId="32875"/>
    <cellStyle name="Note 2 2 3 4" xfId="32876"/>
    <cellStyle name="Note 2 2 3 5" xfId="32877"/>
    <cellStyle name="Note 2 2 3 6" xfId="32878"/>
    <cellStyle name="Note 2 2 3 7" xfId="32879"/>
    <cellStyle name="Note 2 2 3 8" xfId="32880"/>
    <cellStyle name="Note 2 2 30" xfId="32881"/>
    <cellStyle name="Note 2 2 31" xfId="32882"/>
    <cellStyle name="Note 2 2 32" xfId="32883"/>
    <cellStyle name="Note 2 2 33" xfId="32884"/>
    <cellStyle name="Note 2 2 34" xfId="32885"/>
    <cellStyle name="Note 2 2 35" xfId="32886"/>
    <cellStyle name="Note 2 2 36" xfId="32887"/>
    <cellStyle name="Note 2 2 4" xfId="32888"/>
    <cellStyle name="Note 2 2 4 2" xfId="32889"/>
    <cellStyle name="Note 2 2 4 2 2" xfId="32890"/>
    <cellStyle name="Note 2 2 4 2 3" xfId="32891"/>
    <cellStyle name="Note 2 2 4 3" xfId="32892"/>
    <cellStyle name="Note 2 2 4 3 2" xfId="32893"/>
    <cellStyle name="Note 2 2 4 3 3" xfId="32894"/>
    <cellStyle name="Note 2 2 4 4" xfId="32895"/>
    <cellStyle name="Note 2 2 4 5" xfId="32896"/>
    <cellStyle name="Note 2 2 4 6" xfId="32897"/>
    <cellStyle name="Note 2 2 4 7" xfId="32898"/>
    <cellStyle name="Note 2 2 4 8" xfId="32899"/>
    <cellStyle name="Note 2 2 5" xfId="32900"/>
    <cellStyle name="Note 2 2 5 2" xfId="32901"/>
    <cellStyle name="Note 2 2 5 3" xfId="32902"/>
    <cellStyle name="Note 2 2 5 4" xfId="32903"/>
    <cellStyle name="Note 2 2 5 5" xfId="32904"/>
    <cellStyle name="Note 2 2 5 6" xfId="32905"/>
    <cellStyle name="Note 2 2 5 7" xfId="32906"/>
    <cellStyle name="Note 2 2 5 8" xfId="32907"/>
    <cellStyle name="Note 2 2 6" xfId="32908"/>
    <cellStyle name="Note 2 2 6 2" xfId="32909"/>
    <cellStyle name="Note 2 2 6 3" xfId="32910"/>
    <cellStyle name="Note 2 2 6 4" xfId="32911"/>
    <cellStyle name="Note 2 2 6 5" xfId="32912"/>
    <cellStyle name="Note 2 2 6 6" xfId="32913"/>
    <cellStyle name="Note 2 2 6 7" xfId="32914"/>
    <cellStyle name="Note 2 2 6 8" xfId="32915"/>
    <cellStyle name="Note 2 2 7" xfId="32916"/>
    <cellStyle name="Note 2 2 7 2" xfId="32917"/>
    <cellStyle name="Note 2 2 7 3" xfId="32918"/>
    <cellStyle name="Note 2 2 7 4" xfId="32919"/>
    <cellStyle name="Note 2 2 7 5" xfId="32920"/>
    <cellStyle name="Note 2 2 7 6" xfId="32921"/>
    <cellStyle name="Note 2 2 8" xfId="32922"/>
    <cellStyle name="Note 2 2 8 2" xfId="32923"/>
    <cellStyle name="Note 2 2 8 3" xfId="32924"/>
    <cellStyle name="Note 2 2 8 4" xfId="32925"/>
    <cellStyle name="Note 2 2 8 5" xfId="32926"/>
    <cellStyle name="Note 2 2 8 6" xfId="32927"/>
    <cellStyle name="Note 2 2 9" xfId="32928"/>
    <cellStyle name="Note 2 2 9 2" xfId="32929"/>
    <cellStyle name="Note 2 2 9 3" xfId="32930"/>
    <cellStyle name="Note 2 2 9 4" xfId="32931"/>
    <cellStyle name="Note 2 2 9 5" xfId="32932"/>
    <cellStyle name="Note 2 2 9 6" xfId="32933"/>
    <cellStyle name="Note 2 20" xfId="32934"/>
    <cellStyle name="Note 2 20 2" xfId="32935"/>
    <cellStyle name="Note 2 21" xfId="32936"/>
    <cellStyle name="Note 2 21 2" xfId="32937"/>
    <cellStyle name="Note 2 22" xfId="32938"/>
    <cellStyle name="Note 2 22 2" xfId="32939"/>
    <cellStyle name="Note 2 23" xfId="32940"/>
    <cellStyle name="Note 2 23 2" xfId="32941"/>
    <cellStyle name="Note 2 24" xfId="32942"/>
    <cellStyle name="Note 2 24 2" xfId="32943"/>
    <cellStyle name="Note 2 24 2 2" xfId="32944"/>
    <cellStyle name="Note 2 24 2 2 2" xfId="32945"/>
    <cellStyle name="Note 2 24 2 2 2 2" xfId="32946"/>
    <cellStyle name="Note 2 24 2 2 3" xfId="32947"/>
    <cellStyle name="Note 2 24 2 2 3 2" xfId="32948"/>
    <cellStyle name="Note 2 24 2 2 4" xfId="32949"/>
    <cellStyle name="Note 2 24 2 2 4 2" xfId="32950"/>
    <cellStyle name="Note 2 24 2 3" xfId="32951"/>
    <cellStyle name="Note 2 24 2 4" xfId="32952"/>
    <cellStyle name="Note 2 24 2 5" xfId="32953"/>
    <cellStyle name="Note 2 24 3" xfId="32954"/>
    <cellStyle name="Note 2 24 3 2" xfId="32955"/>
    <cellStyle name="Note 2 24 4" xfId="32956"/>
    <cellStyle name="Note 2 24 4 2" xfId="32957"/>
    <cellStyle name="Note 2 24 5" xfId="32958"/>
    <cellStyle name="Note 2 24 5 2" xfId="32959"/>
    <cellStyle name="Note 2 24 6" xfId="32960"/>
    <cellStyle name="Note 2 24 6 2" xfId="32961"/>
    <cellStyle name="Note 2 25" xfId="32962"/>
    <cellStyle name="Note 2 25 2" xfId="32963"/>
    <cellStyle name="Note 2 25 2 2" xfId="32964"/>
    <cellStyle name="Note 2 25 2 3" xfId="32965"/>
    <cellStyle name="Note 2 25 2 4" xfId="32966"/>
    <cellStyle name="Note 2 25 2 5" xfId="32967"/>
    <cellStyle name="Note 2 25 3" xfId="32968"/>
    <cellStyle name="Note 2 25 3 2" xfId="32969"/>
    <cellStyle name="Note 2 25 4" xfId="32970"/>
    <cellStyle name="Note 2 25 4 2" xfId="32971"/>
    <cellStyle name="Note 2 26" xfId="32972"/>
    <cellStyle name="Note 2 26 2" xfId="32973"/>
    <cellStyle name="Note 2 27" xfId="32974"/>
    <cellStyle name="Note 2 27 2" xfId="32975"/>
    <cellStyle name="Note 2 28" xfId="32976"/>
    <cellStyle name="Note 2 28 2" xfId="32977"/>
    <cellStyle name="Note 2 29" xfId="32978"/>
    <cellStyle name="Note 2 29 2" xfId="32979"/>
    <cellStyle name="Note 2 3" xfId="32980"/>
    <cellStyle name="Note 2 3 10" xfId="32981"/>
    <cellStyle name="Note 2 3 10 2" xfId="32982"/>
    <cellStyle name="Note 2 3 11" xfId="32983"/>
    <cellStyle name="Note 2 3 11 2" xfId="32984"/>
    <cellStyle name="Note 2 3 12" xfId="32985"/>
    <cellStyle name="Note 2 3 12 2" xfId="32986"/>
    <cellStyle name="Note 2 3 13" xfId="32987"/>
    <cellStyle name="Note 2 3 13 2" xfId="32988"/>
    <cellStyle name="Note 2 3 14" xfId="32989"/>
    <cellStyle name="Note 2 3 14 2" xfId="32990"/>
    <cellStyle name="Note 2 3 15" xfId="32991"/>
    <cellStyle name="Note 2 3 15 2" xfId="32992"/>
    <cellStyle name="Note 2 3 15 2 2" xfId="32993"/>
    <cellStyle name="Note 2 3 15 2 2 2" xfId="32994"/>
    <cellStyle name="Note 2 3 15 2 2 2 2" xfId="32995"/>
    <cellStyle name="Note 2 3 15 2 2 3" xfId="32996"/>
    <cellStyle name="Note 2 3 15 2 2 3 2" xfId="32997"/>
    <cellStyle name="Note 2 3 15 2 2 4" xfId="32998"/>
    <cellStyle name="Note 2 3 15 2 2 4 2" xfId="32999"/>
    <cellStyle name="Note 2 3 15 2 2 5" xfId="33000"/>
    <cellStyle name="Note 2 3 15 2 3" xfId="33001"/>
    <cellStyle name="Note 2 3 15 2 3 2" xfId="33002"/>
    <cellStyle name="Note 2 3 15 2 4" xfId="33003"/>
    <cellStyle name="Note 2 3 15 2 4 2" xfId="33004"/>
    <cellStyle name="Note 2 3 15 2 5" xfId="33005"/>
    <cellStyle name="Note 2 3 15 3" xfId="33006"/>
    <cellStyle name="Note 2 3 15 3 2" xfId="33007"/>
    <cellStyle name="Note 2 3 15 4" xfId="33008"/>
    <cellStyle name="Note 2 3 15 4 2" xfId="33009"/>
    <cellStyle name="Note 2 3 15 5" xfId="33010"/>
    <cellStyle name="Note 2 3 15 5 2" xfId="33011"/>
    <cellStyle name="Note 2 3 15 6" xfId="33012"/>
    <cellStyle name="Note 2 3 15 6 2" xfId="33013"/>
    <cellStyle name="Note 2 3 15 7" xfId="33014"/>
    <cellStyle name="Note 2 3 16" xfId="33015"/>
    <cellStyle name="Note 2 3 16 2" xfId="33016"/>
    <cellStyle name="Note 2 3 16 2 2" xfId="33017"/>
    <cellStyle name="Note 2 3 16 2 2 2" xfId="33018"/>
    <cellStyle name="Note 2 3 16 2 3" xfId="33019"/>
    <cellStyle name="Note 2 3 16 2 3 2" xfId="33020"/>
    <cellStyle name="Note 2 3 16 2 4" xfId="33021"/>
    <cellStyle name="Note 2 3 16 2 4 2" xfId="33022"/>
    <cellStyle name="Note 2 3 16 2 5" xfId="33023"/>
    <cellStyle name="Note 2 3 16 3" xfId="33024"/>
    <cellStyle name="Note 2 3 16 3 2" xfId="33025"/>
    <cellStyle name="Note 2 3 16 4" xfId="33026"/>
    <cellStyle name="Note 2 3 16 4 2" xfId="33027"/>
    <cellStyle name="Note 2 3 16 5" xfId="33028"/>
    <cellStyle name="Note 2 3 17" xfId="33029"/>
    <cellStyle name="Note 2 3 17 2" xfId="33030"/>
    <cellStyle name="Note 2 3 18" xfId="33031"/>
    <cellStyle name="Note 2 3 18 2" xfId="33032"/>
    <cellStyle name="Note 2 3 19" xfId="33033"/>
    <cellStyle name="Note 2 3 19 2" xfId="33034"/>
    <cellStyle name="Note 2 3 2" xfId="33035"/>
    <cellStyle name="Note 2 3 2 10" xfId="33036"/>
    <cellStyle name="Note 2 3 2 11" xfId="33037"/>
    <cellStyle name="Note 2 3 2 12" xfId="33038"/>
    <cellStyle name="Note 2 3 2 13" xfId="33039"/>
    <cellStyle name="Note 2 3 2 14" xfId="33040"/>
    <cellStyle name="Note 2 3 2 15" xfId="33041"/>
    <cellStyle name="Note 2 3 2 2" xfId="33042"/>
    <cellStyle name="Note 2 3 2 2 2" xfId="33043"/>
    <cellStyle name="Note 2 3 2 2 2 2" xfId="33044"/>
    <cellStyle name="Note 2 3 2 2 2 2 2" xfId="33045"/>
    <cellStyle name="Note 2 3 2 2 2 2 2 2" xfId="33046"/>
    <cellStyle name="Note 2 3 2 2 2 2 3" xfId="33047"/>
    <cellStyle name="Note 2 3 2 2 2 2 3 2" xfId="33048"/>
    <cellStyle name="Note 2 3 2 2 2 2 4" xfId="33049"/>
    <cellStyle name="Note 2 3 2 2 2 2 4 2" xfId="33050"/>
    <cellStyle name="Note 2 3 2 2 2 2 5" xfId="33051"/>
    <cellStyle name="Note 2 3 2 2 2 3" xfId="33052"/>
    <cellStyle name="Note 2 3 2 2 2 3 2" xfId="33053"/>
    <cellStyle name="Note 2 3 2 2 2 4" xfId="33054"/>
    <cellStyle name="Note 2 3 2 2 2 4 2" xfId="33055"/>
    <cellStyle name="Note 2 3 2 2 2 5" xfId="33056"/>
    <cellStyle name="Note 2 3 2 2 2 5 2" xfId="33057"/>
    <cellStyle name="Note 2 3 2 2 2 6" xfId="33058"/>
    <cellStyle name="Note 2 3 2 2 3" xfId="33059"/>
    <cellStyle name="Note 2 3 2 2 3 2" xfId="33060"/>
    <cellStyle name="Note 2 3 2 2 3 2 2" xfId="33061"/>
    <cellStyle name="Note 2 3 2 2 3 3" xfId="33062"/>
    <cellStyle name="Note 2 3 2 2 4" xfId="33063"/>
    <cellStyle name="Note 2 3 2 2 4 2" xfId="33064"/>
    <cellStyle name="Note 2 3 2 2 5" xfId="33065"/>
    <cellStyle name="Note 2 3 2 2 5 2" xfId="33066"/>
    <cellStyle name="Note 2 3 2 2 6" xfId="33067"/>
    <cellStyle name="Note 2 3 2 2 6 2" xfId="33068"/>
    <cellStyle name="Note 2 3 2 2 7" xfId="33069"/>
    <cellStyle name="Note 2 3 2 2 7 2" xfId="33070"/>
    <cellStyle name="Note 2 3 2 2 8" xfId="33071"/>
    <cellStyle name="Note 2 3 2 3" xfId="33072"/>
    <cellStyle name="Note 2 3 2 3 2" xfId="33073"/>
    <cellStyle name="Note 2 3 2 3 2 2" xfId="33074"/>
    <cellStyle name="Note 2 3 2 3 3" xfId="33075"/>
    <cellStyle name="Note 2 3 2 3 3 2" xfId="33076"/>
    <cellStyle name="Note 2 3 2 3 4" xfId="33077"/>
    <cellStyle name="Note 2 3 2 3 4 2" xfId="33078"/>
    <cellStyle name="Note 2 3 2 3 5" xfId="33079"/>
    <cellStyle name="Note 2 3 2 4" xfId="33080"/>
    <cellStyle name="Note 2 3 2 4 2" xfId="33081"/>
    <cellStyle name="Note 2 3 2 4 2 2" xfId="33082"/>
    <cellStyle name="Note 2 3 2 4 2 2 2" xfId="33083"/>
    <cellStyle name="Note 2 3 2 4 2 3" xfId="33084"/>
    <cellStyle name="Note 2 3 2 4 2 3 2" xfId="33085"/>
    <cellStyle name="Note 2 3 2 4 2 4" xfId="33086"/>
    <cellStyle name="Note 2 3 2 4 2 4 2" xfId="33087"/>
    <cellStyle name="Note 2 3 2 4 2 5" xfId="33088"/>
    <cellStyle name="Note 2 3 2 4 3" xfId="33089"/>
    <cellStyle name="Note 2 3 2 4 3 2" xfId="33090"/>
    <cellStyle name="Note 2 3 2 4 4" xfId="33091"/>
    <cellStyle name="Note 2 3 2 4 4 2" xfId="33092"/>
    <cellStyle name="Note 2 3 2 4 5" xfId="33093"/>
    <cellStyle name="Note 2 3 2 4 5 2" xfId="33094"/>
    <cellStyle name="Note 2 3 2 4 6" xfId="33095"/>
    <cellStyle name="Note 2 3 2 5" xfId="33096"/>
    <cellStyle name="Note 2 3 2 5 2" xfId="33097"/>
    <cellStyle name="Note 2 3 2 5 2 2" xfId="33098"/>
    <cellStyle name="Note 2 3 2 5 3" xfId="33099"/>
    <cellStyle name="Note 2 3 2 6" xfId="33100"/>
    <cellStyle name="Note 2 3 2 6 2" xfId="33101"/>
    <cellStyle name="Note 2 3 2 7" xfId="33102"/>
    <cellStyle name="Note 2 3 2 7 2" xfId="33103"/>
    <cellStyle name="Note 2 3 2 8" xfId="33104"/>
    <cellStyle name="Note 2 3 2 9" xfId="33105"/>
    <cellStyle name="Note 2 3 20" xfId="33106"/>
    <cellStyle name="Note 2 3 21" xfId="33107"/>
    <cellStyle name="Note 2 3 22" xfId="33108"/>
    <cellStyle name="Note 2 3 23" xfId="33109"/>
    <cellStyle name="Note 2 3 24" xfId="33110"/>
    <cellStyle name="Note 2 3 25" xfId="33111"/>
    <cellStyle name="Note 2 3 26" xfId="33112"/>
    <cellStyle name="Note 2 3 27" xfId="33113"/>
    <cellStyle name="Note 2 3 28" xfId="33114"/>
    <cellStyle name="Note 2 3 29" xfId="33115"/>
    <cellStyle name="Note 2 3 3" xfId="33116"/>
    <cellStyle name="Note 2 3 3 2" xfId="33117"/>
    <cellStyle name="Note 2 3 3 2 2" xfId="33118"/>
    <cellStyle name="Note 2 3 3 3" xfId="33119"/>
    <cellStyle name="Note 2 3 3 3 2" xfId="33120"/>
    <cellStyle name="Note 2 3 3 4" xfId="33121"/>
    <cellStyle name="Note 2 3 3 4 2" xfId="33122"/>
    <cellStyle name="Note 2 3 3 5" xfId="33123"/>
    <cellStyle name="Note 2 3 3 6" xfId="33124"/>
    <cellStyle name="Note 2 3 3 7" xfId="33125"/>
    <cellStyle name="Note 2 3 30" xfId="33126"/>
    <cellStyle name="Note 2 3 31" xfId="33127"/>
    <cellStyle name="Note 2 3 32" xfId="33128"/>
    <cellStyle name="Note 2 3 33" xfId="33129"/>
    <cellStyle name="Note 2 3 34" xfId="33130"/>
    <cellStyle name="Note 2 3 35" xfId="33131"/>
    <cellStyle name="Note 2 3 36" xfId="33132"/>
    <cellStyle name="Note 2 3 37" xfId="33133"/>
    <cellStyle name="Note 2 3 4" xfId="33134"/>
    <cellStyle name="Note 2 3 4 2" xfId="33135"/>
    <cellStyle name="Note 2 3 4 2 2" xfId="33136"/>
    <cellStyle name="Note 2 3 4 3" xfId="33137"/>
    <cellStyle name="Note 2 3 4 3 2" xfId="33138"/>
    <cellStyle name="Note 2 3 4 4" xfId="33139"/>
    <cellStyle name="Note 2 3 4 4 2" xfId="33140"/>
    <cellStyle name="Note 2 3 4 5" xfId="33141"/>
    <cellStyle name="Note 2 3 5" xfId="33142"/>
    <cellStyle name="Note 2 3 5 2" xfId="33143"/>
    <cellStyle name="Note 2 3 5 2 2" xfId="33144"/>
    <cellStyle name="Note 2 3 5 3" xfId="33145"/>
    <cellStyle name="Note 2 3 6" xfId="33146"/>
    <cellStyle name="Note 2 3 6 2" xfId="33147"/>
    <cellStyle name="Note 2 3 6 2 2" xfId="33148"/>
    <cellStyle name="Note 2 3 6 3" xfId="33149"/>
    <cellStyle name="Note 2 3 7" xfId="33150"/>
    <cellStyle name="Note 2 3 7 2" xfId="33151"/>
    <cellStyle name="Note 2 3 8" xfId="33152"/>
    <cellStyle name="Note 2 3 8 2" xfId="33153"/>
    <cellStyle name="Note 2 3 9" xfId="33154"/>
    <cellStyle name="Note 2 3 9 2" xfId="33155"/>
    <cellStyle name="Note 2 30" xfId="33156"/>
    <cellStyle name="Note 2 30 2" xfId="33157"/>
    <cellStyle name="Note 2 31" xfId="33158"/>
    <cellStyle name="Note 2 31 2" xfId="33159"/>
    <cellStyle name="Note 2 32" xfId="33160"/>
    <cellStyle name="Note 2 32 2" xfId="33161"/>
    <cellStyle name="Note 2 33" xfId="33162"/>
    <cellStyle name="Note 2 33 2" xfId="33163"/>
    <cellStyle name="Note 2 34" xfId="33164"/>
    <cellStyle name="Note 2 34 2" xfId="33165"/>
    <cellStyle name="Note 2 35" xfId="33166"/>
    <cellStyle name="Note 2 35 2" xfId="33167"/>
    <cellStyle name="Note 2 36" xfId="33168"/>
    <cellStyle name="Note 2 36 2" xfId="33169"/>
    <cellStyle name="Note 2 37" xfId="33170"/>
    <cellStyle name="Note 2 37 2" xfId="33171"/>
    <cellStyle name="Note 2 38" xfId="33172"/>
    <cellStyle name="Note 2 38 2" xfId="33173"/>
    <cellStyle name="Note 2 39" xfId="33174"/>
    <cellStyle name="Note 2 39 2" xfId="33175"/>
    <cellStyle name="Note 2 4" xfId="33176"/>
    <cellStyle name="Note 2 4 10" xfId="33177"/>
    <cellStyle name="Note 2 4 11" xfId="33178"/>
    <cellStyle name="Note 2 4 12" xfId="33179"/>
    <cellStyle name="Note 2 4 13" xfId="33180"/>
    <cellStyle name="Note 2 4 14" xfId="33181"/>
    <cellStyle name="Note 2 4 15" xfId="33182"/>
    <cellStyle name="Note 2 4 2" xfId="33183"/>
    <cellStyle name="Note 2 4 2 2" xfId="33184"/>
    <cellStyle name="Note 2 4 2 2 2" xfId="33185"/>
    <cellStyle name="Note 2 4 2 2 2 2" xfId="33186"/>
    <cellStyle name="Note 2 4 2 2 2 2 2" xfId="33187"/>
    <cellStyle name="Note 2 4 2 2 2 3" xfId="33188"/>
    <cellStyle name="Note 2 4 2 2 2 3 2" xfId="33189"/>
    <cellStyle name="Note 2 4 2 2 2 4" xfId="33190"/>
    <cellStyle name="Note 2 4 2 2 2 4 2" xfId="33191"/>
    <cellStyle name="Note 2 4 2 2 2 5" xfId="33192"/>
    <cellStyle name="Note 2 4 2 2 2 5 2" xfId="33193"/>
    <cellStyle name="Note 2 4 2 2 2 6" xfId="33194"/>
    <cellStyle name="Note 2 4 2 2 3" xfId="33195"/>
    <cellStyle name="Note 2 4 2 2 3 2" xfId="33196"/>
    <cellStyle name="Note 2 4 2 2 3 2 2" xfId="33197"/>
    <cellStyle name="Note 2 4 2 2 3 3" xfId="33198"/>
    <cellStyle name="Note 2 4 2 2 4" xfId="33199"/>
    <cellStyle name="Note 2 4 2 2 4 2" xfId="33200"/>
    <cellStyle name="Note 2 4 2 2 5" xfId="33201"/>
    <cellStyle name="Note 2 4 2 2 5 2" xfId="33202"/>
    <cellStyle name="Note 2 4 2 2 6" xfId="33203"/>
    <cellStyle name="Note 2 4 2 3" xfId="33204"/>
    <cellStyle name="Note 2 4 2 3 2" xfId="33205"/>
    <cellStyle name="Note 2 4 2 3 2 2" xfId="33206"/>
    <cellStyle name="Note 2 4 2 3 3" xfId="33207"/>
    <cellStyle name="Note 2 4 2 3 3 2" xfId="33208"/>
    <cellStyle name="Note 2 4 2 3 4" xfId="33209"/>
    <cellStyle name="Note 2 4 2 3 4 2" xfId="33210"/>
    <cellStyle name="Note 2 4 2 3 5" xfId="33211"/>
    <cellStyle name="Note 2 4 2 4" xfId="33212"/>
    <cellStyle name="Note 2 4 2 4 2" xfId="33213"/>
    <cellStyle name="Note 2 4 2 4 2 2" xfId="33214"/>
    <cellStyle name="Note 2 4 2 4 3" xfId="33215"/>
    <cellStyle name="Note 2 4 2 5" xfId="33216"/>
    <cellStyle name="Note 2 4 2 5 2" xfId="33217"/>
    <cellStyle name="Note 2 4 2 5 2 2" xfId="33218"/>
    <cellStyle name="Note 2 4 2 5 3" xfId="33219"/>
    <cellStyle name="Note 2 4 2 6" xfId="33220"/>
    <cellStyle name="Note 2 4 2 6 2" xfId="33221"/>
    <cellStyle name="Note 2 4 2 7" xfId="33222"/>
    <cellStyle name="Note 2 4 2 7 2" xfId="33223"/>
    <cellStyle name="Note 2 4 2 8" xfId="33224"/>
    <cellStyle name="Note 2 4 3" xfId="33225"/>
    <cellStyle name="Note 2 4 3 2" xfId="33226"/>
    <cellStyle name="Note 2 4 3 2 2" xfId="33227"/>
    <cellStyle name="Note 2 4 3 3" xfId="33228"/>
    <cellStyle name="Note 2 4 3 3 2" xfId="33229"/>
    <cellStyle name="Note 2 4 3 4" xfId="33230"/>
    <cellStyle name="Note 2 4 3 4 2" xfId="33231"/>
    <cellStyle name="Note 2 4 3 5" xfId="33232"/>
    <cellStyle name="Note 2 4 4" xfId="33233"/>
    <cellStyle name="Note 2 4 4 2" xfId="33234"/>
    <cellStyle name="Note 2 4 4 2 2" xfId="33235"/>
    <cellStyle name="Note 2 4 4 2 2 2" xfId="33236"/>
    <cellStyle name="Note 2 4 4 2 3" xfId="33237"/>
    <cellStyle name="Note 2 4 4 2 3 2" xfId="33238"/>
    <cellStyle name="Note 2 4 4 2 4" xfId="33239"/>
    <cellStyle name="Note 2 4 4 2 4 2" xfId="33240"/>
    <cellStyle name="Note 2 4 4 2 5" xfId="33241"/>
    <cellStyle name="Note 2 4 4 2 5 2" xfId="33242"/>
    <cellStyle name="Note 2 4 4 2 6" xfId="33243"/>
    <cellStyle name="Note 2 4 4 3" xfId="33244"/>
    <cellStyle name="Note 2 4 4 3 2" xfId="33245"/>
    <cellStyle name="Note 2 4 4 3 2 2" xfId="33246"/>
    <cellStyle name="Note 2 4 4 3 3" xfId="33247"/>
    <cellStyle name="Note 2 4 4 4" xfId="33248"/>
    <cellStyle name="Note 2 4 4 4 2" xfId="33249"/>
    <cellStyle name="Note 2 4 4 5" xfId="33250"/>
    <cellStyle name="Note 2 4 4 5 2" xfId="33251"/>
    <cellStyle name="Note 2 4 4 6" xfId="33252"/>
    <cellStyle name="Note 2 4 5" xfId="33253"/>
    <cellStyle name="Note 2 4 5 2" xfId="33254"/>
    <cellStyle name="Note 2 4 5 2 2" xfId="33255"/>
    <cellStyle name="Note 2 4 5 3" xfId="33256"/>
    <cellStyle name="Note 2 4 6" xfId="33257"/>
    <cellStyle name="Note 2 4 6 2" xfId="33258"/>
    <cellStyle name="Note 2 4 6 2 2" xfId="33259"/>
    <cellStyle name="Note 2 4 6 3" xfId="33260"/>
    <cellStyle name="Note 2 4 7" xfId="33261"/>
    <cellStyle name="Note 2 4 7 2" xfId="33262"/>
    <cellStyle name="Note 2 4 8" xfId="33263"/>
    <cellStyle name="Note 2 4 9" xfId="33264"/>
    <cellStyle name="Note 2 40" xfId="33265"/>
    <cellStyle name="Note 2 40 2" xfId="33266"/>
    <cellStyle name="Note 2 41" xfId="33267"/>
    <cellStyle name="Note 2 41 2" xfId="33268"/>
    <cellStyle name="Note 2 41 2 2" xfId="33269"/>
    <cellStyle name="Note 2 41 3" xfId="33270"/>
    <cellStyle name="Note 2 42" xfId="33271"/>
    <cellStyle name="Note 2 42 2" xfId="33272"/>
    <cellStyle name="Note 2 42 2 2" xfId="33273"/>
    <cellStyle name="Note 2 42 3" xfId="33274"/>
    <cellStyle name="Note 2 43" xfId="33275"/>
    <cellStyle name="Note 2 43 2" xfId="33276"/>
    <cellStyle name="Note 2 43 2 2" xfId="33277"/>
    <cellStyle name="Note 2 43 3" xfId="33278"/>
    <cellStyle name="Note 2 44" xfId="33279"/>
    <cellStyle name="Note 2 44 2" xfId="33280"/>
    <cellStyle name="Note 2 44 2 2" xfId="33281"/>
    <cellStyle name="Note 2 44 3" xfId="33282"/>
    <cellStyle name="Note 2 45" xfId="33283"/>
    <cellStyle name="Note 2 45 2" xfId="33284"/>
    <cellStyle name="Note 2 45 2 2" xfId="33285"/>
    <cellStyle name="Note 2 45 3" xfId="33286"/>
    <cellStyle name="Note 2 46" xfId="33287"/>
    <cellStyle name="Note 2 46 2" xfId="33288"/>
    <cellStyle name="Note 2 46 2 2" xfId="33289"/>
    <cellStyle name="Note 2 46 3" xfId="33290"/>
    <cellStyle name="Note 2 47" xfId="33291"/>
    <cellStyle name="Note 2 47 2" xfId="33292"/>
    <cellStyle name="Note 2 47 2 2" xfId="33293"/>
    <cellStyle name="Note 2 47 3" xfId="33294"/>
    <cellStyle name="Note 2 48" xfId="33295"/>
    <cellStyle name="Note 2 49" xfId="33296"/>
    <cellStyle name="Note 2 5" xfId="33297"/>
    <cellStyle name="Note 2 5 10" xfId="33298"/>
    <cellStyle name="Note 2 5 11" xfId="33299"/>
    <cellStyle name="Note 2 5 12" xfId="33300"/>
    <cellStyle name="Note 2 5 13" xfId="33301"/>
    <cellStyle name="Note 2 5 14" xfId="33302"/>
    <cellStyle name="Note 2 5 2" xfId="33303"/>
    <cellStyle name="Note 2 5 2 2" xfId="33304"/>
    <cellStyle name="Note 2 5 2 2 2" xfId="33305"/>
    <cellStyle name="Note 2 5 2 2 2 2" xfId="33306"/>
    <cellStyle name="Note 2 5 2 2 3" xfId="33307"/>
    <cellStyle name="Note 2 5 2 2 3 2" xfId="33308"/>
    <cellStyle name="Note 2 5 2 2 4" xfId="33309"/>
    <cellStyle name="Note 2 5 2 3" xfId="33310"/>
    <cellStyle name="Note 2 5 2 3 2" xfId="33311"/>
    <cellStyle name="Note 2 5 2 3 2 2" xfId="33312"/>
    <cellStyle name="Note 2 5 2 3 3" xfId="33313"/>
    <cellStyle name="Note 2 5 2 3 3 2" xfId="33314"/>
    <cellStyle name="Note 2 5 2 3 4" xfId="33315"/>
    <cellStyle name="Note 2 5 2 4" xfId="33316"/>
    <cellStyle name="Note 2 5 2 4 2" xfId="33317"/>
    <cellStyle name="Note 2 5 2 5" xfId="33318"/>
    <cellStyle name="Note 2 5 2 5 2" xfId="33319"/>
    <cellStyle name="Note 2 5 2 6" xfId="33320"/>
    <cellStyle name="Note 2 5 2 7" xfId="33321"/>
    <cellStyle name="Note 2 5 3" xfId="33322"/>
    <cellStyle name="Note 2 5 3 2" xfId="33323"/>
    <cellStyle name="Note 2 5 3 2 2" xfId="33324"/>
    <cellStyle name="Note 2 5 3 3" xfId="33325"/>
    <cellStyle name="Note 2 5 3 3 2" xfId="33326"/>
    <cellStyle name="Note 2 5 3 4" xfId="33327"/>
    <cellStyle name="Note 2 5 4" xfId="33328"/>
    <cellStyle name="Note 2 5 4 2" xfId="33329"/>
    <cellStyle name="Note 2 5 4 2 2" xfId="33330"/>
    <cellStyle name="Note 2 5 4 3" xfId="33331"/>
    <cellStyle name="Note 2 5 4 3 2" xfId="33332"/>
    <cellStyle name="Note 2 5 4 4" xfId="33333"/>
    <cellStyle name="Note 2 5 5" xfId="33334"/>
    <cellStyle name="Note 2 5 5 2" xfId="33335"/>
    <cellStyle name="Note 2 5 6" xfId="33336"/>
    <cellStyle name="Note 2 5 6 2" xfId="33337"/>
    <cellStyle name="Note 2 5 7" xfId="33338"/>
    <cellStyle name="Note 2 5 8" xfId="33339"/>
    <cellStyle name="Note 2 5 9" xfId="33340"/>
    <cellStyle name="Note 2 50" xfId="33341"/>
    <cellStyle name="Note 2 51" xfId="33342"/>
    <cellStyle name="Note 2 52" xfId="33343"/>
    <cellStyle name="Note 2 53" xfId="33344"/>
    <cellStyle name="Note 2 54" xfId="33345"/>
    <cellStyle name="Note 2 55" xfId="33346"/>
    <cellStyle name="Note 2 56" xfId="33347"/>
    <cellStyle name="Note 2 57" xfId="33348"/>
    <cellStyle name="Note 2 58" xfId="33349"/>
    <cellStyle name="Note 2 59" xfId="33350"/>
    <cellStyle name="Note 2 6" xfId="33351"/>
    <cellStyle name="Note 2 6 2" xfId="33352"/>
    <cellStyle name="Note 2 6 2 2" xfId="33353"/>
    <cellStyle name="Note 2 6 2 2 2" xfId="33354"/>
    <cellStyle name="Note 2 6 2 2 2 2" xfId="33355"/>
    <cellStyle name="Note 2 6 2 2 3" xfId="33356"/>
    <cellStyle name="Note 2 6 2 2 3 2" xfId="33357"/>
    <cellStyle name="Note 2 6 2 2 4" xfId="33358"/>
    <cellStyle name="Note 2 6 2 3" xfId="33359"/>
    <cellStyle name="Note 2 6 2 3 2" xfId="33360"/>
    <cellStyle name="Note 2 6 2 3 2 2" xfId="33361"/>
    <cellStyle name="Note 2 6 2 3 3" xfId="33362"/>
    <cellStyle name="Note 2 6 2 3 3 2" xfId="33363"/>
    <cellStyle name="Note 2 6 2 3 4" xfId="33364"/>
    <cellStyle name="Note 2 6 2 4" xfId="33365"/>
    <cellStyle name="Note 2 6 2 4 2" xfId="33366"/>
    <cellStyle name="Note 2 6 2 5" xfId="33367"/>
    <cellStyle name="Note 2 6 2 5 2" xfId="33368"/>
    <cellStyle name="Note 2 6 2 6" xfId="33369"/>
    <cellStyle name="Note 2 6 3" xfId="33370"/>
    <cellStyle name="Note 2 6 3 2" xfId="33371"/>
    <cellStyle name="Note 2 6 3 2 2" xfId="33372"/>
    <cellStyle name="Note 2 6 3 3" xfId="33373"/>
    <cellStyle name="Note 2 6 3 3 2" xfId="33374"/>
    <cellStyle name="Note 2 6 3 4" xfId="33375"/>
    <cellStyle name="Note 2 6 4" xfId="33376"/>
    <cellStyle name="Note 2 6 4 2" xfId="33377"/>
    <cellStyle name="Note 2 6 4 2 2" xfId="33378"/>
    <cellStyle name="Note 2 6 4 3" xfId="33379"/>
    <cellStyle name="Note 2 6 4 3 2" xfId="33380"/>
    <cellStyle name="Note 2 6 4 4" xfId="33381"/>
    <cellStyle name="Note 2 6 5" xfId="33382"/>
    <cellStyle name="Note 2 6 5 2" xfId="33383"/>
    <cellStyle name="Note 2 6 6" xfId="33384"/>
    <cellStyle name="Note 2 6 6 2" xfId="33385"/>
    <cellStyle name="Note 2 6 7" xfId="33386"/>
    <cellStyle name="Note 2 6 7 2" xfId="33387"/>
    <cellStyle name="Note 2 6 8" xfId="33388"/>
    <cellStyle name="Note 2 60" xfId="33389"/>
    <cellStyle name="Note 2 61" xfId="33390"/>
    <cellStyle name="Note 2 62" xfId="33391"/>
    <cellStyle name="Note 2 63" xfId="33392"/>
    <cellStyle name="Note 2 64" xfId="33393"/>
    <cellStyle name="Note 2 65" xfId="33394"/>
    <cellStyle name="Note 2 7" xfId="33395"/>
    <cellStyle name="Note 2 7 2" xfId="33396"/>
    <cellStyle name="Note 2 7 2 2" xfId="33397"/>
    <cellStyle name="Note 2 7 3" xfId="33398"/>
    <cellStyle name="Note 2 7 3 2" xfId="33399"/>
    <cellStyle name="Note 2 7 4" xfId="33400"/>
    <cellStyle name="Note 2 7 4 2" xfId="33401"/>
    <cellStyle name="Note 2 7 5" xfId="33402"/>
    <cellStyle name="Note 2 8" xfId="33403"/>
    <cellStyle name="Note 2 8 2" xfId="33404"/>
    <cellStyle name="Note 2 8 2 2" xfId="33405"/>
    <cellStyle name="Note 2 8 3" xfId="33406"/>
    <cellStyle name="Note 2 8 3 2" xfId="33407"/>
    <cellStyle name="Note 2 8 4" xfId="33408"/>
    <cellStyle name="Note 2 8 4 2" xfId="33409"/>
    <cellStyle name="Note 2 8 5" xfId="33410"/>
    <cellStyle name="Note 2 9" xfId="33411"/>
    <cellStyle name="Note 2 9 2" xfId="33412"/>
    <cellStyle name="Note 2 9 2 2" xfId="33413"/>
    <cellStyle name="Note 2 9 3" xfId="33414"/>
    <cellStyle name="Note 2_T6 - Average Price Path" xfId="33415"/>
    <cellStyle name="Note 20" xfId="33416"/>
    <cellStyle name="Note 21" xfId="33417"/>
    <cellStyle name="Note 22" xfId="33418"/>
    <cellStyle name="Note 23" xfId="33419"/>
    <cellStyle name="Note 24" xfId="33420"/>
    <cellStyle name="Note 25" xfId="33421"/>
    <cellStyle name="Note 26" xfId="33422"/>
    <cellStyle name="Note 3" xfId="33423"/>
    <cellStyle name="Note 3 10" xfId="33424"/>
    <cellStyle name="Note 3 10 2" xfId="33425"/>
    <cellStyle name="Note 3 11" xfId="33426"/>
    <cellStyle name="Note 3 11 2" xfId="33427"/>
    <cellStyle name="Note 3 12" xfId="33428"/>
    <cellStyle name="Note 3 12 2" xfId="33429"/>
    <cellStyle name="Note 3 13" xfId="33430"/>
    <cellStyle name="Note 3 13 2" xfId="33431"/>
    <cellStyle name="Note 3 14" xfId="33432"/>
    <cellStyle name="Note 3 14 2" xfId="33433"/>
    <cellStyle name="Note 3 15" xfId="33434"/>
    <cellStyle name="Note 3 15 2" xfId="33435"/>
    <cellStyle name="Note 3 16" xfId="33436"/>
    <cellStyle name="Note 3 16 2" xfId="33437"/>
    <cellStyle name="Note 3 17" xfId="33438"/>
    <cellStyle name="Note 3 17 2" xfId="33439"/>
    <cellStyle name="Note 3 18" xfId="33440"/>
    <cellStyle name="Note 3 18 2" xfId="33441"/>
    <cellStyle name="Note 3 19" xfId="33442"/>
    <cellStyle name="Note 3 2" xfId="33443"/>
    <cellStyle name="Note 3 2 10" xfId="33444"/>
    <cellStyle name="Note 3 2 11" xfId="33445"/>
    <cellStyle name="Note 3 2 12" xfId="33446"/>
    <cellStyle name="Note 3 2 13" xfId="33447"/>
    <cellStyle name="Note 3 2 14" xfId="33448"/>
    <cellStyle name="Note 3 2 15" xfId="33449"/>
    <cellStyle name="Note 3 2 16" xfId="33450"/>
    <cellStyle name="Note 3 2 17" xfId="33451"/>
    <cellStyle name="Note 3 2 18" xfId="33452"/>
    <cellStyle name="Note 3 2 19" xfId="33453"/>
    <cellStyle name="Note 3 2 2" xfId="33454"/>
    <cellStyle name="Note 3 2 2 2" xfId="33455"/>
    <cellStyle name="Note 3 2 20" xfId="33456"/>
    <cellStyle name="Note 3 2 21" xfId="33457"/>
    <cellStyle name="Note 3 2 22" xfId="33458"/>
    <cellStyle name="Note 3 2 23" xfId="33459"/>
    <cellStyle name="Note 3 2 24" xfId="33460"/>
    <cellStyle name="Note 3 2 25" xfId="33461"/>
    <cellStyle name="Note 3 2 26" xfId="33462"/>
    <cellStyle name="Note 3 2 3" xfId="33463"/>
    <cellStyle name="Note 3 2 3 2" xfId="33464"/>
    <cellStyle name="Note 3 2 4" xfId="33465"/>
    <cellStyle name="Note 3 2 5" xfId="33466"/>
    <cellStyle name="Note 3 2 6" xfId="33467"/>
    <cellStyle name="Note 3 2 7" xfId="33468"/>
    <cellStyle name="Note 3 2 8" xfId="33469"/>
    <cellStyle name="Note 3 2 9" xfId="33470"/>
    <cellStyle name="Note 3 20" xfId="33471"/>
    <cellStyle name="Note 3 21" xfId="33472"/>
    <cellStyle name="Note 3 22" xfId="33473"/>
    <cellStyle name="Note 3 23" xfId="33474"/>
    <cellStyle name="Note 3 24" xfId="33475"/>
    <cellStyle name="Note 3 25" xfId="33476"/>
    <cellStyle name="Note 3 26" xfId="33477"/>
    <cellStyle name="Note 3 27" xfId="33478"/>
    <cellStyle name="Note 3 28" xfId="33479"/>
    <cellStyle name="Note 3 29" xfId="33480"/>
    <cellStyle name="Note 3 3" xfId="33481"/>
    <cellStyle name="Note 3 3 10" xfId="33482"/>
    <cellStyle name="Note 3 3 11" xfId="33483"/>
    <cellStyle name="Note 3 3 12" xfId="33484"/>
    <cellStyle name="Note 3 3 13" xfId="33485"/>
    <cellStyle name="Note 3 3 14" xfId="33486"/>
    <cellStyle name="Note 3 3 15" xfId="33487"/>
    <cellStyle name="Note 3 3 16" xfId="33488"/>
    <cellStyle name="Note 3 3 17" xfId="33489"/>
    <cellStyle name="Note 3 3 18" xfId="33490"/>
    <cellStyle name="Note 3 3 19" xfId="33491"/>
    <cellStyle name="Note 3 3 2" xfId="33492"/>
    <cellStyle name="Note 3 3 20" xfId="33493"/>
    <cellStyle name="Note 3 3 21" xfId="33494"/>
    <cellStyle name="Note 3 3 22" xfId="33495"/>
    <cellStyle name="Note 3 3 23" xfId="33496"/>
    <cellStyle name="Note 3 3 24" xfId="33497"/>
    <cellStyle name="Note 3 3 3" xfId="33498"/>
    <cellStyle name="Note 3 3 4" xfId="33499"/>
    <cellStyle name="Note 3 3 5" xfId="33500"/>
    <cellStyle name="Note 3 3 6" xfId="33501"/>
    <cellStyle name="Note 3 3 7" xfId="33502"/>
    <cellStyle name="Note 3 3 8" xfId="33503"/>
    <cellStyle name="Note 3 3 9" xfId="33504"/>
    <cellStyle name="Note 3 30" xfId="33505"/>
    <cellStyle name="Note 3 31" xfId="33506"/>
    <cellStyle name="Note 3 32" xfId="33507"/>
    <cellStyle name="Note 3 33" xfId="33508"/>
    <cellStyle name="Note 3 34" xfId="33509"/>
    <cellStyle name="Note 3 35" xfId="33510"/>
    <cellStyle name="Note 3 36" xfId="33511"/>
    <cellStyle name="Note 3 37" xfId="33512"/>
    <cellStyle name="Note 3 38" xfId="33513"/>
    <cellStyle name="Note 3 39" xfId="33514"/>
    <cellStyle name="Note 3 4" xfId="33515"/>
    <cellStyle name="Note 3 4 2" xfId="33516"/>
    <cellStyle name="Note 3 5" xfId="33517"/>
    <cellStyle name="Note 3 6" xfId="33518"/>
    <cellStyle name="Note 3 7" xfId="33519"/>
    <cellStyle name="Note 3 8" xfId="33520"/>
    <cellStyle name="Note 3 9" xfId="33521"/>
    <cellStyle name="Note 3 9 2" xfId="33522"/>
    <cellStyle name="Note 4" xfId="33523"/>
    <cellStyle name="Note 4 10" xfId="33524"/>
    <cellStyle name="Note 4 10 2" xfId="33525"/>
    <cellStyle name="Note 4 11" xfId="33526"/>
    <cellStyle name="Note 4 11 2" xfId="33527"/>
    <cellStyle name="Note 4 12" xfId="33528"/>
    <cellStyle name="Note 4 12 2" xfId="33529"/>
    <cellStyle name="Note 4 13" xfId="33530"/>
    <cellStyle name="Note 4 13 2" xfId="33531"/>
    <cellStyle name="Note 4 14" xfId="33532"/>
    <cellStyle name="Note 4 14 2" xfId="33533"/>
    <cellStyle name="Note 4 15" xfId="33534"/>
    <cellStyle name="Note 4 15 2" xfId="33535"/>
    <cellStyle name="Note 4 16" xfId="33536"/>
    <cellStyle name="Note 4 16 2" xfId="33537"/>
    <cellStyle name="Note 4 17" xfId="33538"/>
    <cellStyle name="Note 4 17 2" xfId="33539"/>
    <cellStyle name="Note 4 18" xfId="33540"/>
    <cellStyle name="Note 4 18 2" xfId="33541"/>
    <cellStyle name="Note 4 19" xfId="33542"/>
    <cellStyle name="Note 4 2" xfId="33543"/>
    <cellStyle name="Note 4 2 10" xfId="33544"/>
    <cellStyle name="Note 4 2 11" xfId="33545"/>
    <cellStyle name="Note 4 2 12" xfId="33546"/>
    <cellStyle name="Note 4 2 13" xfId="33547"/>
    <cellStyle name="Note 4 2 14" xfId="33548"/>
    <cellStyle name="Note 4 2 15" xfId="33549"/>
    <cellStyle name="Note 4 2 16" xfId="33550"/>
    <cellStyle name="Note 4 2 17" xfId="33551"/>
    <cellStyle name="Note 4 2 18" xfId="33552"/>
    <cellStyle name="Note 4 2 19" xfId="33553"/>
    <cellStyle name="Note 4 2 2" xfId="33554"/>
    <cellStyle name="Note 4 2 2 2" xfId="33555"/>
    <cellStyle name="Note 4 2 20" xfId="33556"/>
    <cellStyle name="Note 4 2 21" xfId="33557"/>
    <cellStyle name="Note 4 2 22" xfId="33558"/>
    <cellStyle name="Note 4 2 23" xfId="33559"/>
    <cellStyle name="Note 4 2 24" xfId="33560"/>
    <cellStyle name="Note 4 2 25" xfId="33561"/>
    <cellStyle name="Note 4 2 26" xfId="33562"/>
    <cellStyle name="Note 4 2 3" xfId="33563"/>
    <cellStyle name="Note 4 2 3 2" xfId="33564"/>
    <cellStyle name="Note 4 2 4" xfId="33565"/>
    <cellStyle name="Note 4 2 5" xfId="33566"/>
    <cellStyle name="Note 4 2 6" xfId="33567"/>
    <cellStyle name="Note 4 2 7" xfId="33568"/>
    <cellStyle name="Note 4 2 8" xfId="33569"/>
    <cellStyle name="Note 4 2 9" xfId="33570"/>
    <cellStyle name="Note 4 20" xfId="33571"/>
    <cellStyle name="Note 4 21" xfId="33572"/>
    <cellStyle name="Note 4 22" xfId="33573"/>
    <cellStyle name="Note 4 23" xfId="33574"/>
    <cellStyle name="Note 4 24" xfId="33575"/>
    <cellStyle name="Note 4 25" xfId="33576"/>
    <cellStyle name="Note 4 26" xfId="33577"/>
    <cellStyle name="Note 4 27" xfId="33578"/>
    <cellStyle name="Note 4 28" xfId="33579"/>
    <cellStyle name="Note 4 29" xfId="33580"/>
    <cellStyle name="Note 4 3" xfId="33581"/>
    <cellStyle name="Note 4 3 10" xfId="33582"/>
    <cellStyle name="Note 4 3 11" xfId="33583"/>
    <cellStyle name="Note 4 3 12" xfId="33584"/>
    <cellStyle name="Note 4 3 13" xfId="33585"/>
    <cellStyle name="Note 4 3 14" xfId="33586"/>
    <cellStyle name="Note 4 3 15" xfId="33587"/>
    <cellStyle name="Note 4 3 16" xfId="33588"/>
    <cellStyle name="Note 4 3 17" xfId="33589"/>
    <cellStyle name="Note 4 3 18" xfId="33590"/>
    <cellStyle name="Note 4 3 19" xfId="33591"/>
    <cellStyle name="Note 4 3 2" xfId="33592"/>
    <cellStyle name="Note 4 3 20" xfId="33593"/>
    <cellStyle name="Note 4 3 21" xfId="33594"/>
    <cellStyle name="Note 4 3 22" xfId="33595"/>
    <cellStyle name="Note 4 3 23" xfId="33596"/>
    <cellStyle name="Note 4 3 24" xfId="33597"/>
    <cellStyle name="Note 4 3 3" xfId="33598"/>
    <cellStyle name="Note 4 3 4" xfId="33599"/>
    <cellStyle name="Note 4 3 5" xfId="33600"/>
    <cellStyle name="Note 4 3 6" xfId="33601"/>
    <cellStyle name="Note 4 3 7" xfId="33602"/>
    <cellStyle name="Note 4 3 8" xfId="33603"/>
    <cellStyle name="Note 4 3 9" xfId="33604"/>
    <cellStyle name="Note 4 30" xfId="33605"/>
    <cellStyle name="Note 4 31" xfId="33606"/>
    <cellStyle name="Note 4 32" xfId="33607"/>
    <cellStyle name="Note 4 33" xfId="33608"/>
    <cellStyle name="Note 4 34" xfId="33609"/>
    <cellStyle name="Note 4 35" xfId="33610"/>
    <cellStyle name="Note 4 36" xfId="33611"/>
    <cellStyle name="Note 4 37" xfId="33612"/>
    <cellStyle name="Note 4 38" xfId="33613"/>
    <cellStyle name="Note 4 39" xfId="33614"/>
    <cellStyle name="Note 4 4" xfId="33615"/>
    <cellStyle name="Note 4 4 2" xfId="33616"/>
    <cellStyle name="Note 4 5" xfId="33617"/>
    <cellStyle name="Note 4 6" xfId="33618"/>
    <cellStyle name="Note 4 7" xfId="33619"/>
    <cellStyle name="Note 4 8" xfId="33620"/>
    <cellStyle name="Note 4 9" xfId="33621"/>
    <cellStyle name="Note 4 9 2" xfId="33622"/>
    <cellStyle name="Note 5" xfId="33623"/>
    <cellStyle name="Note 5 10" xfId="33624"/>
    <cellStyle name="Note 5 10 2" xfId="33625"/>
    <cellStyle name="Note 5 11" xfId="33626"/>
    <cellStyle name="Note 5 11 2" xfId="33627"/>
    <cellStyle name="Note 5 12" xfId="33628"/>
    <cellStyle name="Note 5 12 2" xfId="33629"/>
    <cellStyle name="Note 5 13" xfId="33630"/>
    <cellStyle name="Note 5 13 2" xfId="33631"/>
    <cellStyle name="Note 5 14" xfId="33632"/>
    <cellStyle name="Note 5 14 2" xfId="33633"/>
    <cellStyle name="Note 5 15" xfId="33634"/>
    <cellStyle name="Note 5 15 2" xfId="33635"/>
    <cellStyle name="Note 5 16" xfId="33636"/>
    <cellStyle name="Note 5 16 2" xfId="33637"/>
    <cellStyle name="Note 5 17" xfId="33638"/>
    <cellStyle name="Note 5 17 2" xfId="33639"/>
    <cellStyle name="Note 5 18" xfId="33640"/>
    <cellStyle name="Note 5 18 2" xfId="33641"/>
    <cellStyle name="Note 5 2" xfId="33642"/>
    <cellStyle name="Note 5 2 2" xfId="33643"/>
    <cellStyle name="Note 5 2 2 2" xfId="33644"/>
    <cellStyle name="Note 5 2 3" xfId="33645"/>
    <cellStyle name="Note 5 2 3 2" xfId="33646"/>
    <cellStyle name="Note 5 2 4" xfId="33647"/>
    <cellStyle name="Note 5 3" xfId="33648"/>
    <cellStyle name="Note 5 3 2" xfId="33649"/>
    <cellStyle name="Note 5 4" xfId="33650"/>
    <cellStyle name="Note 5 4 2" xfId="33651"/>
    <cellStyle name="Note 5 5" xfId="33652"/>
    <cellStyle name="Note 5 6" xfId="33653"/>
    <cellStyle name="Note 5 7" xfId="33654"/>
    <cellStyle name="Note 5 8" xfId="33655"/>
    <cellStyle name="Note 5 9" xfId="33656"/>
    <cellStyle name="Note 5 9 2" xfId="33657"/>
    <cellStyle name="Note 6" xfId="33658"/>
    <cellStyle name="Note 6 10" xfId="33659"/>
    <cellStyle name="Note 6 10 2" xfId="33660"/>
    <cellStyle name="Note 6 11" xfId="33661"/>
    <cellStyle name="Note 6 11 2" xfId="33662"/>
    <cellStyle name="Note 6 12" xfId="33663"/>
    <cellStyle name="Note 6 12 2" xfId="33664"/>
    <cellStyle name="Note 6 13" xfId="33665"/>
    <cellStyle name="Note 6 13 2" xfId="33666"/>
    <cellStyle name="Note 6 14" xfId="33667"/>
    <cellStyle name="Note 6 14 2" xfId="33668"/>
    <cellStyle name="Note 6 15" xfId="33669"/>
    <cellStyle name="Note 6 15 2" xfId="33670"/>
    <cellStyle name="Note 6 16" xfId="33671"/>
    <cellStyle name="Note 6 16 2" xfId="33672"/>
    <cellStyle name="Note 6 17" xfId="33673"/>
    <cellStyle name="Note 6 17 2" xfId="33674"/>
    <cellStyle name="Note 6 18" xfId="33675"/>
    <cellStyle name="Note 6 18 2" xfId="33676"/>
    <cellStyle name="Note 6 2" xfId="33677"/>
    <cellStyle name="Note 6 2 2" xfId="33678"/>
    <cellStyle name="Note 6 2 2 2" xfId="33679"/>
    <cellStyle name="Note 6 2 3" xfId="33680"/>
    <cellStyle name="Note 6 2 3 2" xfId="33681"/>
    <cellStyle name="Note 6 2 4" xfId="33682"/>
    <cellStyle name="Note 6 3" xfId="33683"/>
    <cellStyle name="Note 6 3 2" xfId="33684"/>
    <cellStyle name="Note 6 4" xfId="33685"/>
    <cellStyle name="Note 6 4 2" xfId="33686"/>
    <cellStyle name="Note 6 5" xfId="33687"/>
    <cellStyle name="Note 6 6" xfId="33688"/>
    <cellStyle name="Note 6 7" xfId="33689"/>
    <cellStyle name="Note 6 8" xfId="33690"/>
    <cellStyle name="Note 6 9" xfId="33691"/>
    <cellStyle name="Note 6 9 2" xfId="33692"/>
    <cellStyle name="Note 7" xfId="33693"/>
    <cellStyle name="Note 7 10" xfId="33694"/>
    <cellStyle name="Note 7 10 2" xfId="33695"/>
    <cellStyle name="Note 7 11" xfId="33696"/>
    <cellStyle name="Note 7 11 2" xfId="33697"/>
    <cellStyle name="Note 7 12" xfId="33698"/>
    <cellStyle name="Note 7 12 2" xfId="33699"/>
    <cellStyle name="Note 7 13" xfId="33700"/>
    <cellStyle name="Note 7 13 2" xfId="33701"/>
    <cellStyle name="Note 7 14" xfId="33702"/>
    <cellStyle name="Note 7 14 2" xfId="33703"/>
    <cellStyle name="Note 7 15" xfId="33704"/>
    <cellStyle name="Note 7 15 2" xfId="33705"/>
    <cellStyle name="Note 7 16" xfId="33706"/>
    <cellStyle name="Note 7 16 2" xfId="33707"/>
    <cellStyle name="Note 7 17" xfId="33708"/>
    <cellStyle name="Note 7 17 2" xfId="33709"/>
    <cellStyle name="Note 7 18" xfId="33710"/>
    <cellStyle name="Note 7 18 2" xfId="33711"/>
    <cellStyle name="Note 7 2" xfId="33712"/>
    <cellStyle name="Note 7 2 2" xfId="33713"/>
    <cellStyle name="Note 7 2 2 2" xfId="33714"/>
    <cellStyle name="Note 7 2 3" xfId="33715"/>
    <cellStyle name="Note 7 2 3 2" xfId="33716"/>
    <cellStyle name="Note 7 2 4" xfId="33717"/>
    <cellStyle name="Note 7 3" xfId="33718"/>
    <cellStyle name="Note 7 3 2" xfId="33719"/>
    <cellStyle name="Note 7 4" xfId="33720"/>
    <cellStyle name="Note 7 4 2" xfId="33721"/>
    <cellStyle name="Note 7 5" xfId="33722"/>
    <cellStyle name="Note 7 6" xfId="33723"/>
    <cellStyle name="Note 7 7" xfId="33724"/>
    <cellStyle name="Note 7 8" xfId="33725"/>
    <cellStyle name="Note 7 9" xfId="33726"/>
    <cellStyle name="Note 7 9 2" xfId="33727"/>
    <cellStyle name="Note 8" xfId="33728"/>
    <cellStyle name="Note 8 10" xfId="33729"/>
    <cellStyle name="Note 8 10 2" xfId="33730"/>
    <cellStyle name="Note 8 11" xfId="33731"/>
    <cellStyle name="Note 8 11 2" xfId="33732"/>
    <cellStyle name="Note 8 12" xfId="33733"/>
    <cellStyle name="Note 8 12 2" xfId="33734"/>
    <cellStyle name="Note 8 13" xfId="33735"/>
    <cellStyle name="Note 8 13 2" xfId="33736"/>
    <cellStyle name="Note 8 14" xfId="33737"/>
    <cellStyle name="Note 8 14 2" xfId="33738"/>
    <cellStyle name="Note 8 15" xfId="33739"/>
    <cellStyle name="Note 8 15 2" xfId="33740"/>
    <cellStyle name="Note 8 16" xfId="33741"/>
    <cellStyle name="Note 8 16 2" xfId="33742"/>
    <cellStyle name="Note 8 17" xfId="33743"/>
    <cellStyle name="Note 8 17 2" xfId="33744"/>
    <cellStyle name="Note 8 18" xfId="33745"/>
    <cellStyle name="Note 8 18 2" xfId="33746"/>
    <cellStyle name="Note 8 2" xfId="33747"/>
    <cellStyle name="Note 8 2 2" xfId="33748"/>
    <cellStyle name="Note 8 2 2 2" xfId="33749"/>
    <cellStyle name="Note 8 2 3" xfId="33750"/>
    <cellStyle name="Note 8 2 3 2" xfId="33751"/>
    <cellStyle name="Note 8 2 4" xfId="33752"/>
    <cellStyle name="Note 8 3" xfId="33753"/>
    <cellStyle name="Note 8 3 2" xfId="33754"/>
    <cellStyle name="Note 8 4" xfId="33755"/>
    <cellStyle name="Note 8 4 2" xfId="33756"/>
    <cellStyle name="Note 8 5" xfId="33757"/>
    <cellStyle name="Note 8 6" xfId="33758"/>
    <cellStyle name="Note 8 7" xfId="33759"/>
    <cellStyle name="Note 8 8" xfId="33760"/>
    <cellStyle name="Note 8 9" xfId="33761"/>
    <cellStyle name="Note 8 9 2" xfId="33762"/>
    <cellStyle name="Note 9" xfId="33763"/>
    <cellStyle name="Note 9 10" xfId="33764"/>
    <cellStyle name="Note 9 10 2" xfId="33765"/>
    <cellStyle name="Note 9 11" xfId="33766"/>
    <cellStyle name="Note 9 11 2" xfId="33767"/>
    <cellStyle name="Note 9 12" xfId="33768"/>
    <cellStyle name="Note 9 12 2" xfId="33769"/>
    <cellStyle name="Note 9 13" xfId="33770"/>
    <cellStyle name="Note 9 13 2" xfId="33771"/>
    <cellStyle name="Note 9 14" xfId="33772"/>
    <cellStyle name="Note 9 14 2" xfId="33773"/>
    <cellStyle name="Note 9 15" xfId="33774"/>
    <cellStyle name="Note 9 15 2" xfId="33775"/>
    <cellStyle name="Note 9 16" xfId="33776"/>
    <cellStyle name="Note 9 16 2" xfId="33777"/>
    <cellStyle name="Note 9 17" xfId="33778"/>
    <cellStyle name="Note 9 17 2" xfId="33779"/>
    <cellStyle name="Note 9 18" xfId="33780"/>
    <cellStyle name="Note 9 18 2" xfId="33781"/>
    <cellStyle name="Note 9 2" xfId="33782"/>
    <cellStyle name="Note 9 2 2" xfId="33783"/>
    <cellStyle name="Note 9 2 2 2" xfId="33784"/>
    <cellStyle name="Note 9 2 3" xfId="33785"/>
    <cellStyle name="Note 9 2 3 2" xfId="33786"/>
    <cellStyle name="Note 9 2 4" xfId="33787"/>
    <cellStyle name="Note 9 3" xfId="33788"/>
    <cellStyle name="Note 9 3 2" xfId="33789"/>
    <cellStyle name="Note 9 4" xfId="33790"/>
    <cellStyle name="Note 9 4 2" xfId="33791"/>
    <cellStyle name="Note 9 5" xfId="33792"/>
    <cellStyle name="Note 9 6" xfId="33793"/>
    <cellStyle name="Note 9 7" xfId="33794"/>
    <cellStyle name="Note 9 8" xfId="33795"/>
    <cellStyle name="Note 9 9" xfId="33796"/>
    <cellStyle name="Note 9 9 2" xfId="33797"/>
    <cellStyle name="Notes_multi" xfId="33798"/>
    <cellStyle name="Num_Date" xfId="33799"/>
    <cellStyle name="OffSheet" xfId="254"/>
    <cellStyle name="Ourrancy,[0]_pld|_1__GV_&gt;_VE^A_B}dget" xfId="33800"/>
    <cellStyle name="Ourrincy [0]Wpldt_1_WGV_:_VERA_Bqdgex_1" xfId="33801"/>
    <cellStyle name="Output 10" xfId="33802"/>
    <cellStyle name="Output 10 2" xfId="33803"/>
    <cellStyle name="Output 10 2 2" xfId="33804"/>
    <cellStyle name="Output 10 3" xfId="33805"/>
    <cellStyle name="Output 11" xfId="33806"/>
    <cellStyle name="Output 12" xfId="33807"/>
    <cellStyle name="Output 13" xfId="33808"/>
    <cellStyle name="Output 14" xfId="33809"/>
    <cellStyle name="Output 15" xfId="33810"/>
    <cellStyle name="Output 16" xfId="33811"/>
    <cellStyle name="Output 17" xfId="33812"/>
    <cellStyle name="Output 2" xfId="171"/>
    <cellStyle name="Output 2 10" xfId="33813"/>
    <cellStyle name="Output 2 10 2" xfId="33814"/>
    <cellStyle name="Output 2 10 2 2" xfId="33815"/>
    <cellStyle name="Output 2 10 3" xfId="33816"/>
    <cellStyle name="Output 2 10 3 2" xfId="33817"/>
    <cellStyle name="Output 2 10 4" xfId="33818"/>
    <cellStyle name="Output 2 10 4 2" xfId="33819"/>
    <cellStyle name="Output 2 10 5" xfId="33820"/>
    <cellStyle name="Output 2 10 5 2" xfId="33821"/>
    <cellStyle name="Output 2 10 6" xfId="33822"/>
    <cellStyle name="Output 2 11" xfId="33823"/>
    <cellStyle name="Output 2 11 2" xfId="33824"/>
    <cellStyle name="Output 2 11 2 2" xfId="33825"/>
    <cellStyle name="Output 2 11 3" xfId="33826"/>
    <cellStyle name="Output 2 11 3 2" xfId="33827"/>
    <cellStyle name="Output 2 11 4" xfId="33828"/>
    <cellStyle name="Output 2 11 4 2" xfId="33829"/>
    <cellStyle name="Output 2 11 5" xfId="33830"/>
    <cellStyle name="Output 2 11 5 2" xfId="33831"/>
    <cellStyle name="Output 2 11 6" xfId="33832"/>
    <cellStyle name="Output 2 12" xfId="33833"/>
    <cellStyle name="Output 2 12 2" xfId="33834"/>
    <cellStyle name="Output 2 12 2 2" xfId="33835"/>
    <cellStyle name="Output 2 12 3" xfId="33836"/>
    <cellStyle name="Output 2 12 3 2" xfId="33837"/>
    <cellStyle name="Output 2 12 4" xfId="33838"/>
    <cellStyle name="Output 2 13" xfId="33839"/>
    <cellStyle name="Output 2 13 2" xfId="33840"/>
    <cellStyle name="Output 2 13 2 2" xfId="33841"/>
    <cellStyle name="Output 2 13 3" xfId="33842"/>
    <cellStyle name="Output 2 13 3 2" xfId="33843"/>
    <cellStyle name="Output 2 13 4" xfId="33844"/>
    <cellStyle name="Output 2 14" xfId="33845"/>
    <cellStyle name="Output 2 14 2" xfId="33846"/>
    <cellStyle name="Output 2 14 2 2" xfId="33847"/>
    <cellStyle name="Output 2 14 3" xfId="33848"/>
    <cellStyle name="Output 2 15" xfId="33849"/>
    <cellStyle name="Output 2 15 2" xfId="33850"/>
    <cellStyle name="Output 2 15 2 2" xfId="33851"/>
    <cellStyle name="Output 2 15 3" xfId="33852"/>
    <cellStyle name="Output 2 16" xfId="33853"/>
    <cellStyle name="Output 2 16 2" xfId="33854"/>
    <cellStyle name="Output 2 16 2 2" xfId="33855"/>
    <cellStyle name="Output 2 16 3" xfId="33856"/>
    <cellStyle name="Output 2 17" xfId="33857"/>
    <cellStyle name="Output 2 17 2" xfId="33858"/>
    <cellStyle name="Output 2 17 2 2" xfId="33859"/>
    <cellStyle name="Output 2 17 3" xfId="33860"/>
    <cellStyle name="Output 2 18" xfId="33861"/>
    <cellStyle name="Output 2 18 2" xfId="33862"/>
    <cellStyle name="Output 2 18 2 2" xfId="33863"/>
    <cellStyle name="Output 2 18 3" xfId="33864"/>
    <cellStyle name="Output 2 19" xfId="33865"/>
    <cellStyle name="Output 2 19 2" xfId="33866"/>
    <cellStyle name="Output 2 19 2 2" xfId="33867"/>
    <cellStyle name="Output 2 19 3" xfId="33868"/>
    <cellStyle name="Output 2 2" xfId="33869"/>
    <cellStyle name="Output 2 2 10" xfId="33870"/>
    <cellStyle name="Output 2 2 10 2" xfId="33871"/>
    <cellStyle name="Output 2 2 10 2 2" xfId="33872"/>
    <cellStyle name="Output 2 2 10 3" xfId="33873"/>
    <cellStyle name="Output 2 2 11" xfId="33874"/>
    <cellStyle name="Output 2 2 11 2" xfId="33875"/>
    <cellStyle name="Output 2 2 11 2 2" xfId="33876"/>
    <cellStyle name="Output 2 2 11 3" xfId="33877"/>
    <cellStyle name="Output 2 2 12" xfId="33878"/>
    <cellStyle name="Output 2 2 12 2" xfId="33879"/>
    <cellStyle name="Output 2 2 12 2 2" xfId="33880"/>
    <cellStyle name="Output 2 2 12 3" xfId="33881"/>
    <cellStyle name="Output 2 2 13" xfId="33882"/>
    <cellStyle name="Output 2 2 13 2" xfId="33883"/>
    <cellStyle name="Output 2 2 13 2 2" xfId="33884"/>
    <cellStyle name="Output 2 2 13 3" xfId="33885"/>
    <cellStyle name="Output 2 2 14" xfId="33886"/>
    <cellStyle name="Output 2 2 14 2" xfId="33887"/>
    <cellStyle name="Output 2 2 14 2 2" xfId="33888"/>
    <cellStyle name="Output 2 2 14 3" xfId="33889"/>
    <cellStyle name="Output 2 2 15" xfId="33890"/>
    <cellStyle name="Output 2 2 15 2" xfId="33891"/>
    <cellStyle name="Output 2 2 15 2 2" xfId="33892"/>
    <cellStyle name="Output 2 2 15 2 2 2" xfId="33893"/>
    <cellStyle name="Output 2 2 15 2 2 2 2" xfId="33894"/>
    <cellStyle name="Output 2 2 15 2 2 2 2 2" xfId="33895"/>
    <cellStyle name="Output 2 2 15 2 2 2 3" xfId="33896"/>
    <cellStyle name="Output 2 2 15 2 2 3" xfId="33897"/>
    <cellStyle name="Output 2 2 15 2 2 3 2" xfId="33898"/>
    <cellStyle name="Output 2 2 15 2 2 3 2 2" xfId="33899"/>
    <cellStyle name="Output 2 2 15 2 2 3 3" xfId="33900"/>
    <cellStyle name="Output 2 2 15 2 2 4" xfId="33901"/>
    <cellStyle name="Output 2 2 15 2 2 4 2" xfId="33902"/>
    <cellStyle name="Output 2 2 15 2 2 4 2 2" xfId="33903"/>
    <cellStyle name="Output 2 2 15 2 2 4 3" xfId="33904"/>
    <cellStyle name="Output 2 2 15 2 2 5" xfId="33905"/>
    <cellStyle name="Output 2 2 15 2 2 5 2" xfId="33906"/>
    <cellStyle name="Output 2 2 15 2 2 6" xfId="33907"/>
    <cellStyle name="Output 2 2 15 2 3" xfId="33908"/>
    <cellStyle name="Output 2 2 15 2 3 2" xfId="33909"/>
    <cellStyle name="Output 2 2 15 2 3 2 2" xfId="33910"/>
    <cellStyle name="Output 2 2 15 2 3 3" xfId="33911"/>
    <cellStyle name="Output 2 2 15 2 4" xfId="33912"/>
    <cellStyle name="Output 2 2 15 2 4 2" xfId="33913"/>
    <cellStyle name="Output 2 2 15 2 4 2 2" xfId="33914"/>
    <cellStyle name="Output 2 2 15 2 4 3" xfId="33915"/>
    <cellStyle name="Output 2 2 15 2 5" xfId="33916"/>
    <cellStyle name="Output 2 2 15 2 5 2" xfId="33917"/>
    <cellStyle name="Output 2 2 15 2 6" xfId="33918"/>
    <cellStyle name="Output 2 2 15 3" xfId="33919"/>
    <cellStyle name="Output 2 2 15 3 2" xfId="33920"/>
    <cellStyle name="Output 2 2 15 3 2 2" xfId="33921"/>
    <cellStyle name="Output 2 2 15 3 3" xfId="33922"/>
    <cellStyle name="Output 2 2 15 4" xfId="33923"/>
    <cellStyle name="Output 2 2 15 4 2" xfId="33924"/>
    <cellStyle name="Output 2 2 15 4 2 2" xfId="33925"/>
    <cellStyle name="Output 2 2 15 4 3" xfId="33926"/>
    <cellStyle name="Output 2 2 15 5" xfId="33927"/>
    <cellStyle name="Output 2 2 15 5 2" xfId="33928"/>
    <cellStyle name="Output 2 2 15 5 2 2" xfId="33929"/>
    <cellStyle name="Output 2 2 15 5 3" xfId="33930"/>
    <cellStyle name="Output 2 2 15 6" xfId="33931"/>
    <cellStyle name="Output 2 2 15 6 2" xfId="33932"/>
    <cellStyle name="Output 2 2 15 6 2 2" xfId="33933"/>
    <cellStyle name="Output 2 2 15 6 3" xfId="33934"/>
    <cellStyle name="Output 2 2 15 7" xfId="33935"/>
    <cellStyle name="Output 2 2 15 7 2" xfId="33936"/>
    <cellStyle name="Output 2 2 15 8" xfId="33937"/>
    <cellStyle name="Output 2 2 16" xfId="33938"/>
    <cellStyle name="Output 2 2 16 2" xfId="33939"/>
    <cellStyle name="Output 2 2 16 2 2" xfId="33940"/>
    <cellStyle name="Output 2 2 16 2 2 2" xfId="33941"/>
    <cellStyle name="Output 2 2 16 2 2 2 2" xfId="33942"/>
    <cellStyle name="Output 2 2 16 2 2 3" xfId="33943"/>
    <cellStyle name="Output 2 2 16 2 3" xfId="33944"/>
    <cellStyle name="Output 2 2 16 2 3 2" xfId="33945"/>
    <cellStyle name="Output 2 2 16 2 3 2 2" xfId="33946"/>
    <cellStyle name="Output 2 2 16 2 3 3" xfId="33947"/>
    <cellStyle name="Output 2 2 16 2 4" xfId="33948"/>
    <cellStyle name="Output 2 2 16 2 4 2" xfId="33949"/>
    <cellStyle name="Output 2 2 16 2 4 2 2" xfId="33950"/>
    <cellStyle name="Output 2 2 16 2 4 3" xfId="33951"/>
    <cellStyle name="Output 2 2 16 2 5" xfId="33952"/>
    <cellStyle name="Output 2 2 16 2 5 2" xfId="33953"/>
    <cellStyle name="Output 2 2 16 2 6" xfId="33954"/>
    <cellStyle name="Output 2 2 16 3" xfId="33955"/>
    <cellStyle name="Output 2 2 16 3 2" xfId="33956"/>
    <cellStyle name="Output 2 2 16 3 2 2" xfId="33957"/>
    <cellStyle name="Output 2 2 16 3 3" xfId="33958"/>
    <cellStyle name="Output 2 2 16 4" xfId="33959"/>
    <cellStyle name="Output 2 2 16 4 2" xfId="33960"/>
    <cellStyle name="Output 2 2 16 4 2 2" xfId="33961"/>
    <cellStyle name="Output 2 2 16 4 3" xfId="33962"/>
    <cellStyle name="Output 2 2 16 5" xfId="33963"/>
    <cellStyle name="Output 2 2 16 5 2" xfId="33964"/>
    <cellStyle name="Output 2 2 16 6" xfId="33965"/>
    <cellStyle name="Output 2 2 17" xfId="33966"/>
    <cellStyle name="Output 2 2 17 2" xfId="33967"/>
    <cellStyle name="Output 2 2 17 2 2" xfId="33968"/>
    <cellStyle name="Output 2 2 17 3" xfId="33969"/>
    <cellStyle name="Output 2 2 18" xfId="33970"/>
    <cellStyle name="Output 2 2 18 2" xfId="33971"/>
    <cellStyle name="Output 2 2 18 2 2" xfId="33972"/>
    <cellStyle name="Output 2 2 18 3" xfId="33973"/>
    <cellStyle name="Output 2 2 19" xfId="33974"/>
    <cellStyle name="Output 2 2 19 2" xfId="33975"/>
    <cellStyle name="Output 2 2 19 2 2" xfId="33976"/>
    <cellStyle name="Output 2 2 19 3" xfId="33977"/>
    <cellStyle name="Output 2 2 2" xfId="33978"/>
    <cellStyle name="Output 2 2 2 10" xfId="33979"/>
    <cellStyle name="Output 2 2 2 11" xfId="33980"/>
    <cellStyle name="Output 2 2 2 12" xfId="33981"/>
    <cellStyle name="Output 2 2 2 13" xfId="33982"/>
    <cellStyle name="Output 2 2 2 14" xfId="33983"/>
    <cellStyle name="Output 2 2 2 15" xfId="33984"/>
    <cellStyle name="Output 2 2 2 16" xfId="33985"/>
    <cellStyle name="Output 2 2 2 2" xfId="33986"/>
    <cellStyle name="Output 2 2 2 2 2" xfId="33987"/>
    <cellStyle name="Output 2 2 2 2 2 2" xfId="33988"/>
    <cellStyle name="Output 2 2 2 2 2 2 2" xfId="33989"/>
    <cellStyle name="Output 2 2 2 2 2 2 2 2" xfId="33990"/>
    <cellStyle name="Output 2 2 2 2 2 2 2 2 2" xfId="33991"/>
    <cellStyle name="Output 2 2 2 2 2 2 2 3" xfId="33992"/>
    <cellStyle name="Output 2 2 2 2 2 2 3" xfId="33993"/>
    <cellStyle name="Output 2 2 2 2 2 2 3 2" xfId="33994"/>
    <cellStyle name="Output 2 2 2 2 2 2 3 2 2" xfId="33995"/>
    <cellStyle name="Output 2 2 2 2 2 2 3 3" xfId="33996"/>
    <cellStyle name="Output 2 2 2 2 2 2 4" xfId="33997"/>
    <cellStyle name="Output 2 2 2 2 2 2 4 2" xfId="33998"/>
    <cellStyle name="Output 2 2 2 2 2 2 4 2 2" xfId="33999"/>
    <cellStyle name="Output 2 2 2 2 2 2 4 3" xfId="34000"/>
    <cellStyle name="Output 2 2 2 2 2 2 5" xfId="34001"/>
    <cellStyle name="Output 2 2 2 2 2 2 5 2" xfId="34002"/>
    <cellStyle name="Output 2 2 2 2 2 2 6" xfId="34003"/>
    <cellStyle name="Output 2 2 2 2 2 3" xfId="34004"/>
    <cellStyle name="Output 2 2 2 2 2 3 2" xfId="34005"/>
    <cellStyle name="Output 2 2 2 2 2 3 2 2" xfId="34006"/>
    <cellStyle name="Output 2 2 2 2 2 3 3" xfId="34007"/>
    <cellStyle name="Output 2 2 2 2 2 4" xfId="34008"/>
    <cellStyle name="Output 2 2 2 2 2 4 2" xfId="34009"/>
    <cellStyle name="Output 2 2 2 2 2 4 2 2" xfId="34010"/>
    <cellStyle name="Output 2 2 2 2 2 4 3" xfId="34011"/>
    <cellStyle name="Output 2 2 2 2 2 5" xfId="34012"/>
    <cellStyle name="Output 2 2 2 2 2 5 2" xfId="34013"/>
    <cellStyle name="Output 2 2 2 2 2 6" xfId="34014"/>
    <cellStyle name="Output 2 2 2 2 2 6 2" xfId="34015"/>
    <cellStyle name="Output 2 2 2 2 2 7" xfId="34016"/>
    <cellStyle name="Output 2 2 2 2 3" xfId="34017"/>
    <cellStyle name="Output 2 2 2 2 3 2" xfId="34018"/>
    <cellStyle name="Output 2 2 2 2 3 2 2" xfId="34019"/>
    <cellStyle name="Output 2 2 2 2 3 3" xfId="34020"/>
    <cellStyle name="Output 2 2 2 2 3 3 2" xfId="34021"/>
    <cellStyle name="Output 2 2 2 2 3 4" xfId="34022"/>
    <cellStyle name="Output 2 2 2 2 4" xfId="34023"/>
    <cellStyle name="Output 2 2 2 2 4 2" xfId="34024"/>
    <cellStyle name="Output 2 2 2 2 4 2 2" xfId="34025"/>
    <cellStyle name="Output 2 2 2 2 4 3" xfId="34026"/>
    <cellStyle name="Output 2 2 2 2 5" xfId="34027"/>
    <cellStyle name="Output 2 2 2 2 5 2" xfId="34028"/>
    <cellStyle name="Output 2 2 2 2 5 2 2" xfId="34029"/>
    <cellStyle name="Output 2 2 2 2 5 3" xfId="34030"/>
    <cellStyle name="Output 2 2 2 2 6" xfId="34031"/>
    <cellStyle name="Output 2 2 2 2 6 2" xfId="34032"/>
    <cellStyle name="Output 2 2 2 2 6 2 2" xfId="34033"/>
    <cellStyle name="Output 2 2 2 2 6 3" xfId="34034"/>
    <cellStyle name="Output 2 2 2 2 7" xfId="34035"/>
    <cellStyle name="Output 2 2 2 2 7 2" xfId="34036"/>
    <cellStyle name="Output 2 2 2 2 8" xfId="34037"/>
    <cellStyle name="Output 2 2 2 2 8 2" xfId="34038"/>
    <cellStyle name="Output 2 2 2 2 9" xfId="34039"/>
    <cellStyle name="Output 2 2 2 3" xfId="34040"/>
    <cellStyle name="Output 2 2 2 3 2" xfId="34041"/>
    <cellStyle name="Output 2 2 2 3 2 2" xfId="34042"/>
    <cellStyle name="Output 2 2 2 3 3" xfId="34043"/>
    <cellStyle name="Output 2 2 2 3 3 2" xfId="34044"/>
    <cellStyle name="Output 2 2 2 3 4" xfId="34045"/>
    <cellStyle name="Output 2 2 2 3 4 2" xfId="34046"/>
    <cellStyle name="Output 2 2 2 3 5" xfId="34047"/>
    <cellStyle name="Output 2 2 2 3 5 2" xfId="34048"/>
    <cellStyle name="Output 2 2 2 3 6" xfId="34049"/>
    <cellStyle name="Output 2 2 2 4" xfId="34050"/>
    <cellStyle name="Output 2 2 2 4 2" xfId="34051"/>
    <cellStyle name="Output 2 2 2 4 2 2" xfId="34052"/>
    <cellStyle name="Output 2 2 2 4 2 2 2" xfId="34053"/>
    <cellStyle name="Output 2 2 2 4 2 2 2 2" xfId="34054"/>
    <cellStyle name="Output 2 2 2 4 2 2 3" xfId="34055"/>
    <cellStyle name="Output 2 2 2 4 2 3" xfId="34056"/>
    <cellStyle name="Output 2 2 2 4 2 3 2" xfId="34057"/>
    <cellStyle name="Output 2 2 2 4 2 3 2 2" xfId="34058"/>
    <cellStyle name="Output 2 2 2 4 2 3 3" xfId="34059"/>
    <cellStyle name="Output 2 2 2 4 2 4" xfId="34060"/>
    <cellStyle name="Output 2 2 2 4 2 4 2" xfId="34061"/>
    <cellStyle name="Output 2 2 2 4 2 4 2 2" xfId="34062"/>
    <cellStyle name="Output 2 2 2 4 2 4 3" xfId="34063"/>
    <cellStyle name="Output 2 2 2 4 2 5" xfId="34064"/>
    <cellStyle name="Output 2 2 2 4 2 5 2" xfId="34065"/>
    <cellStyle name="Output 2 2 2 4 2 6" xfId="34066"/>
    <cellStyle name="Output 2 2 2 4 3" xfId="34067"/>
    <cellStyle name="Output 2 2 2 4 3 2" xfId="34068"/>
    <cellStyle name="Output 2 2 2 4 3 2 2" xfId="34069"/>
    <cellStyle name="Output 2 2 2 4 3 3" xfId="34070"/>
    <cellStyle name="Output 2 2 2 4 4" xfId="34071"/>
    <cellStyle name="Output 2 2 2 4 4 2" xfId="34072"/>
    <cellStyle name="Output 2 2 2 4 4 2 2" xfId="34073"/>
    <cellStyle name="Output 2 2 2 4 4 3" xfId="34074"/>
    <cellStyle name="Output 2 2 2 4 5" xfId="34075"/>
    <cellStyle name="Output 2 2 2 4 5 2" xfId="34076"/>
    <cellStyle name="Output 2 2 2 4 6" xfId="34077"/>
    <cellStyle name="Output 2 2 2 4 6 2" xfId="34078"/>
    <cellStyle name="Output 2 2 2 4 7" xfId="34079"/>
    <cellStyle name="Output 2 2 2 5" xfId="34080"/>
    <cellStyle name="Output 2 2 2 5 2" xfId="34081"/>
    <cellStyle name="Output 2 2 2 5 2 2" xfId="34082"/>
    <cellStyle name="Output 2 2 2 5 3" xfId="34083"/>
    <cellStyle name="Output 2 2 2 5 3 2" xfId="34084"/>
    <cellStyle name="Output 2 2 2 5 4" xfId="34085"/>
    <cellStyle name="Output 2 2 2 6" xfId="34086"/>
    <cellStyle name="Output 2 2 2 6 2" xfId="34087"/>
    <cellStyle name="Output 2 2 2 6 2 2" xfId="34088"/>
    <cellStyle name="Output 2 2 2 6 3" xfId="34089"/>
    <cellStyle name="Output 2 2 2 7" xfId="34090"/>
    <cellStyle name="Output 2 2 2 7 2" xfId="34091"/>
    <cellStyle name="Output 2 2 2 7 2 2" xfId="34092"/>
    <cellStyle name="Output 2 2 2 7 3" xfId="34093"/>
    <cellStyle name="Output 2 2 2 8" xfId="34094"/>
    <cellStyle name="Output 2 2 2 8 2" xfId="34095"/>
    <cellStyle name="Output 2 2 2 9" xfId="34096"/>
    <cellStyle name="Output 2 2 2 9 2" xfId="34097"/>
    <cellStyle name="Output 2 2 20" xfId="34098"/>
    <cellStyle name="Output 2 2 21" xfId="34099"/>
    <cellStyle name="Output 2 2 22" xfId="34100"/>
    <cellStyle name="Output 2 2 23" xfId="34101"/>
    <cellStyle name="Output 2 2 24" xfId="34102"/>
    <cellStyle name="Output 2 2 25" xfId="34103"/>
    <cellStyle name="Output 2 2 26" xfId="34104"/>
    <cellStyle name="Output 2 2 27" xfId="34105"/>
    <cellStyle name="Output 2 2 28" xfId="34106"/>
    <cellStyle name="Output 2 2 29" xfId="34107"/>
    <cellStyle name="Output 2 2 3" xfId="34108"/>
    <cellStyle name="Output 2 2 3 2" xfId="34109"/>
    <cellStyle name="Output 2 2 3 2 2" xfId="34110"/>
    <cellStyle name="Output 2 2 3 2 2 2" xfId="34111"/>
    <cellStyle name="Output 2 2 3 2 3" xfId="34112"/>
    <cellStyle name="Output 2 2 3 2 3 2" xfId="34113"/>
    <cellStyle name="Output 2 2 3 2 4" xfId="34114"/>
    <cellStyle name="Output 2 2 3 3" xfId="34115"/>
    <cellStyle name="Output 2 2 3 3 2" xfId="34116"/>
    <cellStyle name="Output 2 2 3 3 2 2" xfId="34117"/>
    <cellStyle name="Output 2 2 3 3 3" xfId="34118"/>
    <cellStyle name="Output 2 2 3 3 3 2" xfId="34119"/>
    <cellStyle name="Output 2 2 3 3 4" xfId="34120"/>
    <cellStyle name="Output 2 2 3 4" xfId="34121"/>
    <cellStyle name="Output 2 2 3 4 2" xfId="34122"/>
    <cellStyle name="Output 2 2 3 5" xfId="34123"/>
    <cellStyle name="Output 2 2 3 5 2" xfId="34124"/>
    <cellStyle name="Output 2 2 3 6" xfId="34125"/>
    <cellStyle name="Output 2 2 3 6 2" xfId="34126"/>
    <cellStyle name="Output 2 2 3 7" xfId="34127"/>
    <cellStyle name="Output 2 2 3 7 2" xfId="34128"/>
    <cellStyle name="Output 2 2 3 8" xfId="34129"/>
    <cellStyle name="Output 2 2 30" xfId="34130"/>
    <cellStyle name="Output 2 2 31" xfId="34131"/>
    <cellStyle name="Output 2 2 32" xfId="34132"/>
    <cellStyle name="Output 2 2 33" xfId="34133"/>
    <cellStyle name="Output 2 2 34" xfId="34134"/>
    <cellStyle name="Output 2 2 35" xfId="34135"/>
    <cellStyle name="Output 2 2 36" xfId="34136"/>
    <cellStyle name="Output 2 2 37" xfId="34137"/>
    <cellStyle name="Output 2 2 4" xfId="34138"/>
    <cellStyle name="Output 2 2 4 2" xfId="34139"/>
    <cellStyle name="Output 2 2 4 2 2" xfId="34140"/>
    <cellStyle name="Output 2 2 4 3" xfId="34141"/>
    <cellStyle name="Output 2 2 4 3 2" xfId="34142"/>
    <cellStyle name="Output 2 2 4 4" xfId="34143"/>
    <cellStyle name="Output 2 2 4 4 2" xfId="34144"/>
    <cellStyle name="Output 2 2 4 5" xfId="34145"/>
    <cellStyle name="Output 2 2 4 5 2" xfId="34146"/>
    <cellStyle name="Output 2 2 4 6" xfId="34147"/>
    <cellStyle name="Output 2 2 5" xfId="34148"/>
    <cellStyle name="Output 2 2 5 2" xfId="34149"/>
    <cellStyle name="Output 2 2 5 2 2" xfId="34150"/>
    <cellStyle name="Output 2 2 5 3" xfId="34151"/>
    <cellStyle name="Output 2 2 5 3 2" xfId="34152"/>
    <cellStyle name="Output 2 2 5 4" xfId="34153"/>
    <cellStyle name="Output 2 2 5 4 2" xfId="34154"/>
    <cellStyle name="Output 2 2 5 5" xfId="34155"/>
    <cellStyle name="Output 2 2 5 5 2" xfId="34156"/>
    <cellStyle name="Output 2 2 5 6" xfId="34157"/>
    <cellStyle name="Output 2 2 6" xfId="34158"/>
    <cellStyle name="Output 2 2 6 2" xfId="34159"/>
    <cellStyle name="Output 2 2 6 2 2" xfId="34160"/>
    <cellStyle name="Output 2 2 6 3" xfId="34161"/>
    <cellStyle name="Output 2 2 6 3 2" xfId="34162"/>
    <cellStyle name="Output 2 2 6 4" xfId="34163"/>
    <cellStyle name="Output 2 2 7" xfId="34164"/>
    <cellStyle name="Output 2 2 7 2" xfId="34165"/>
    <cellStyle name="Output 2 2 7 2 2" xfId="34166"/>
    <cellStyle name="Output 2 2 7 3" xfId="34167"/>
    <cellStyle name="Output 2 2 7 3 2" xfId="34168"/>
    <cellStyle name="Output 2 2 7 4" xfId="34169"/>
    <cellStyle name="Output 2 2 8" xfId="34170"/>
    <cellStyle name="Output 2 2 8 2" xfId="34171"/>
    <cellStyle name="Output 2 2 8 2 2" xfId="34172"/>
    <cellStyle name="Output 2 2 8 3" xfId="34173"/>
    <cellStyle name="Output 2 2 9" xfId="34174"/>
    <cellStyle name="Output 2 2 9 2" xfId="34175"/>
    <cellStyle name="Output 2 2 9 2 2" xfId="34176"/>
    <cellStyle name="Output 2 2 9 3" xfId="34177"/>
    <cellStyle name="Output 2 20" xfId="34178"/>
    <cellStyle name="Output 2 20 2" xfId="34179"/>
    <cellStyle name="Output 2 20 2 2" xfId="34180"/>
    <cellStyle name="Output 2 20 3" xfId="34181"/>
    <cellStyle name="Output 2 21" xfId="34182"/>
    <cellStyle name="Output 2 21 2" xfId="34183"/>
    <cellStyle name="Output 2 21 2 2" xfId="34184"/>
    <cellStyle name="Output 2 21 3" xfId="34185"/>
    <cellStyle name="Output 2 22" xfId="34186"/>
    <cellStyle name="Output 2 22 2" xfId="34187"/>
    <cellStyle name="Output 2 22 2 2" xfId="34188"/>
    <cellStyle name="Output 2 22 3" xfId="34189"/>
    <cellStyle name="Output 2 23" xfId="34190"/>
    <cellStyle name="Output 2 23 2" xfId="34191"/>
    <cellStyle name="Output 2 23 2 2" xfId="34192"/>
    <cellStyle name="Output 2 23 3" xfId="34193"/>
    <cellStyle name="Output 2 24" xfId="34194"/>
    <cellStyle name="Output 2 24 2" xfId="34195"/>
    <cellStyle name="Output 2 24 2 2" xfId="34196"/>
    <cellStyle name="Output 2 24 2 2 2" xfId="34197"/>
    <cellStyle name="Output 2 24 2 2 2 2" xfId="34198"/>
    <cellStyle name="Output 2 24 2 2 2 2 2" xfId="34199"/>
    <cellStyle name="Output 2 24 2 2 2 3" xfId="34200"/>
    <cellStyle name="Output 2 24 2 2 3" xfId="34201"/>
    <cellStyle name="Output 2 24 2 2 3 2" xfId="34202"/>
    <cellStyle name="Output 2 24 2 2 3 2 2" xfId="34203"/>
    <cellStyle name="Output 2 24 2 2 3 3" xfId="34204"/>
    <cellStyle name="Output 2 24 2 2 4" xfId="34205"/>
    <cellStyle name="Output 2 24 2 2 4 2" xfId="34206"/>
    <cellStyle name="Output 2 24 2 2 4 2 2" xfId="34207"/>
    <cellStyle name="Output 2 24 2 2 4 3" xfId="34208"/>
    <cellStyle name="Output 2 24 2 2 5" xfId="34209"/>
    <cellStyle name="Output 2 24 2 2 5 2" xfId="34210"/>
    <cellStyle name="Output 2 24 2 2 6" xfId="34211"/>
    <cellStyle name="Output 2 24 2 3" xfId="34212"/>
    <cellStyle name="Output 2 24 2 3 2" xfId="34213"/>
    <cellStyle name="Output 2 24 2 3 2 2" xfId="34214"/>
    <cellStyle name="Output 2 24 2 3 3" xfId="34215"/>
    <cellStyle name="Output 2 24 2 4" xfId="34216"/>
    <cellStyle name="Output 2 24 2 4 2" xfId="34217"/>
    <cellStyle name="Output 2 24 2 4 2 2" xfId="34218"/>
    <cellStyle name="Output 2 24 2 4 3" xfId="34219"/>
    <cellStyle name="Output 2 24 2 5" xfId="34220"/>
    <cellStyle name="Output 2 24 2 5 2" xfId="34221"/>
    <cellStyle name="Output 2 24 2 6" xfId="34222"/>
    <cellStyle name="Output 2 24 3" xfId="34223"/>
    <cellStyle name="Output 2 24 3 2" xfId="34224"/>
    <cellStyle name="Output 2 24 3 2 2" xfId="34225"/>
    <cellStyle name="Output 2 24 3 3" xfId="34226"/>
    <cellStyle name="Output 2 24 4" xfId="34227"/>
    <cellStyle name="Output 2 24 4 2" xfId="34228"/>
    <cellStyle name="Output 2 24 4 2 2" xfId="34229"/>
    <cellStyle name="Output 2 24 4 3" xfId="34230"/>
    <cellStyle name="Output 2 24 5" xfId="34231"/>
    <cellStyle name="Output 2 24 5 2" xfId="34232"/>
    <cellStyle name="Output 2 24 5 2 2" xfId="34233"/>
    <cellStyle name="Output 2 24 5 3" xfId="34234"/>
    <cellStyle name="Output 2 24 6" xfId="34235"/>
    <cellStyle name="Output 2 24 6 2" xfId="34236"/>
    <cellStyle name="Output 2 24 6 2 2" xfId="34237"/>
    <cellStyle name="Output 2 24 6 3" xfId="34238"/>
    <cellStyle name="Output 2 24 7" xfId="34239"/>
    <cellStyle name="Output 2 24 7 2" xfId="34240"/>
    <cellStyle name="Output 2 24 8" xfId="34241"/>
    <cellStyle name="Output 2 25" xfId="34242"/>
    <cellStyle name="Output 2 25 2" xfId="34243"/>
    <cellStyle name="Output 2 25 2 2" xfId="34244"/>
    <cellStyle name="Output 2 25 2 2 2" xfId="34245"/>
    <cellStyle name="Output 2 25 2 2 2 2" xfId="34246"/>
    <cellStyle name="Output 2 25 2 2 3" xfId="34247"/>
    <cellStyle name="Output 2 25 2 3" xfId="34248"/>
    <cellStyle name="Output 2 25 2 3 2" xfId="34249"/>
    <cellStyle name="Output 2 25 2 3 2 2" xfId="34250"/>
    <cellStyle name="Output 2 25 2 3 3" xfId="34251"/>
    <cellStyle name="Output 2 25 2 4" xfId="34252"/>
    <cellStyle name="Output 2 25 2 4 2" xfId="34253"/>
    <cellStyle name="Output 2 25 2 4 2 2" xfId="34254"/>
    <cellStyle name="Output 2 25 2 4 3" xfId="34255"/>
    <cellStyle name="Output 2 25 2 5" xfId="34256"/>
    <cellStyle name="Output 2 25 2 5 2" xfId="34257"/>
    <cellStyle name="Output 2 25 2 6" xfId="34258"/>
    <cellStyle name="Output 2 25 3" xfId="34259"/>
    <cellStyle name="Output 2 25 3 2" xfId="34260"/>
    <cellStyle name="Output 2 25 3 2 2" xfId="34261"/>
    <cellStyle name="Output 2 25 3 3" xfId="34262"/>
    <cellStyle name="Output 2 25 4" xfId="34263"/>
    <cellStyle name="Output 2 25 4 2" xfId="34264"/>
    <cellStyle name="Output 2 25 4 2 2" xfId="34265"/>
    <cellStyle name="Output 2 25 4 3" xfId="34266"/>
    <cellStyle name="Output 2 25 5" xfId="34267"/>
    <cellStyle name="Output 2 25 5 2" xfId="34268"/>
    <cellStyle name="Output 2 25 6" xfId="34269"/>
    <cellStyle name="Output 2 26" xfId="34270"/>
    <cellStyle name="Output 2 26 2" xfId="34271"/>
    <cellStyle name="Output 2 26 2 2" xfId="34272"/>
    <cellStyle name="Output 2 26 3" xfId="34273"/>
    <cellStyle name="Output 2 27" xfId="34274"/>
    <cellStyle name="Output 2 27 2" xfId="34275"/>
    <cellStyle name="Output 2 27 2 2" xfId="34276"/>
    <cellStyle name="Output 2 27 3" xfId="34277"/>
    <cellStyle name="Output 2 28" xfId="34278"/>
    <cellStyle name="Output 2 28 2" xfId="34279"/>
    <cellStyle name="Output 2 28 2 2" xfId="34280"/>
    <cellStyle name="Output 2 28 3" xfId="34281"/>
    <cellStyle name="Output 2 29" xfId="34282"/>
    <cellStyle name="Output 2 29 2" xfId="34283"/>
    <cellStyle name="Output 2 29 2 2" xfId="34284"/>
    <cellStyle name="Output 2 29 3" xfId="34285"/>
    <cellStyle name="Output 2 3" xfId="34286"/>
    <cellStyle name="Output 2 3 10" xfId="34287"/>
    <cellStyle name="Output 2 3 11" xfId="34288"/>
    <cellStyle name="Output 2 3 12" xfId="34289"/>
    <cellStyle name="Output 2 3 13" xfId="34290"/>
    <cellStyle name="Output 2 3 14" xfId="34291"/>
    <cellStyle name="Output 2 3 15" xfId="34292"/>
    <cellStyle name="Output 2 3 16" xfId="34293"/>
    <cellStyle name="Output 2 3 17" xfId="34294"/>
    <cellStyle name="Output 2 3 18" xfId="34295"/>
    <cellStyle name="Output 2 3 19" xfId="34296"/>
    <cellStyle name="Output 2 3 2" xfId="34297"/>
    <cellStyle name="Output 2 3 2 10" xfId="34298"/>
    <cellStyle name="Output 2 3 2 11" xfId="34299"/>
    <cellStyle name="Output 2 3 2 12" xfId="34300"/>
    <cellStyle name="Output 2 3 2 13" xfId="34301"/>
    <cellStyle name="Output 2 3 2 14" xfId="34302"/>
    <cellStyle name="Output 2 3 2 15" xfId="34303"/>
    <cellStyle name="Output 2 3 2 2" xfId="34304"/>
    <cellStyle name="Output 2 3 2 2 2" xfId="34305"/>
    <cellStyle name="Output 2 3 2 2 2 2" xfId="34306"/>
    <cellStyle name="Output 2 3 2 2 2 2 2" xfId="34307"/>
    <cellStyle name="Output 2 3 2 2 2 2 2 2" xfId="34308"/>
    <cellStyle name="Output 2 3 2 2 2 2 3" xfId="34309"/>
    <cellStyle name="Output 2 3 2 2 2 3" xfId="34310"/>
    <cellStyle name="Output 2 3 2 2 2 3 2" xfId="34311"/>
    <cellStyle name="Output 2 3 2 2 2 3 2 2" xfId="34312"/>
    <cellStyle name="Output 2 3 2 2 2 3 3" xfId="34313"/>
    <cellStyle name="Output 2 3 2 2 2 4" xfId="34314"/>
    <cellStyle name="Output 2 3 2 2 2 4 2" xfId="34315"/>
    <cellStyle name="Output 2 3 2 2 2 4 2 2" xfId="34316"/>
    <cellStyle name="Output 2 3 2 2 2 4 3" xfId="34317"/>
    <cellStyle name="Output 2 3 2 2 2 5" xfId="34318"/>
    <cellStyle name="Output 2 3 2 2 2 5 2" xfId="34319"/>
    <cellStyle name="Output 2 3 2 2 2 6" xfId="34320"/>
    <cellStyle name="Output 2 3 2 2 2 6 2" xfId="34321"/>
    <cellStyle name="Output 2 3 2 2 2 7" xfId="34322"/>
    <cellStyle name="Output 2 3 2 2 3" xfId="34323"/>
    <cellStyle name="Output 2 3 2 2 3 2" xfId="34324"/>
    <cellStyle name="Output 2 3 2 2 3 2 2" xfId="34325"/>
    <cellStyle name="Output 2 3 2 2 3 3" xfId="34326"/>
    <cellStyle name="Output 2 3 2 2 3 3 2" xfId="34327"/>
    <cellStyle name="Output 2 3 2 2 3 4" xfId="34328"/>
    <cellStyle name="Output 2 3 2 2 4" xfId="34329"/>
    <cellStyle name="Output 2 3 2 2 4 2" xfId="34330"/>
    <cellStyle name="Output 2 3 2 2 4 2 2" xfId="34331"/>
    <cellStyle name="Output 2 3 2 2 4 3" xfId="34332"/>
    <cellStyle name="Output 2 3 2 2 5" xfId="34333"/>
    <cellStyle name="Output 2 3 2 2 5 2" xfId="34334"/>
    <cellStyle name="Output 2 3 2 2 6" xfId="34335"/>
    <cellStyle name="Output 2 3 2 2 6 2" xfId="34336"/>
    <cellStyle name="Output 2 3 2 2 7" xfId="34337"/>
    <cellStyle name="Output 2 3 2 3" xfId="34338"/>
    <cellStyle name="Output 2 3 2 3 2" xfId="34339"/>
    <cellStyle name="Output 2 3 2 3 2 2" xfId="34340"/>
    <cellStyle name="Output 2 3 2 3 3" xfId="34341"/>
    <cellStyle name="Output 2 3 2 3 3 2" xfId="34342"/>
    <cellStyle name="Output 2 3 2 3 4" xfId="34343"/>
    <cellStyle name="Output 2 3 2 3 4 2" xfId="34344"/>
    <cellStyle name="Output 2 3 2 3 5" xfId="34345"/>
    <cellStyle name="Output 2 3 2 3 5 2" xfId="34346"/>
    <cellStyle name="Output 2 3 2 3 6" xfId="34347"/>
    <cellStyle name="Output 2 3 2 4" xfId="34348"/>
    <cellStyle name="Output 2 3 2 4 2" xfId="34349"/>
    <cellStyle name="Output 2 3 2 4 2 2" xfId="34350"/>
    <cellStyle name="Output 2 3 2 4 3" xfId="34351"/>
    <cellStyle name="Output 2 3 2 4 3 2" xfId="34352"/>
    <cellStyle name="Output 2 3 2 4 4" xfId="34353"/>
    <cellStyle name="Output 2 3 2 5" xfId="34354"/>
    <cellStyle name="Output 2 3 2 5 2" xfId="34355"/>
    <cellStyle name="Output 2 3 2 5 2 2" xfId="34356"/>
    <cellStyle name="Output 2 3 2 5 3" xfId="34357"/>
    <cellStyle name="Output 2 3 2 5 3 2" xfId="34358"/>
    <cellStyle name="Output 2 3 2 5 4" xfId="34359"/>
    <cellStyle name="Output 2 3 2 6" xfId="34360"/>
    <cellStyle name="Output 2 3 2 6 2" xfId="34361"/>
    <cellStyle name="Output 2 3 2 6 2 2" xfId="34362"/>
    <cellStyle name="Output 2 3 2 6 3" xfId="34363"/>
    <cellStyle name="Output 2 3 2 7" xfId="34364"/>
    <cellStyle name="Output 2 3 2 7 2" xfId="34365"/>
    <cellStyle name="Output 2 3 2 8" xfId="34366"/>
    <cellStyle name="Output 2 3 2 8 2" xfId="34367"/>
    <cellStyle name="Output 2 3 2 9" xfId="34368"/>
    <cellStyle name="Output 2 3 20" xfId="34369"/>
    <cellStyle name="Output 2 3 21" xfId="34370"/>
    <cellStyle name="Output 2 3 22" xfId="34371"/>
    <cellStyle name="Output 2 3 23" xfId="34372"/>
    <cellStyle name="Output 2 3 24" xfId="34373"/>
    <cellStyle name="Output 2 3 25" xfId="34374"/>
    <cellStyle name="Output 2 3 26" xfId="34375"/>
    <cellStyle name="Output 2 3 3" xfId="34376"/>
    <cellStyle name="Output 2 3 3 10" xfId="34377"/>
    <cellStyle name="Output 2 3 3 2" xfId="34378"/>
    <cellStyle name="Output 2 3 3 2 2" xfId="34379"/>
    <cellStyle name="Output 2 3 3 2 2 2" xfId="34380"/>
    <cellStyle name="Output 2 3 3 2 3" xfId="34381"/>
    <cellStyle name="Output 2 3 3 2 3 2" xfId="34382"/>
    <cellStyle name="Output 2 3 3 2 4" xfId="34383"/>
    <cellStyle name="Output 2 3 3 3" xfId="34384"/>
    <cellStyle name="Output 2 3 3 3 2" xfId="34385"/>
    <cellStyle name="Output 2 3 3 3 2 2" xfId="34386"/>
    <cellStyle name="Output 2 3 3 3 3" xfId="34387"/>
    <cellStyle name="Output 2 3 3 3 3 2" xfId="34388"/>
    <cellStyle name="Output 2 3 3 3 4" xfId="34389"/>
    <cellStyle name="Output 2 3 3 4" xfId="34390"/>
    <cellStyle name="Output 2 3 3 4 2" xfId="34391"/>
    <cellStyle name="Output 2 3 3 5" xfId="34392"/>
    <cellStyle name="Output 2 3 3 5 2" xfId="34393"/>
    <cellStyle name="Output 2 3 3 6" xfId="34394"/>
    <cellStyle name="Output 2 3 3 6 2" xfId="34395"/>
    <cellStyle name="Output 2 3 3 7" xfId="34396"/>
    <cellStyle name="Output 2 3 3 7 2" xfId="34397"/>
    <cellStyle name="Output 2 3 3 8" xfId="34398"/>
    <cellStyle name="Output 2 3 3 9" xfId="34399"/>
    <cellStyle name="Output 2 3 4" xfId="34400"/>
    <cellStyle name="Output 2 3 4 2" xfId="34401"/>
    <cellStyle name="Output 2 3 4 2 2" xfId="34402"/>
    <cellStyle name="Output 2 3 4 2 2 2" xfId="34403"/>
    <cellStyle name="Output 2 3 4 2 2 2 2" xfId="34404"/>
    <cellStyle name="Output 2 3 4 2 2 3" xfId="34405"/>
    <cellStyle name="Output 2 3 4 2 3" xfId="34406"/>
    <cellStyle name="Output 2 3 4 2 3 2" xfId="34407"/>
    <cellStyle name="Output 2 3 4 2 3 2 2" xfId="34408"/>
    <cellStyle name="Output 2 3 4 2 3 3" xfId="34409"/>
    <cellStyle name="Output 2 3 4 2 4" xfId="34410"/>
    <cellStyle name="Output 2 3 4 2 4 2" xfId="34411"/>
    <cellStyle name="Output 2 3 4 2 4 2 2" xfId="34412"/>
    <cellStyle name="Output 2 3 4 2 4 3" xfId="34413"/>
    <cellStyle name="Output 2 3 4 2 5" xfId="34414"/>
    <cellStyle name="Output 2 3 4 2 5 2" xfId="34415"/>
    <cellStyle name="Output 2 3 4 2 6" xfId="34416"/>
    <cellStyle name="Output 2 3 4 2 6 2" xfId="34417"/>
    <cellStyle name="Output 2 3 4 2 7" xfId="34418"/>
    <cellStyle name="Output 2 3 4 3" xfId="34419"/>
    <cellStyle name="Output 2 3 4 3 2" xfId="34420"/>
    <cellStyle name="Output 2 3 4 3 2 2" xfId="34421"/>
    <cellStyle name="Output 2 3 4 3 3" xfId="34422"/>
    <cellStyle name="Output 2 3 4 3 3 2" xfId="34423"/>
    <cellStyle name="Output 2 3 4 3 4" xfId="34424"/>
    <cellStyle name="Output 2 3 4 4" xfId="34425"/>
    <cellStyle name="Output 2 3 4 4 2" xfId="34426"/>
    <cellStyle name="Output 2 3 4 4 2 2" xfId="34427"/>
    <cellStyle name="Output 2 3 4 4 3" xfId="34428"/>
    <cellStyle name="Output 2 3 4 5" xfId="34429"/>
    <cellStyle name="Output 2 3 4 5 2" xfId="34430"/>
    <cellStyle name="Output 2 3 4 6" xfId="34431"/>
    <cellStyle name="Output 2 3 4 6 2" xfId="34432"/>
    <cellStyle name="Output 2 3 4 7" xfId="34433"/>
    <cellStyle name="Output 2 3 5" xfId="34434"/>
    <cellStyle name="Output 2 3 5 2" xfId="34435"/>
    <cellStyle name="Output 2 3 5 2 2" xfId="34436"/>
    <cellStyle name="Output 2 3 5 3" xfId="34437"/>
    <cellStyle name="Output 2 3 5 3 2" xfId="34438"/>
    <cellStyle name="Output 2 3 5 4" xfId="34439"/>
    <cellStyle name="Output 2 3 5 4 2" xfId="34440"/>
    <cellStyle name="Output 2 3 5 5" xfId="34441"/>
    <cellStyle name="Output 2 3 5 5 2" xfId="34442"/>
    <cellStyle name="Output 2 3 5 6" xfId="34443"/>
    <cellStyle name="Output 2 3 6" xfId="34444"/>
    <cellStyle name="Output 2 3 6 2" xfId="34445"/>
    <cellStyle name="Output 2 3 6 2 2" xfId="34446"/>
    <cellStyle name="Output 2 3 6 3" xfId="34447"/>
    <cellStyle name="Output 2 3 6 3 2" xfId="34448"/>
    <cellStyle name="Output 2 3 6 4" xfId="34449"/>
    <cellStyle name="Output 2 3 7" xfId="34450"/>
    <cellStyle name="Output 2 3 7 2" xfId="34451"/>
    <cellStyle name="Output 2 3 7 2 2" xfId="34452"/>
    <cellStyle name="Output 2 3 7 3" xfId="34453"/>
    <cellStyle name="Output 2 3 7 3 2" xfId="34454"/>
    <cellStyle name="Output 2 3 7 4" xfId="34455"/>
    <cellStyle name="Output 2 3 8" xfId="34456"/>
    <cellStyle name="Output 2 3 8 2" xfId="34457"/>
    <cellStyle name="Output 2 3 9" xfId="34458"/>
    <cellStyle name="Output 2 3 9 2" xfId="34459"/>
    <cellStyle name="Output 2 30" xfId="34460"/>
    <cellStyle name="Output 2 30 2" xfId="34461"/>
    <cellStyle name="Output 2 30 2 2" xfId="34462"/>
    <cellStyle name="Output 2 30 3" xfId="34463"/>
    <cellStyle name="Output 2 31" xfId="34464"/>
    <cellStyle name="Output 2 31 2" xfId="34465"/>
    <cellStyle name="Output 2 31 2 2" xfId="34466"/>
    <cellStyle name="Output 2 31 3" xfId="34467"/>
    <cellStyle name="Output 2 32" xfId="34468"/>
    <cellStyle name="Output 2 32 2" xfId="34469"/>
    <cellStyle name="Output 2 32 2 2" xfId="34470"/>
    <cellStyle name="Output 2 32 3" xfId="34471"/>
    <cellStyle name="Output 2 33" xfId="34472"/>
    <cellStyle name="Output 2 33 2" xfId="34473"/>
    <cellStyle name="Output 2 33 2 2" xfId="34474"/>
    <cellStyle name="Output 2 33 3" xfId="34475"/>
    <cellStyle name="Output 2 34" xfId="34476"/>
    <cellStyle name="Output 2 34 2" xfId="34477"/>
    <cellStyle name="Output 2 34 2 2" xfId="34478"/>
    <cellStyle name="Output 2 34 3" xfId="34479"/>
    <cellStyle name="Output 2 35" xfId="34480"/>
    <cellStyle name="Output 2 35 2" xfId="34481"/>
    <cellStyle name="Output 2 35 2 2" xfId="34482"/>
    <cellStyle name="Output 2 35 3" xfId="34483"/>
    <cellStyle name="Output 2 36" xfId="34484"/>
    <cellStyle name="Output 2 36 2" xfId="34485"/>
    <cellStyle name="Output 2 36 2 2" xfId="34486"/>
    <cellStyle name="Output 2 36 3" xfId="34487"/>
    <cellStyle name="Output 2 37" xfId="34488"/>
    <cellStyle name="Output 2 37 2" xfId="34489"/>
    <cellStyle name="Output 2 37 2 2" xfId="34490"/>
    <cellStyle name="Output 2 37 3" xfId="34491"/>
    <cellStyle name="Output 2 38" xfId="34492"/>
    <cellStyle name="Output 2 38 2" xfId="34493"/>
    <cellStyle name="Output 2 38 2 2" xfId="34494"/>
    <cellStyle name="Output 2 38 3" xfId="34495"/>
    <cellStyle name="Output 2 39" xfId="34496"/>
    <cellStyle name="Output 2 39 2" xfId="34497"/>
    <cellStyle name="Output 2 4" xfId="34498"/>
    <cellStyle name="Output 2 4 10" xfId="34499"/>
    <cellStyle name="Output 2 4 11" xfId="34500"/>
    <cellStyle name="Output 2 4 12" xfId="34501"/>
    <cellStyle name="Output 2 4 13" xfId="34502"/>
    <cellStyle name="Output 2 4 14" xfId="34503"/>
    <cellStyle name="Output 2 4 15" xfId="34504"/>
    <cellStyle name="Output 2 4 16" xfId="34505"/>
    <cellStyle name="Output 2 4 17" xfId="34506"/>
    <cellStyle name="Output 2 4 2" xfId="34507"/>
    <cellStyle name="Output 2 4 2 2" xfId="34508"/>
    <cellStyle name="Output 2 4 2 2 2" xfId="34509"/>
    <cellStyle name="Output 2 4 2 2 2 2" xfId="34510"/>
    <cellStyle name="Output 2 4 2 2 3" xfId="34511"/>
    <cellStyle name="Output 2 4 2 2 3 2" xfId="34512"/>
    <cellStyle name="Output 2 4 2 2 4" xfId="34513"/>
    <cellStyle name="Output 2 4 2 3" xfId="34514"/>
    <cellStyle name="Output 2 4 2 3 2" xfId="34515"/>
    <cellStyle name="Output 2 4 2 3 2 2" xfId="34516"/>
    <cellStyle name="Output 2 4 2 3 3" xfId="34517"/>
    <cellStyle name="Output 2 4 2 3 3 2" xfId="34518"/>
    <cellStyle name="Output 2 4 2 3 4" xfId="34519"/>
    <cellStyle name="Output 2 4 2 4" xfId="34520"/>
    <cellStyle name="Output 2 4 2 4 2" xfId="34521"/>
    <cellStyle name="Output 2 4 2 5" xfId="34522"/>
    <cellStyle name="Output 2 4 2 5 2" xfId="34523"/>
    <cellStyle name="Output 2 4 2 6" xfId="34524"/>
    <cellStyle name="Output 2 4 3" xfId="34525"/>
    <cellStyle name="Output 2 4 3 2" xfId="34526"/>
    <cellStyle name="Output 2 4 3 2 2" xfId="34527"/>
    <cellStyle name="Output 2 4 3 2 2 2" xfId="34528"/>
    <cellStyle name="Output 2 4 3 2 3" xfId="34529"/>
    <cellStyle name="Output 2 4 3 2 3 2" xfId="34530"/>
    <cellStyle name="Output 2 4 3 2 4" xfId="34531"/>
    <cellStyle name="Output 2 4 3 3" xfId="34532"/>
    <cellStyle name="Output 2 4 3 3 2" xfId="34533"/>
    <cellStyle name="Output 2 4 3 3 2 2" xfId="34534"/>
    <cellStyle name="Output 2 4 3 3 3" xfId="34535"/>
    <cellStyle name="Output 2 4 3 3 3 2" xfId="34536"/>
    <cellStyle name="Output 2 4 3 3 4" xfId="34537"/>
    <cellStyle name="Output 2 4 3 4" xfId="34538"/>
    <cellStyle name="Output 2 4 3 4 2" xfId="34539"/>
    <cellStyle name="Output 2 4 3 5" xfId="34540"/>
    <cellStyle name="Output 2 4 3 5 2" xfId="34541"/>
    <cellStyle name="Output 2 4 3 6" xfId="34542"/>
    <cellStyle name="Output 2 4 4" xfId="34543"/>
    <cellStyle name="Output 2 4 4 2" xfId="34544"/>
    <cellStyle name="Output 2 4 4 2 2" xfId="34545"/>
    <cellStyle name="Output 2 4 4 3" xfId="34546"/>
    <cellStyle name="Output 2 4 4 3 2" xfId="34547"/>
    <cellStyle name="Output 2 4 4 4" xfId="34548"/>
    <cellStyle name="Output 2 4 5" xfId="34549"/>
    <cellStyle name="Output 2 4 5 2" xfId="34550"/>
    <cellStyle name="Output 2 4 5 2 2" xfId="34551"/>
    <cellStyle name="Output 2 4 5 3" xfId="34552"/>
    <cellStyle name="Output 2 4 5 3 2" xfId="34553"/>
    <cellStyle name="Output 2 4 5 4" xfId="34554"/>
    <cellStyle name="Output 2 4 6" xfId="34555"/>
    <cellStyle name="Output 2 4 6 2" xfId="34556"/>
    <cellStyle name="Output 2 4 7" xfId="34557"/>
    <cellStyle name="Output 2 4 7 2" xfId="34558"/>
    <cellStyle name="Output 2 4 8" xfId="34559"/>
    <cellStyle name="Output 2 4 8 2" xfId="34560"/>
    <cellStyle name="Output 2 4 9" xfId="34561"/>
    <cellStyle name="Output 2 4 9 2" xfId="34562"/>
    <cellStyle name="Output 2 40" xfId="34563"/>
    <cellStyle name="Output 2 40 2" xfId="34564"/>
    <cellStyle name="Output 2 41" xfId="34565"/>
    <cellStyle name="Output 2 42" xfId="34566"/>
    <cellStyle name="Output 2 43" xfId="34567"/>
    <cellStyle name="Output 2 44" xfId="34568"/>
    <cellStyle name="Output 2 45" xfId="34569"/>
    <cellStyle name="Output 2 46" xfId="34570"/>
    <cellStyle name="Output 2 47" xfId="34571"/>
    <cellStyle name="Output 2 48" xfId="34572"/>
    <cellStyle name="Output 2 49" xfId="34573"/>
    <cellStyle name="Output 2 5" xfId="34574"/>
    <cellStyle name="Output 2 5 10" xfId="34575"/>
    <cellStyle name="Output 2 5 11" xfId="34576"/>
    <cellStyle name="Output 2 5 12" xfId="34577"/>
    <cellStyle name="Output 2 5 13" xfId="34578"/>
    <cellStyle name="Output 2 5 14" xfId="34579"/>
    <cellStyle name="Output 2 5 15" xfId="34580"/>
    <cellStyle name="Output 2 5 16" xfId="34581"/>
    <cellStyle name="Output 2 5 2" xfId="34582"/>
    <cellStyle name="Output 2 5 2 2" xfId="34583"/>
    <cellStyle name="Output 2 5 2 2 2" xfId="34584"/>
    <cellStyle name="Output 2 5 2 2 2 2" xfId="34585"/>
    <cellStyle name="Output 2 5 2 2 3" xfId="34586"/>
    <cellStyle name="Output 2 5 2 2 3 2" xfId="34587"/>
    <cellStyle name="Output 2 5 2 2 4" xfId="34588"/>
    <cellStyle name="Output 2 5 2 3" xfId="34589"/>
    <cellStyle name="Output 2 5 2 3 2" xfId="34590"/>
    <cellStyle name="Output 2 5 2 3 2 2" xfId="34591"/>
    <cellStyle name="Output 2 5 2 3 3" xfId="34592"/>
    <cellStyle name="Output 2 5 2 3 3 2" xfId="34593"/>
    <cellStyle name="Output 2 5 2 3 4" xfId="34594"/>
    <cellStyle name="Output 2 5 2 4" xfId="34595"/>
    <cellStyle name="Output 2 5 2 4 2" xfId="34596"/>
    <cellStyle name="Output 2 5 2 5" xfId="34597"/>
    <cellStyle name="Output 2 5 2 5 2" xfId="34598"/>
    <cellStyle name="Output 2 5 2 6" xfId="34599"/>
    <cellStyle name="Output 2 5 3" xfId="34600"/>
    <cellStyle name="Output 2 5 3 2" xfId="34601"/>
    <cellStyle name="Output 2 5 3 2 2" xfId="34602"/>
    <cellStyle name="Output 2 5 3 2 2 2" xfId="34603"/>
    <cellStyle name="Output 2 5 3 2 3" xfId="34604"/>
    <cellStyle name="Output 2 5 3 2 3 2" xfId="34605"/>
    <cellStyle name="Output 2 5 3 2 4" xfId="34606"/>
    <cellStyle name="Output 2 5 3 3" xfId="34607"/>
    <cellStyle name="Output 2 5 3 3 2" xfId="34608"/>
    <cellStyle name="Output 2 5 3 3 2 2" xfId="34609"/>
    <cellStyle name="Output 2 5 3 3 3" xfId="34610"/>
    <cellStyle name="Output 2 5 3 3 3 2" xfId="34611"/>
    <cellStyle name="Output 2 5 3 3 4" xfId="34612"/>
    <cellStyle name="Output 2 5 3 4" xfId="34613"/>
    <cellStyle name="Output 2 5 3 4 2" xfId="34614"/>
    <cellStyle name="Output 2 5 3 5" xfId="34615"/>
    <cellStyle name="Output 2 5 3 5 2" xfId="34616"/>
    <cellStyle name="Output 2 5 3 6" xfId="34617"/>
    <cellStyle name="Output 2 5 4" xfId="34618"/>
    <cellStyle name="Output 2 5 4 2" xfId="34619"/>
    <cellStyle name="Output 2 5 4 2 2" xfId="34620"/>
    <cellStyle name="Output 2 5 4 3" xfId="34621"/>
    <cellStyle name="Output 2 5 4 3 2" xfId="34622"/>
    <cellStyle name="Output 2 5 4 4" xfId="34623"/>
    <cellStyle name="Output 2 5 5" xfId="34624"/>
    <cellStyle name="Output 2 5 5 2" xfId="34625"/>
    <cellStyle name="Output 2 5 5 2 2" xfId="34626"/>
    <cellStyle name="Output 2 5 5 3" xfId="34627"/>
    <cellStyle name="Output 2 5 5 3 2" xfId="34628"/>
    <cellStyle name="Output 2 5 5 4" xfId="34629"/>
    <cellStyle name="Output 2 5 6" xfId="34630"/>
    <cellStyle name="Output 2 5 6 2" xfId="34631"/>
    <cellStyle name="Output 2 5 7" xfId="34632"/>
    <cellStyle name="Output 2 5 7 2" xfId="34633"/>
    <cellStyle name="Output 2 5 8" xfId="34634"/>
    <cellStyle name="Output 2 5 8 2" xfId="34635"/>
    <cellStyle name="Output 2 5 9" xfId="34636"/>
    <cellStyle name="Output 2 5 9 2" xfId="34637"/>
    <cellStyle name="Output 2 50" xfId="34638"/>
    <cellStyle name="Output 2 51" xfId="34639"/>
    <cellStyle name="Output 2 52" xfId="34640"/>
    <cellStyle name="Output 2 53" xfId="34641"/>
    <cellStyle name="Output 2 54" xfId="34642"/>
    <cellStyle name="Output 2 55" xfId="34643"/>
    <cellStyle name="Output 2 56" xfId="34644"/>
    <cellStyle name="Output 2 57" xfId="34645"/>
    <cellStyle name="Output 2 6" xfId="34646"/>
    <cellStyle name="Output 2 6 10" xfId="34647"/>
    <cellStyle name="Output 2 6 2" xfId="34648"/>
    <cellStyle name="Output 2 6 2 2" xfId="34649"/>
    <cellStyle name="Output 2 6 2 2 2" xfId="34650"/>
    <cellStyle name="Output 2 6 2 2 2 2" xfId="34651"/>
    <cellStyle name="Output 2 6 2 2 3" xfId="34652"/>
    <cellStyle name="Output 2 6 2 2 3 2" xfId="34653"/>
    <cellStyle name="Output 2 6 2 2 4" xfId="34654"/>
    <cellStyle name="Output 2 6 2 3" xfId="34655"/>
    <cellStyle name="Output 2 6 2 3 2" xfId="34656"/>
    <cellStyle name="Output 2 6 2 3 2 2" xfId="34657"/>
    <cellStyle name="Output 2 6 2 3 3" xfId="34658"/>
    <cellStyle name="Output 2 6 2 3 3 2" xfId="34659"/>
    <cellStyle name="Output 2 6 2 3 4" xfId="34660"/>
    <cellStyle name="Output 2 6 2 4" xfId="34661"/>
    <cellStyle name="Output 2 6 2 4 2" xfId="34662"/>
    <cellStyle name="Output 2 6 2 5" xfId="34663"/>
    <cellStyle name="Output 2 6 2 5 2" xfId="34664"/>
    <cellStyle name="Output 2 6 2 6" xfId="34665"/>
    <cellStyle name="Output 2 6 3" xfId="34666"/>
    <cellStyle name="Output 2 6 3 2" xfId="34667"/>
    <cellStyle name="Output 2 6 3 2 2" xfId="34668"/>
    <cellStyle name="Output 2 6 3 2 2 2" xfId="34669"/>
    <cellStyle name="Output 2 6 3 2 3" xfId="34670"/>
    <cellStyle name="Output 2 6 3 2 3 2" xfId="34671"/>
    <cellStyle name="Output 2 6 3 2 4" xfId="34672"/>
    <cellStyle name="Output 2 6 3 3" xfId="34673"/>
    <cellStyle name="Output 2 6 3 3 2" xfId="34674"/>
    <cellStyle name="Output 2 6 3 3 2 2" xfId="34675"/>
    <cellStyle name="Output 2 6 3 3 3" xfId="34676"/>
    <cellStyle name="Output 2 6 3 3 3 2" xfId="34677"/>
    <cellStyle name="Output 2 6 3 3 4" xfId="34678"/>
    <cellStyle name="Output 2 6 3 4" xfId="34679"/>
    <cellStyle name="Output 2 6 3 4 2" xfId="34680"/>
    <cellStyle name="Output 2 6 3 5" xfId="34681"/>
    <cellStyle name="Output 2 6 3 5 2" xfId="34682"/>
    <cellStyle name="Output 2 6 3 6" xfId="34683"/>
    <cellStyle name="Output 2 6 4" xfId="34684"/>
    <cellStyle name="Output 2 6 4 2" xfId="34685"/>
    <cellStyle name="Output 2 6 4 2 2" xfId="34686"/>
    <cellStyle name="Output 2 6 4 3" xfId="34687"/>
    <cellStyle name="Output 2 6 4 3 2" xfId="34688"/>
    <cellStyle name="Output 2 6 4 4" xfId="34689"/>
    <cellStyle name="Output 2 6 5" xfId="34690"/>
    <cellStyle name="Output 2 6 5 2" xfId="34691"/>
    <cellStyle name="Output 2 6 5 2 2" xfId="34692"/>
    <cellStyle name="Output 2 6 5 3" xfId="34693"/>
    <cellStyle name="Output 2 6 5 3 2" xfId="34694"/>
    <cellStyle name="Output 2 6 5 4" xfId="34695"/>
    <cellStyle name="Output 2 6 6" xfId="34696"/>
    <cellStyle name="Output 2 6 6 2" xfId="34697"/>
    <cellStyle name="Output 2 6 7" xfId="34698"/>
    <cellStyle name="Output 2 6 7 2" xfId="34699"/>
    <cellStyle name="Output 2 6 8" xfId="34700"/>
    <cellStyle name="Output 2 6 8 2" xfId="34701"/>
    <cellStyle name="Output 2 6 9" xfId="34702"/>
    <cellStyle name="Output 2 6 9 2" xfId="34703"/>
    <cellStyle name="Output 2 7" xfId="34704"/>
    <cellStyle name="Output 2 7 10" xfId="34705"/>
    <cellStyle name="Output 2 7 2" xfId="34706"/>
    <cellStyle name="Output 2 7 2 2" xfId="34707"/>
    <cellStyle name="Output 2 7 2 2 2" xfId="34708"/>
    <cellStyle name="Output 2 7 2 2 2 2" xfId="34709"/>
    <cellStyle name="Output 2 7 2 2 3" xfId="34710"/>
    <cellStyle name="Output 2 7 2 2 3 2" xfId="34711"/>
    <cellStyle name="Output 2 7 2 2 4" xfId="34712"/>
    <cellStyle name="Output 2 7 2 3" xfId="34713"/>
    <cellStyle name="Output 2 7 2 3 2" xfId="34714"/>
    <cellStyle name="Output 2 7 2 3 2 2" xfId="34715"/>
    <cellStyle name="Output 2 7 2 3 3" xfId="34716"/>
    <cellStyle name="Output 2 7 2 3 3 2" xfId="34717"/>
    <cellStyle name="Output 2 7 2 3 4" xfId="34718"/>
    <cellStyle name="Output 2 7 2 4" xfId="34719"/>
    <cellStyle name="Output 2 7 2 4 2" xfId="34720"/>
    <cellStyle name="Output 2 7 2 5" xfId="34721"/>
    <cellStyle name="Output 2 7 2 5 2" xfId="34722"/>
    <cellStyle name="Output 2 7 2 6" xfId="34723"/>
    <cellStyle name="Output 2 7 3" xfId="34724"/>
    <cellStyle name="Output 2 7 3 2" xfId="34725"/>
    <cellStyle name="Output 2 7 3 2 2" xfId="34726"/>
    <cellStyle name="Output 2 7 3 2 2 2" xfId="34727"/>
    <cellStyle name="Output 2 7 3 2 3" xfId="34728"/>
    <cellStyle name="Output 2 7 3 2 3 2" xfId="34729"/>
    <cellStyle name="Output 2 7 3 2 4" xfId="34730"/>
    <cellStyle name="Output 2 7 3 3" xfId="34731"/>
    <cellStyle name="Output 2 7 3 3 2" xfId="34732"/>
    <cellStyle name="Output 2 7 3 3 2 2" xfId="34733"/>
    <cellStyle name="Output 2 7 3 3 3" xfId="34734"/>
    <cellStyle name="Output 2 7 3 3 3 2" xfId="34735"/>
    <cellStyle name="Output 2 7 3 3 4" xfId="34736"/>
    <cellStyle name="Output 2 7 3 4" xfId="34737"/>
    <cellStyle name="Output 2 7 3 4 2" xfId="34738"/>
    <cellStyle name="Output 2 7 3 5" xfId="34739"/>
    <cellStyle name="Output 2 7 3 5 2" xfId="34740"/>
    <cellStyle name="Output 2 7 3 6" xfId="34741"/>
    <cellStyle name="Output 2 7 4" xfId="34742"/>
    <cellStyle name="Output 2 7 4 2" xfId="34743"/>
    <cellStyle name="Output 2 7 4 2 2" xfId="34744"/>
    <cellStyle name="Output 2 7 4 3" xfId="34745"/>
    <cellStyle name="Output 2 7 4 3 2" xfId="34746"/>
    <cellStyle name="Output 2 7 4 4" xfId="34747"/>
    <cellStyle name="Output 2 7 5" xfId="34748"/>
    <cellStyle name="Output 2 7 5 2" xfId="34749"/>
    <cellStyle name="Output 2 7 5 2 2" xfId="34750"/>
    <cellStyle name="Output 2 7 5 3" xfId="34751"/>
    <cellStyle name="Output 2 7 5 3 2" xfId="34752"/>
    <cellStyle name="Output 2 7 5 4" xfId="34753"/>
    <cellStyle name="Output 2 7 6" xfId="34754"/>
    <cellStyle name="Output 2 7 6 2" xfId="34755"/>
    <cellStyle name="Output 2 7 7" xfId="34756"/>
    <cellStyle name="Output 2 7 7 2" xfId="34757"/>
    <cellStyle name="Output 2 7 8" xfId="34758"/>
    <cellStyle name="Output 2 7 8 2" xfId="34759"/>
    <cellStyle name="Output 2 7 9" xfId="34760"/>
    <cellStyle name="Output 2 7 9 2" xfId="34761"/>
    <cellStyle name="Output 2 8" xfId="34762"/>
    <cellStyle name="Output 2 8 2" xfId="34763"/>
    <cellStyle name="Output 2 8 2 2" xfId="34764"/>
    <cellStyle name="Output 2 8 2 2 2" xfId="34765"/>
    <cellStyle name="Output 2 8 2 3" xfId="34766"/>
    <cellStyle name="Output 2 8 2 3 2" xfId="34767"/>
    <cellStyle name="Output 2 8 2 4" xfId="34768"/>
    <cellStyle name="Output 2 8 3" xfId="34769"/>
    <cellStyle name="Output 2 8 3 2" xfId="34770"/>
    <cellStyle name="Output 2 8 3 2 2" xfId="34771"/>
    <cellStyle name="Output 2 8 3 3" xfId="34772"/>
    <cellStyle name="Output 2 8 3 3 2" xfId="34773"/>
    <cellStyle name="Output 2 8 3 4" xfId="34774"/>
    <cellStyle name="Output 2 8 4" xfId="34775"/>
    <cellStyle name="Output 2 8 4 2" xfId="34776"/>
    <cellStyle name="Output 2 8 5" xfId="34777"/>
    <cellStyle name="Output 2 8 5 2" xfId="34778"/>
    <cellStyle name="Output 2 8 6" xfId="34779"/>
    <cellStyle name="Output 2 8 6 2" xfId="34780"/>
    <cellStyle name="Output 2 8 7" xfId="34781"/>
    <cellStyle name="Output 2 8 7 2" xfId="34782"/>
    <cellStyle name="Output 2 8 8" xfId="34783"/>
    <cellStyle name="Output 2 9" xfId="34784"/>
    <cellStyle name="Output 2 9 2" xfId="34785"/>
    <cellStyle name="Output 2 9 2 2" xfId="34786"/>
    <cellStyle name="Output 2 9 2 2 2" xfId="34787"/>
    <cellStyle name="Output 2 9 2 3" xfId="34788"/>
    <cellStyle name="Output 2 9 2 3 2" xfId="34789"/>
    <cellStyle name="Output 2 9 2 4" xfId="34790"/>
    <cellStyle name="Output 2 9 3" xfId="34791"/>
    <cellStyle name="Output 2 9 3 2" xfId="34792"/>
    <cellStyle name="Output 2 9 3 2 2" xfId="34793"/>
    <cellStyle name="Output 2 9 3 3" xfId="34794"/>
    <cellStyle name="Output 2 9 3 3 2" xfId="34795"/>
    <cellStyle name="Output 2 9 3 4" xfId="34796"/>
    <cellStyle name="Output 2 9 4" xfId="34797"/>
    <cellStyle name="Output 2 9 4 2" xfId="34798"/>
    <cellStyle name="Output 2 9 5" xfId="34799"/>
    <cellStyle name="Output 2 9 5 2" xfId="34800"/>
    <cellStyle name="Output 2 9 6" xfId="34801"/>
    <cellStyle name="Output 2 9 6 2" xfId="34802"/>
    <cellStyle name="Output 2 9 7" xfId="34803"/>
    <cellStyle name="Output 2 9 7 2" xfId="34804"/>
    <cellStyle name="Output 2 9 8" xfId="34805"/>
    <cellStyle name="Output 3" xfId="34806"/>
    <cellStyle name="Output 3 2" xfId="34807"/>
    <cellStyle name="Output 3 2 2" xfId="34808"/>
    <cellStyle name="Output 3 2 2 2" xfId="34809"/>
    <cellStyle name="Output 3 2 3" xfId="34810"/>
    <cellStyle name="Output 4" xfId="34811"/>
    <cellStyle name="Output 4 2" xfId="34812"/>
    <cellStyle name="Output 4 2 2" xfId="34813"/>
    <cellStyle name="Output 4 3" xfId="34814"/>
    <cellStyle name="Output 5" xfId="34815"/>
    <cellStyle name="Output 5 2" xfId="34816"/>
    <cellStyle name="Output 5 2 2" xfId="34817"/>
    <cellStyle name="Output 5 3" xfId="34818"/>
    <cellStyle name="Output 6" xfId="34819"/>
    <cellStyle name="Output 6 2" xfId="34820"/>
    <cellStyle name="Output 6 2 2" xfId="34821"/>
    <cellStyle name="Output 6 3" xfId="34822"/>
    <cellStyle name="Output 7" xfId="34823"/>
    <cellStyle name="Output 7 2" xfId="34824"/>
    <cellStyle name="Output 7 2 2" xfId="34825"/>
    <cellStyle name="Output 7 3" xfId="34826"/>
    <cellStyle name="Output 8" xfId="34827"/>
    <cellStyle name="Output 8 2" xfId="34828"/>
    <cellStyle name="Output 8 2 2" xfId="34829"/>
    <cellStyle name="Output 8 3" xfId="34830"/>
    <cellStyle name="Output 9" xfId="34831"/>
    <cellStyle name="Output 9 2" xfId="34832"/>
    <cellStyle name="Output 9 2 2" xfId="34833"/>
    <cellStyle name="Output 9 3" xfId="34834"/>
    <cellStyle name="Page Heading Large" xfId="34835"/>
    <cellStyle name="Page Heading Small" xfId="34836"/>
    <cellStyle name="Pattern_Forecast" xfId="34837"/>
    <cellStyle name="Percent" xfId="2" builtinId="5"/>
    <cellStyle name="Percent [0%]" xfId="34838"/>
    <cellStyle name="Percent [0.00%]" xfId="34839"/>
    <cellStyle name="Percent [0]" xfId="34840"/>
    <cellStyle name="Percent [0] 2" xfId="34841"/>
    <cellStyle name="Percent [0] 3" xfId="34842"/>
    <cellStyle name="Percent [0] 4" xfId="34843"/>
    <cellStyle name="Percent [0] 5" xfId="34844"/>
    <cellStyle name="Percent [1]" xfId="34845"/>
    <cellStyle name="Percent [1] 2" xfId="34846"/>
    <cellStyle name="Percent [1] 3" xfId="34847"/>
    <cellStyle name="Percent [1] 4" xfId="34848"/>
    <cellStyle name="Percent [1] 5" xfId="34849"/>
    <cellStyle name="Percent [2]" xfId="172"/>
    <cellStyle name="Percent [2] 2" xfId="173"/>
    <cellStyle name="Percent [2] 3" xfId="34850"/>
    <cellStyle name="Percent [2] U" xfId="34851"/>
    <cellStyle name="Percent [2]_1" xfId="34852"/>
    <cellStyle name="Percent [3]" xfId="34853"/>
    <cellStyle name="Percent 10" xfId="34854"/>
    <cellStyle name="Percent 10 2" xfId="34855"/>
    <cellStyle name="Percent 10 2 2" xfId="34856"/>
    <cellStyle name="Percent 10 2 2 2" xfId="34857"/>
    <cellStyle name="Percent 10 2 2 2 2" xfId="34858"/>
    <cellStyle name="Percent 10 2 2 3" xfId="34859"/>
    <cellStyle name="Percent 10 2 2 4" xfId="34860"/>
    <cellStyle name="Percent 10 2 3" xfId="34861"/>
    <cellStyle name="Percent 10 2 3 2" xfId="34862"/>
    <cellStyle name="Percent 10 2 3 2 2" xfId="34863"/>
    <cellStyle name="Percent 10 2 3 3" xfId="34864"/>
    <cellStyle name="Percent 10 2 3 4" xfId="34865"/>
    <cellStyle name="Percent 10 2 4" xfId="34866"/>
    <cellStyle name="Percent 10 2 4 2" xfId="34867"/>
    <cellStyle name="Percent 10 2 5" xfId="34868"/>
    <cellStyle name="Percent 10 2 6" xfId="34869"/>
    <cellStyle name="Percent 10 3" xfId="34870"/>
    <cellStyle name="Percent 10 3 2" xfId="34871"/>
    <cellStyle name="Percent 10 3 2 2" xfId="34872"/>
    <cellStyle name="Percent 10 3 3" xfId="34873"/>
    <cellStyle name="Percent 10 3 4" xfId="34874"/>
    <cellStyle name="Percent 10 4" xfId="34875"/>
    <cellStyle name="Percent 10 4 2" xfId="34876"/>
    <cellStyle name="Percent 10 4 2 2" xfId="34877"/>
    <cellStyle name="Percent 10 4 3" xfId="34878"/>
    <cellStyle name="Percent 10 4 4" xfId="34879"/>
    <cellStyle name="Percent 10 5" xfId="34880"/>
    <cellStyle name="Percent 10 5 2" xfId="34881"/>
    <cellStyle name="Percent 10 6" xfId="34882"/>
    <cellStyle name="Percent 10 7" xfId="34883"/>
    <cellStyle name="Percent 11" xfId="34884"/>
    <cellStyle name="Percent 11 2" xfId="34885"/>
    <cellStyle name="Percent 11 2 2" xfId="34886"/>
    <cellStyle name="Percent 11 2 2 2" xfId="34887"/>
    <cellStyle name="Percent 11 2 3" xfId="34888"/>
    <cellStyle name="Percent 11 2 4" xfId="34889"/>
    <cellStyle name="Percent 11 3" xfId="34890"/>
    <cellStyle name="Percent 11 3 2" xfId="34891"/>
    <cellStyle name="Percent 11 3 2 2" xfId="34892"/>
    <cellStyle name="Percent 11 3 3" xfId="34893"/>
    <cellStyle name="Percent 11 3 4" xfId="34894"/>
    <cellStyle name="Percent 11 4" xfId="34895"/>
    <cellStyle name="Percent 11 4 2" xfId="34896"/>
    <cellStyle name="Percent 11 5" xfId="34897"/>
    <cellStyle name="Percent 11 6" xfId="34898"/>
    <cellStyle name="Percent 12" xfId="34899"/>
    <cellStyle name="Percent 12 2" xfId="34900"/>
    <cellStyle name="Percent 12 2 2" xfId="34901"/>
    <cellStyle name="Percent 12 2 3" xfId="34902"/>
    <cellStyle name="Percent 12 3" xfId="34903"/>
    <cellStyle name="Percent 12 4" xfId="34904"/>
    <cellStyle name="Percent 12 5" xfId="34905"/>
    <cellStyle name="Percent 13" xfId="34906"/>
    <cellStyle name="Percent 13 2" xfId="34907"/>
    <cellStyle name="Percent 13 2 2" xfId="34908"/>
    <cellStyle name="Percent 13 3" xfId="34909"/>
    <cellStyle name="Percent 13 4" xfId="34910"/>
    <cellStyle name="Percent 14" xfId="34911"/>
    <cellStyle name="Percent 14 2" xfId="34912"/>
    <cellStyle name="Percent 14 2 2" xfId="34913"/>
    <cellStyle name="Percent 14 2 2 2" xfId="34914"/>
    <cellStyle name="Percent 14 2 3" xfId="34915"/>
    <cellStyle name="Percent 14 2 4" xfId="34916"/>
    <cellStyle name="Percent 14 3" xfId="34917"/>
    <cellStyle name="Percent 14 3 2" xfId="34918"/>
    <cellStyle name="Percent 14 4" xfId="34919"/>
    <cellStyle name="Percent 14 5" xfId="34920"/>
    <cellStyle name="Percent 15" xfId="34921"/>
    <cellStyle name="Percent 15 2" xfId="34922"/>
    <cellStyle name="Percent 15 2 2" xfId="34923"/>
    <cellStyle name="Percent 15 3" xfId="34924"/>
    <cellStyle name="Percent 15 3 2" xfId="34925"/>
    <cellStyle name="Percent 15 4" xfId="34926"/>
    <cellStyle name="Percent 15 5" xfId="34927"/>
    <cellStyle name="Percent 16" xfId="34928"/>
    <cellStyle name="Percent 16 2" xfId="34929"/>
    <cellStyle name="Percent 16 2 2" xfId="34930"/>
    <cellStyle name="Percent 16 3" xfId="34931"/>
    <cellStyle name="Percent 16 4" xfId="34932"/>
    <cellStyle name="Percent 17" xfId="34933"/>
    <cellStyle name="Percent 18" xfId="34934"/>
    <cellStyle name="Percent 19" xfId="34935"/>
    <cellStyle name="Percent 2" xfId="4"/>
    <cellStyle name="Percent 2 2" xfId="174"/>
    <cellStyle name="Percent 2 2 10" xfId="34936"/>
    <cellStyle name="Percent 2 2 2" xfId="34937"/>
    <cellStyle name="Percent 2 2 2 2" xfId="34938"/>
    <cellStyle name="Percent 2 2 2 2 2" xfId="34939"/>
    <cellStyle name="Percent 2 2 2 2 2 2" xfId="34940"/>
    <cellStyle name="Percent 2 2 2 2 2 2 2" xfId="34941"/>
    <cellStyle name="Percent 2 2 2 2 2 3" xfId="34942"/>
    <cellStyle name="Percent 2 2 2 2 2 4" xfId="34943"/>
    <cellStyle name="Percent 2 2 2 2 3" xfId="34944"/>
    <cellStyle name="Percent 2 2 2 2 3 2" xfId="34945"/>
    <cellStyle name="Percent 2 2 2 2 3 2 2" xfId="34946"/>
    <cellStyle name="Percent 2 2 2 2 3 3" xfId="34947"/>
    <cellStyle name="Percent 2 2 2 2 3 4" xfId="34948"/>
    <cellStyle name="Percent 2 2 2 2 4" xfId="34949"/>
    <cellStyle name="Percent 2 2 2 2 4 2" xfId="34950"/>
    <cellStyle name="Percent 2 2 2 2 5" xfId="34951"/>
    <cellStyle name="Percent 2 2 2 2 6" xfId="34952"/>
    <cellStyle name="Percent 2 2 2 3" xfId="34953"/>
    <cellStyle name="Percent 2 2 2 3 2" xfId="34954"/>
    <cellStyle name="Percent 2 2 2 3 2 2" xfId="34955"/>
    <cellStyle name="Percent 2 2 2 3 3" xfId="34956"/>
    <cellStyle name="Percent 2 2 2 3 4" xfId="34957"/>
    <cellStyle name="Percent 2 2 2 4" xfId="34958"/>
    <cellStyle name="Percent 2 2 2 4 2" xfId="34959"/>
    <cellStyle name="Percent 2 2 2 4 2 2" xfId="34960"/>
    <cellStyle name="Percent 2 2 2 4 3" xfId="34961"/>
    <cellStyle name="Percent 2 2 2 4 4" xfId="34962"/>
    <cellStyle name="Percent 2 2 2 5" xfId="34963"/>
    <cellStyle name="Percent 2 2 2 5 2" xfId="34964"/>
    <cellStyle name="Percent 2 2 2 6" xfId="34965"/>
    <cellStyle name="Percent 2 2 2 6 2" xfId="34966"/>
    <cellStyle name="Percent 2 2 2 7" xfId="34967"/>
    <cellStyle name="Percent 2 2 2 8" xfId="34968"/>
    <cellStyle name="Percent 2 2 3" xfId="34969"/>
    <cellStyle name="Percent 2 2 3 2" xfId="34970"/>
    <cellStyle name="Percent 2 2 3 2 2" xfId="34971"/>
    <cellStyle name="Percent 2 2 3 2 2 2" xfId="34972"/>
    <cellStyle name="Percent 2 2 3 2 3" xfId="34973"/>
    <cellStyle name="Percent 2 2 3 2 4" xfId="34974"/>
    <cellStyle name="Percent 2 2 3 3" xfId="34975"/>
    <cellStyle name="Percent 2 2 3 3 2" xfId="34976"/>
    <cellStyle name="Percent 2 2 3 3 2 2" xfId="34977"/>
    <cellStyle name="Percent 2 2 3 3 3" xfId="34978"/>
    <cellStyle name="Percent 2 2 3 3 4" xfId="34979"/>
    <cellStyle name="Percent 2 2 3 4" xfId="34980"/>
    <cellStyle name="Percent 2 2 3 4 2" xfId="34981"/>
    <cellStyle name="Percent 2 2 3 5" xfId="34982"/>
    <cellStyle name="Percent 2 2 3 6" xfId="34983"/>
    <cellStyle name="Percent 2 2 4" xfId="34984"/>
    <cellStyle name="Percent 2 2 4 2" xfId="34985"/>
    <cellStyle name="Percent 2 2 4 2 2" xfId="34986"/>
    <cellStyle name="Percent 2 2 4 3" xfId="34987"/>
    <cellStyle name="Percent 2 2 4 4" xfId="34988"/>
    <cellStyle name="Percent 2 2 5" xfId="34989"/>
    <cellStyle name="Percent 2 2 5 2" xfId="34990"/>
    <cellStyle name="Percent 2 2 5 2 2" xfId="34991"/>
    <cellStyle name="Percent 2 2 5 3" xfId="34992"/>
    <cellStyle name="Percent 2 2 5 4" xfId="34993"/>
    <cellStyle name="Percent 2 2 6" xfId="34994"/>
    <cellStyle name="Percent 2 2 6 2" xfId="34995"/>
    <cellStyle name="Percent 2 2 7" xfId="34996"/>
    <cellStyle name="Percent 2 2 7 2" xfId="34997"/>
    <cellStyle name="Percent 2 2 8" xfId="34998"/>
    <cellStyle name="Percent 2 2 9" xfId="34999"/>
    <cellStyle name="Percent 2 3" xfId="35000"/>
    <cellStyle name="Percent 2 3 2" xfId="35001"/>
    <cellStyle name="Percent 2 3 2 2" xfId="35002"/>
    <cellStyle name="Percent 2 3 2 3" xfId="35003"/>
    <cellStyle name="Percent 2 3 3" xfId="35004"/>
    <cellStyle name="Percent 2 3 4" xfId="35005"/>
    <cellStyle name="Percent 2 4" xfId="35006"/>
    <cellStyle name="Percent 2 4 2" xfId="35007"/>
    <cellStyle name="Percent 2 4 2 2" xfId="35008"/>
    <cellStyle name="Percent 2 4 2 3" xfId="35009"/>
    <cellStyle name="Percent 2 4 3" xfId="35010"/>
    <cellStyle name="Percent 2 4 4" xfId="35011"/>
    <cellStyle name="Percent 2 5" xfId="35012"/>
    <cellStyle name="Percent 2 5 2" xfId="35013"/>
    <cellStyle name="Percent 2 6" xfId="35014"/>
    <cellStyle name="Percent 2 6 2" xfId="35015"/>
    <cellStyle name="Percent 2 7" xfId="35016"/>
    <cellStyle name="Percent 2 8" xfId="35017"/>
    <cellStyle name="Percent 2 decimal calc" xfId="35018"/>
    <cellStyle name="Percent 2 decimal calc 2" xfId="35019"/>
    <cellStyle name="Percent 2 decimal input" xfId="35020"/>
    <cellStyle name="Percent 20" xfId="35021"/>
    <cellStyle name="Percent 21" xfId="35022"/>
    <cellStyle name="Percent 22" xfId="35023"/>
    <cellStyle name="Percent 23" xfId="35024"/>
    <cellStyle name="Percent 24" xfId="35025"/>
    <cellStyle name="Percent 25" xfId="35026"/>
    <cellStyle name="Percent 26" xfId="35027"/>
    <cellStyle name="Percent 27" xfId="35028"/>
    <cellStyle name="Percent 28" xfId="35029"/>
    <cellStyle name="Percent 29" xfId="35030"/>
    <cellStyle name="Percent 3" xfId="175"/>
    <cellStyle name="Percent 3 10" xfId="35031"/>
    <cellStyle name="Percent 3 11" xfId="35032"/>
    <cellStyle name="Percent 3 2" xfId="176"/>
    <cellStyle name="Percent 3 2 2" xfId="35033"/>
    <cellStyle name="Percent 3 2 2 2" xfId="35034"/>
    <cellStyle name="Percent 3 2 2 2 2" xfId="35035"/>
    <cellStyle name="Percent 3 2 2 2 2 2" xfId="35036"/>
    <cellStyle name="Percent 3 2 2 2 2 2 2" xfId="35037"/>
    <cellStyle name="Percent 3 2 2 2 2 3" xfId="35038"/>
    <cellStyle name="Percent 3 2 2 2 2 4" xfId="35039"/>
    <cellStyle name="Percent 3 2 2 2 3" xfId="35040"/>
    <cellStyle name="Percent 3 2 2 2 3 2" xfId="35041"/>
    <cellStyle name="Percent 3 2 2 2 3 2 2" xfId="35042"/>
    <cellStyle name="Percent 3 2 2 2 3 3" xfId="35043"/>
    <cellStyle name="Percent 3 2 2 2 3 4" xfId="35044"/>
    <cellStyle name="Percent 3 2 2 2 4" xfId="35045"/>
    <cellStyle name="Percent 3 2 2 2 4 2" xfId="35046"/>
    <cellStyle name="Percent 3 2 2 2 5" xfId="35047"/>
    <cellStyle name="Percent 3 2 2 2 6" xfId="35048"/>
    <cellStyle name="Percent 3 2 2 3" xfId="35049"/>
    <cellStyle name="Percent 3 2 2 3 2" xfId="35050"/>
    <cellStyle name="Percent 3 2 2 3 2 2" xfId="35051"/>
    <cellStyle name="Percent 3 2 2 3 3" xfId="35052"/>
    <cellStyle name="Percent 3 2 2 3 4" xfId="35053"/>
    <cellStyle name="Percent 3 2 2 4" xfId="35054"/>
    <cellStyle name="Percent 3 2 2 4 2" xfId="35055"/>
    <cellStyle name="Percent 3 2 2 4 2 2" xfId="35056"/>
    <cellStyle name="Percent 3 2 2 4 3" xfId="35057"/>
    <cellStyle name="Percent 3 2 2 4 4" xfId="35058"/>
    <cellStyle name="Percent 3 2 2 5" xfId="35059"/>
    <cellStyle name="Percent 3 2 2 5 2" xfId="35060"/>
    <cellStyle name="Percent 3 2 2 6" xfId="35061"/>
    <cellStyle name="Percent 3 2 2 7" xfId="35062"/>
    <cellStyle name="Percent 3 2 3" xfId="35063"/>
    <cellStyle name="Percent 3 2 3 2" xfId="35064"/>
    <cellStyle name="Percent 3 2 3 2 2" xfId="35065"/>
    <cellStyle name="Percent 3 2 3 2 2 2" xfId="35066"/>
    <cellStyle name="Percent 3 2 3 2 3" xfId="35067"/>
    <cellStyle name="Percent 3 2 3 2 4" xfId="35068"/>
    <cellStyle name="Percent 3 2 3 3" xfId="35069"/>
    <cellStyle name="Percent 3 2 3 3 2" xfId="35070"/>
    <cellStyle name="Percent 3 2 3 3 2 2" xfId="35071"/>
    <cellStyle name="Percent 3 2 3 3 3" xfId="35072"/>
    <cellStyle name="Percent 3 2 3 3 4" xfId="35073"/>
    <cellStyle name="Percent 3 2 3 4" xfId="35074"/>
    <cellStyle name="Percent 3 2 3 4 2" xfId="35075"/>
    <cellStyle name="Percent 3 2 3 5" xfId="35076"/>
    <cellStyle name="Percent 3 2 3 6" xfId="35077"/>
    <cellStyle name="Percent 3 2 4" xfId="35078"/>
    <cellStyle name="Percent 3 2 4 2" xfId="35079"/>
    <cellStyle name="Percent 3 2 4 2 2" xfId="35080"/>
    <cellStyle name="Percent 3 2 4 3" xfId="35081"/>
    <cellStyle name="Percent 3 2 4 4" xfId="35082"/>
    <cellStyle name="Percent 3 2 5" xfId="35083"/>
    <cellStyle name="Percent 3 2 5 2" xfId="35084"/>
    <cellStyle name="Percent 3 2 5 2 2" xfId="35085"/>
    <cellStyle name="Percent 3 2 5 3" xfId="35086"/>
    <cellStyle name="Percent 3 2 5 4" xfId="35087"/>
    <cellStyle name="Percent 3 2 6" xfId="35088"/>
    <cellStyle name="Percent 3 2 6 2" xfId="35089"/>
    <cellStyle name="Percent 3 2 7" xfId="35090"/>
    <cellStyle name="Percent 3 2 8" xfId="35091"/>
    <cellStyle name="Percent 3 2 9" xfId="35092"/>
    <cellStyle name="Percent 3 3" xfId="35093"/>
    <cellStyle name="Percent 3 3 2" xfId="35094"/>
    <cellStyle name="Percent 3 3 2 2" xfId="35095"/>
    <cellStyle name="Percent 3 3 2 2 2" xfId="35096"/>
    <cellStyle name="Percent 3 3 2 2 2 2" xfId="35097"/>
    <cellStyle name="Percent 3 3 2 2 3" xfId="35098"/>
    <cellStyle name="Percent 3 3 2 2 4" xfId="35099"/>
    <cellStyle name="Percent 3 3 2 3" xfId="35100"/>
    <cellStyle name="Percent 3 3 2 3 2" xfId="35101"/>
    <cellStyle name="Percent 3 3 2 3 2 2" xfId="35102"/>
    <cellStyle name="Percent 3 3 2 3 3" xfId="35103"/>
    <cellStyle name="Percent 3 3 2 3 4" xfId="35104"/>
    <cellStyle name="Percent 3 3 2 4" xfId="35105"/>
    <cellStyle name="Percent 3 3 2 4 2" xfId="35106"/>
    <cellStyle name="Percent 3 3 2 5" xfId="35107"/>
    <cellStyle name="Percent 3 3 2 6" xfId="35108"/>
    <cellStyle name="Percent 3 3 3" xfId="35109"/>
    <cellStyle name="Percent 3 3 3 2" xfId="35110"/>
    <cellStyle name="Percent 3 3 3 2 2" xfId="35111"/>
    <cellStyle name="Percent 3 3 3 3" xfId="35112"/>
    <cellStyle name="Percent 3 3 3 4" xfId="35113"/>
    <cellStyle name="Percent 3 3 4" xfId="35114"/>
    <cellStyle name="Percent 3 3 4 2" xfId="35115"/>
    <cellStyle name="Percent 3 3 4 2 2" xfId="35116"/>
    <cellStyle name="Percent 3 3 4 3" xfId="35117"/>
    <cellStyle name="Percent 3 3 4 4" xfId="35118"/>
    <cellStyle name="Percent 3 3 5" xfId="35119"/>
    <cellStyle name="Percent 3 3 5 2" xfId="35120"/>
    <cellStyle name="Percent 3 3 6" xfId="35121"/>
    <cellStyle name="Percent 3 3 7" xfId="35122"/>
    <cellStyle name="Percent 3 4" xfId="35123"/>
    <cellStyle name="Percent 3 4 2" xfId="35124"/>
    <cellStyle name="Percent 3 4 2 2" xfId="35125"/>
    <cellStyle name="Percent 3 4 2 2 2" xfId="35126"/>
    <cellStyle name="Percent 3 4 2 3" xfId="35127"/>
    <cellStyle name="Percent 3 4 2 4" xfId="35128"/>
    <cellStyle name="Percent 3 4 3" xfId="35129"/>
    <cellStyle name="Percent 3 4 3 2" xfId="35130"/>
    <cellStyle name="Percent 3 4 3 2 2" xfId="35131"/>
    <cellStyle name="Percent 3 4 3 3" xfId="35132"/>
    <cellStyle name="Percent 3 4 3 4" xfId="35133"/>
    <cellStyle name="Percent 3 4 4" xfId="35134"/>
    <cellStyle name="Percent 3 4 4 2" xfId="35135"/>
    <cellStyle name="Percent 3 4 5" xfId="35136"/>
    <cellStyle name="Percent 3 4 6" xfId="35137"/>
    <cellStyle name="Percent 3 5" xfId="35138"/>
    <cellStyle name="Percent 3 5 2" xfId="35139"/>
    <cellStyle name="Percent 3 5 2 2" xfId="35140"/>
    <cellStyle name="Percent 3 5 3" xfId="35141"/>
    <cellStyle name="Percent 3 5 4" xfId="35142"/>
    <cellStyle name="Percent 3 6" xfId="35143"/>
    <cellStyle name="Percent 3 6 2" xfId="35144"/>
    <cellStyle name="Percent 3 6 2 2" xfId="35145"/>
    <cellStyle name="Percent 3 6 3" xfId="35146"/>
    <cellStyle name="Percent 3 6 4" xfId="35147"/>
    <cellStyle name="Percent 3 7" xfId="35148"/>
    <cellStyle name="Percent 3 7 2" xfId="35149"/>
    <cellStyle name="Percent 3 8" xfId="35150"/>
    <cellStyle name="Percent 3 8 2" xfId="35151"/>
    <cellStyle name="Percent 3 9" xfId="35152"/>
    <cellStyle name="Percent 30" xfId="35153"/>
    <cellStyle name="Percent 31" xfId="35154"/>
    <cellStyle name="Percent 4" xfId="177"/>
    <cellStyle name="Percent 4 10" xfId="35155"/>
    <cellStyle name="Percent 4 11" xfId="35156"/>
    <cellStyle name="Percent 4 2" xfId="35157"/>
    <cellStyle name="Percent 4 2 2" xfId="35158"/>
    <cellStyle name="Percent 4 2 2 2" xfId="35159"/>
    <cellStyle name="Percent 4 2 2 2 2" xfId="35160"/>
    <cellStyle name="Percent 4 2 2 2 2 2" xfId="35161"/>
    <cellStyle name="Percent 4 2 2 2 2 2 2" xfId="35162"/>
    <cellStyle name="Percent 4 2 2 2 2 3" xfId="35163"/>
    <cellStyle name="Percent 4 2 2 2 2 4" xfId="35164"/>
    <cellStyle name="Percent 4 2 2 2 3" xfId="35165"/>
    <cellStyle name="Percent 4 2 2 2 3 2" xfId="35166"/>
    <cellStyle name="Percent 4 2 2 2 3 2 2" xfId="35167"/>
    <cellStyle name="Percent 4 2 2 2 3 3" xfId="35168"/>
    <cellStyle name="Percent 4 2 2 2 3 4" xfId="35169"/>
    <cellStyle name="Percent 4 2 2 2 4" xfId="35170"/>
    <cellStyle name="Percent 4 2 2 2 4 2" xfId="35171"/>
    <cellStyle name="Percent 4 2 2 2 5" xfId="35172"/>
    <cellStyle name="Percent 4 2 2 2 6" xfId="35173"/>
    <cellStyle name="Percent 4 2 2 3" xfId="35174"/>
    <cellStyle name="Percent 4 2 2 3 2" xfId="35175"/>
    <cellStyle name="Percent 4 2 2 3 2 2" xfId="35176"/>
    <cellStyle name="Percent 4 2 2 3 3" xfId="35177"/>
    <cellStyle name="Percent 4 2 2 3 4" xfId="35178"/>
    <cellStyle name="Percent 4 2 2 4" xfId="35179"/>
    <cellStyle name="Percent 4 2 2 4 2" xfId="35180"/>
    <cellStyle name="Percent 4 2 2 4 2 2" xfId="35181"/>
    <cellStyle name="Percent 4 2 2 4 3" xfId="35182"/>
    <cellStyle name="Percent 4 2 2 4 4" xfId="35183"/>
    <cellStyle name="Percent 4 2 2 5" xfId="35184"/>
    <cellStyle name="Percent 4 2 2 5 2" xfId="35185"/>
    <cellStyle name="Percent 4 2 2 6" xfId="35186"/>
    <cellStyle name="Percent 4 2 2 7" xfId="35187"/>
    <cellStyle name="Percent 4 2 3" xfId="35188"/>
    <cellStyle name="Percent 4 2 3 2" xfId="35189"/>
    <cellStyle name="Percent 4 2 3 2 2" xfId="35190"/>
    <cellStyle name="Percent 4 2 3 2 2 2" xfId="35191"/>
    <cellStyle name="Percent 4 2 3 2 3" xfId="35192"/>
    <cellStyle name="Percent 4 2 3 2 4" xfId="35193"/>
    <cellStyle name="Percent 4 2 3 3" xfId="35194"/>
    <cellStyle name="Percent 4 2 3 3 2" xfId="35195"/>
    <cellStyle name="Percent 4 2 3 3 2 2" xfId="35196"/>
    <cellStyle name="Percent 4 2 3 3 3" xfId="35197"/>
    <cellStyle name="Percent 4 2 3 3 4" xfId="35198"/>
    <cellStyle name="Percent 4 2 3 4" xfId="35199"/>
    <cellStyle name="Percent 4 2 3 4 2" xfId="35200"/>
    <cellStyle name="Percent 4 2 3 5" xfId="35201"/>
    <cellStyle name="Percent 4 2 3 6" xfId="35202"/>
    <cellStyle name="Percent 4 2 4" xfId="35203"/>
    <cellStyle name="Percent 4 2 4 2" xfId="35204"/>
    <cellStyle name="Percent 4 2 4 2 2" xfId="35205"/>
    <cellStyle name="Percent 4 2 4 3" xfId="35206"/>
    <cellStyle name="Percent 4 2 4 4" xfId="35207"/>
    <cellStyle name="Percent 4 2 5" xfId="35208"/>
    <cellStyle name="Percent 4 2 5 2" xfId="35209"/>
    <cellStyle name="Percent 4 2 5 2 2" xfId="35210"/>
    <cellStyle name="Percent 4 2 5 3" xfId="35211"/>
    <cellStyle name="Percent 4 2 5 4" xfId="35212"/>
    <cellStyle name="Percent 4 2 6" xfId="35213"/>
    <cellStyle name="Percent 4 2 6 2" xfId="35214"/>
    <cellStyle name="Percent 4 2 7" xfId="35215"/>
    <cellStyle name="Percent 4 2 8" xfId="35216"/>
    <cellStyle name="Percent 4 3" xfId="35217"/>
    <cellStyle name="Percent 4 3 2" xfId="35218"/>
    <cellStyle name="Percent 4 3 2 2" xfId="35219"/>
    <cellStyle name="Percent 4 3 2 2 2" xfId="35220"/>
    <cellStyle name="Percent 4 3 2 2 2 2" xfId="35221"/>
    <cellStyle name="Percent 4 3 2 2 3" xfId="35222"/>
    <cellStyle name="Percent 4 3 2 2 4" xfId="35223"/>
    <cellStyle name="Percent 4 3 2 3" xfId="35224"/>
    <cellStyle name="Percent 4 3 2 3 2" xfId="35225"/>
    <cellStyle name="Percent 4 3 2 3 2 2" xfId="35226"/>
    <cellStyle name="Percent 4 3 2 3 3" xfId="35227"/>
    <cellStyle name="Percent 4 3 2 3 4" xfId="35228"/>
    <cellStyle name="Percent 4 3 2 4" xfId="35229"/>
    <cellStyle name="Percent 4 3 2 4 2" xfId="35230"/>
    <cellStyle name="Percent 4 3 2 5" xfId="35231"/>
    <cellStyle name="Percent 4 3 2 6" xfId="35232"/>
    <cellStyle name="Percent 4 3 3" xfId="35233"/>
    <cellStyle name="Percent 4 3 3 2" xfId="35234"/>
    <cellStyle name="Percent 4 3 3 2 2" xfId="35235"/>
    <cellStyle name="Percent 4 3 3 3" xfId="35236"/>
    <cellStyle name="Percent 4 3 3 4" xfId="35237"/>
    <cellStyle name="Percent 4 3 4" xfId="35238"/>
    <cellStyle name="Percent 4 3 4 2" xfId="35239"/>
    <cellStyle name="Percent 4 3 4 2 2" xfId="35240"/>
    <cellStyle name="Percent 4 3 4 3" xfId="35241"/>
    <cellStyle name="Percent 4 3 4 4" xfId="35242"/>
    <cellStyle name="Percent 4 3 5" xfId="35243"/>
    <cellStyle name="Percent 4 3 5 2" xfId="35244"/>
    <cellStyle name="Percent 4 3 6" xfId="35245"/>
    <cellStyle name="Percent 4 3 7" xfId="35246"/>
    <cellStyle name="Percent 4 4" xfId="35247"/>
    <cellStyle name="Percent 4 4 2" xfId="35248"/>
    <cellStyle name="Percent 4 4 2 2" xfId="35249"/>
    <cellStyle name="Percent 4 4 2 2 2" xfId="35250"/>
    <cellStyle name="Percent 4 4 2 3" xfId="35251"/>
    <cellStyle name="Percent 4 4 2 4" xfId="35252"/>
    <cellStyle name="Percent 4 4 3" xfId="35253"/>
    <cellStyle name="Percent 4 4 3 2" xfId="35254"/>
    <cellStyle name="Percent 4 4 3 2 2" xfId="35255"/>
    <cellStyle name="Percent 4 4 3 3" xfId="35256"/>
    <cellStyle name="Percent 4 4 3 4" xfId="35257"/>
    <cellStyle name="Percent 4 4 4" xfId="35258"/>
    <cellStyle name="Percent 4 4 4 2" xfId="35259"/>
    <cellStyle name="Percent 4 4 5" xfId="35260"/>
    <cellStyle name="Percent 4 4 6" xfId="35261"/>
    <cellStyle name="Percent 4 5" xfId="35262"/>
    <cellStyle name="Percent 4 5 2" xfId="35263"/>
    <cellStyle name="Percent 4 5 2 2" xfId="35264"/>
    <cellStyle name="Percent 4 5 3" xfId="35265"/>
    <cellStyle name="Percent 4 5 4" xfId="35266"/>
    <cellStyle name="Percent 4 6" xfId="35267"/>
    <cellStyle name="Percent 4 6 2" xfId="35268"/>
    <cellStyle name="Percent 4 6 2 2" xfId="35269"/>
    <cellStyle name="Percent 4 6 3" xfId="35270"/>
    <cellStyle name="Percent 4 6 4" xfId="35271"/>
    <cellStyle name="Percent 4 7" xfId="35272"/>
    <cellStyle name="Percent 4 7 2" xfId="35273"/>
    <cellStyle name="Percent 4 8" xfId="35274"/>
    <cellStyle name="Percent 4 8 2" xfId="35275"/>
    <cellStyle name="Percent 4 9" xfId="35276"/>
    <cellStyle name="Percent 5" xfId="241"/>
    <cellStyle name="Percent 5 10" xfId="35277"/>
    <cellStyle name="Percent 5 2" xfId="35278"/>
    <cellStyle name="Percent 5 2 2" xfId="35279"/>
    <cellStyle name="Percent 5 2 2 2" xfId="35280"/>
    <cellStyle name="Percent 5 2 2 2 2" xfId="35281"/>
    <cellStyle name="Percent 5 2 2 2 2 2" xfId="35282"/>
    <cellStyle name="Percent 5 2 2 2 2 2 2" xfId="35283"/>
    <cellStyle name="Percent 5 2 2 2 2 3" xfId="35284"/>
    <cellStyle name="Percent 5 2 2 2 2 4" xfId="35285"/>
    <cellStyle name="Percent 5 2 2 2 3" xfId="35286"/>
    <cellStyle name="Percent 5 2 2 2 3 2" xfId="35287"/>
    <cellStyle name="Percent 5 2 2 2 3 2 2" xfId="35288"/>
    <cellStyle name="Percent 5 2 2 2 3 3" xfId="35289"/>
    <cellStyle name="Percent 5 2 2 2 3 4" xfId="35290"/>
    <cellStyle name="Percent 5 2 2 2 4" xfId="35291"/>
    <cellStyle name="Percent 5 2 2 2 4 2" xfId="35292"/>
    <cellStyle name="Percent 5 2 2 2 5" xfId="35293"/>
    <cellStyle name="Percent 5 2 2 2 6" xfId="35294"/>
    <cellStyle name="Percent 5 2 2 3" xfId="35295"/>
    <cellStyle name="Percent 5 2 2 3 2" xfId="35296"/>
    <cellStyle name="Percent 5 2 2 3 2 2" xfId="35297"/>
    <cellStyle name="Percent 5 2 2 3 3" xfId="35298"/>
    <cellStyle name="Percent 5 2 2 3 4" xfId="35299"/>
    <cellStyle name="Percent 5 2 2 4" xfId="35300"/>
    <cellStyle name="Percent 5 2 2 4 2" xfId="35301"/>
    <cellStyle name="Percent 5 2 2 4 2 2" xfId="35302"/>
    <cellStyle name="Percent 5 2 2 4 3" xfId="35303"/>
    <cellStyle name="Percent 5 2 2 4 4" xfId="35304"/>
    <cellStyle name="Percent 5 2 2 5" xfId="35305"/>
    <cellStyle name="Percent 5 2 2 5 2" xfId="35306"/>
    <cellStyle name="Percent 5 2 2 6" xfId="35307"/>
    <cellStyle name="Percent 5 2 2 7" xfId="35308"/>
    <cellStyle name="Percent 5 2 3" xfId="35309"/>
    <cellStyle name="Percent 5 2 3 2" xfId="35310"/>
    <cellStyle name="Percent 5 2 3 2 2" xfId="35311"/>
    <cellStyle name="Percent 5 2 3 2 2 2" xfId="35312"/>
    <cellStyle name="Percent 5 2 3 2 3" xfId="35313"/>
    <cellStyle name="Percent 5 2 3 2 4" xfId="35314"/>
    <cellStyle name="Percent 5 2 3 3" xfId="35315"/>
    <cellStyle name="Percent 5 2 3 3 2" xfId="35316"/>
    <cellStyle name="Percent 5 2 3 3 2 2" xfId="35317"/>
    <cellStyle name="Percent 5 2 3 3 3" xfId="35318"/>
    <cellStyle name="Percent 5 2 3 3 4" xfId="35319"/>
    <cellStyle name="Percent 5 2 3 4" xfId="35320"/>
    <cellStyle name="Percent 5 2 3 4 2" xfId="35321"/>
    <cellStyle name="Percent 5 2 3 5" xfId="35322"/>
    <cellStyle name="Percent 5 2 3 6" xfId="35323"/>
    <cellStyle name="Percent 5 2 4" xfId="35324"/>
    <cellStyle name="Percent 5 2 4 2" xfId="35325"/>
    <cellStyle name="Percent 5 2 4 2 2" xfId="35326"/>
    <cellStyle name="Percent 5 2 4 3" xfId="35327"/>
    <cellStyle name="Percent 5 2 4 4" xfId="35328"/>
    <cellStyle name="Percent 5 2 5" xfId="35329"/>
    <cellStyle name="Percent 5 2 5 2" xfId="35330"/>
    <cellStyle name="Percent 5 2 5 2 2" xfId="35331"/>
    <cellStyle name="Percent 5 2 5 3" xfId="35332"/>
    <cellStyle name="Percent 5 2 5 4" xfId="35333"/>
    <cellStyle name="Percent 5 2 6" xfId="35334"/>
    <cellStyle name="Percent 5 2 6 2" xfId="35335"/>
    <cellStyle name="Percent 5 2 7" xfId="35336"/>
    <cellStyle name="Percent 5 2 8" xfId="35337"/>
    <cellStyle name="Percent 5 3" xfId="35338"/>
    <cellStyle name="Percent 5 3 2" xfId="35339"/>
    <cellStyle name="Percent 5 3 2 2" xfId="35340"/>
    <cellStyle name="Percent 5 3 2 2 2" xfId="35341"/>
    <cellStyle name="Percent 5 3 2 2 2 2" xfId="35342"/>
    <cellStyle name="Percent 5 3 2 2 3" xfId="35343"/>
    <cellStyle name="Percent 5 3 2 2 4" xfId="35344"/>
    <cellStyle name="Percent 5 3 2 3" xfId="35345"/>
    <cellStyle name="Percent 5 3 2 3 2" xfId="35346"/>
    <cellStyle name="Percent 5 3 2 3 2 2" xfId="35347"/>
    <cellStyle name="Percent 5 3 2 3 3" xfId="35348"/>
    <cellStyle name="Percent 5 3 2 3 4" xfId="35349"/>
    <cellStyle name="Percent 5 3 2 4" xfId="35350"/>
    <cellStyle name="Percent 5 3 2 4 2" xfId="35351"/>
    <cellStyle name="Percent 5 3 2 5" xfId="35352"/>
    <cellStyle name="Percent 5 3 2 6" xfId="35353"/>
    <cellStyle name="Percent 5 3 3" xfId="35354"/>
    <cellStyle name="Percent 5 3 3 2" xfId="35355"/>
    <cellStyle name="Percent 5 3 3 2 2" xfId="35356"/>
    <cellStyle name="Percent 5 3 3 3" xfId="35357"/>
    <cellStyle name="Percent 5 3 3 4" xfId="35358"/>
    <cellStyle name="Percent 5 3 4" xfId="35359"/>
    <cellStyle name="Percent 5 3 4 2" xfId="35360"/>
    <cellStyle name="Percent 5 3 4 2 2" xfId="35361"/>
    <cellStyle name="Percent 5 3 4 3" xfId="35362"/>
    <cellStyle name="Percent 5 3 4 4" xfId="35363"/>
    <cellStyle name="Percent 5 3 5" xfId="35364"/>
    <cellStyle name="Percent 5 3 5 2" xfId="35365"/>
    <cellStyle name="Percent 5 3 6" xfId="35366"/>
    <cellStyle name="Percent 5 3 7" xfId="35367"/>
    <cellStyle name="Percent 5 4" xfId="35368"/>
    <cellStyle name="Percent 5 4 2" xfId="35369"/>
    <cellStyle name="Percent 5 4 2 2" xfId="35370"/>
    <cellStyle name="Percent 5 4 2 2 2" xfId="35371"/>
    <cellStyle name="Percent 5 4 2 3" xfId="35372"/>
    <cellStyle name="Percent 5 4 2 4" xfId="35373"/>
    <cellStyle name="Percent 5 4 3" xfId="35374"/>
    <cellStyle name="Percent 5 4 3 2" xfId="35375"/>
    <cellStyle name="Percent 5 4 3 2 2" xfId="35376"/>
    <cellStyle name="Percent 5 4 3 3" xfId="35377"/>
    <cellStyle name="Percent 5 4 3 4" xfId="35378"/>
    <cellStyle name="Percent 5 4 4" xfId="35379"/>
    <cellStyle name="Percent 5 4 4 2" xfId="35380"/>
    <cellStyle name="Percent 5 4 5" xfId="35381"/>
    <cellStyle name="Percent 5 4 6" xfId="35382"/>
    <cellStyle name="Percent 5 5" xfId="35383"/>
    <cellStyle name="Percent 5 5 2" xfId="35384"/>
    <cellStyle name="Percent 5 5 2 2" xfId="35385"/>
    <cellStyle name="Percent 5 5 3" xfId="35386"/>
    <cellStyle name="Percent 5 5 4" xfId="35387"/>
    <cellStyle name="Percent 5 6" xfId="35388"/>
    <cellStyle name="Percent 5 6 2" xfId="35389"/>
    <cellStyle name="Percent 5 6 2 2" xfId="35390"/>
    <cellStyle name="Percent 5 6 3" xfId="35391"/>
    <cellStyle name="Percent 5 6 4" xfId="35392"/>
    <cellStyle name="Percent 5 7" xfId="35393"/>
    <cellStyle name="Percent 5 7 2" xfId="35394"/>
    <cellStyle name="Percent 5 8" xfId="35395"/>
    <cellStyle name="Percent 5 8 2" xfId="35396"/>
    <cellStyle name="Percent 5 9" xfId="35397"/>
    <cellStyle name="Percent 6" xfId="274"/>
    <cellStyle name="Percent 6 10" xfId="35398"/>
    <cellStyle name="Percent 6 2" xfId="35399"/>
    <cellStyle name="Percent 6 2 2" xfId="35400"/>
    <cellStyle name="Percent 6 2 2 2" xfId="35401"/>
    <cellStyle name="Percent 6 2 2 2 2" xfId="35402"/>
    <cellStyle name="Percent 6 2 2 2 2 2" xfId="35403"/>
    <cellStyle name="Percent 6 2 2 2 2 2 2" xfId="35404"/>
    <cellStyle name="Percent 6 2 2 2 2 3" xfId="35405"/>
    <cellStyle name="Percent 6 2 2 2 2 4" xfId="35406"/>
    <cellStyle name="Percent 6 2 2 2 3" xfId="35407"/>
    <cellStyle name="Percent 6 2 2 2 3 2" xfId="35408"/>
    <cellStyle name="Percent 6 2 2 2 3 2 2" xfId="35409"/>
    <cellStyle name="Percent 6 2 2 2 3 3" xfId="35410"/>
    <cellStyle name="Percent 6 2 2 2 3 4" xfId="35411"/>
    <cellStyle name="Percent 6 2 2 2 4" xfId="35412"/>
    <cellStyle name="Percent 6 2 2 2 4 2" xfId="35413"/>
    <cellStyle name="Percent 6 2 2 2 5" xfId="35414"/>
    <cellStyle name="Percent 6 2 2 2 6" xfId="35415"/>
    <cellStyle name="Percent 6 2 2 3" xfId="35416"/>
    <cellStyle name="Percent 6 2 2 3 2" xfId="35417"/>
    <cellStyle name="Percent 6 2 2 3 2 2" xfId="35418"/>
    <cellStyle name="Percent 6 2 2 3 3" xfId="35419"/>
    <cellStyle name="Percent 6 2 2 3 4" xfId="35420"/>
    <cellStyle name="Percent 6 2 2 4" xfId="35421"/>
    <cellStyle name="Percent 6 2 2 4 2" xfId="35422"/>
    <cellStyle name="Percent 6 2 2 4 2 2" xfId="35423"/>
    <cellStyle name="Percent 6 2 2 4 3" xfId="35424"/>
    <cellStyle name="Percent 6 2 2 4 4" xfId="35425"/>
    <cellStyle name="Percent 6 2 2 5" xfId="35426"/>
    <cellStyle name="Percent 6 2 2 5 2" xfId="35427"/>
    <cellStyle name="Percent 6 2 2 6" xfId="35428"/>
    <cellStyle name="Percent 6 2 2 7" xfId="35429"/>
    <cellStyle name="Percent 6 2 3" xfId="35430"/>
    <cellStyle name="Percent 6 2 3 2" xfId="35431"/>
    <cellStyle name="Percent 6 2 3 2 2" xfId="35432"/>
    <cellStyle name="Percent 6 2 3 2 2 2" xfId="35433"/>
    <cellStyle name="Percent 6 2 3 2 3" xfId="35434"/>
    <cellStyle name="Percent 6 2 3 2 4" xfId="35435"/>
    <cellStyle name="Percent 6 2 3 3" xfId="35436"/>
    <cellStyle name="Percent 6 2 3 3 2" xfId="35437"/>
    <cellStyle name="Percent 6 2 3 3 2 2" xfId="35438"/>
    <cellStyle name="Percent 6 2 3 3 3" xfId="35439"/>
    <cellStyle name="Percent 6 2 3 3 4" xfId="35440"/>
    <cellStyle name="Percent 6 2 3 4" xfId="35441"/>
    <cellStyle name="Percent 6 2 3 4 2" xfId="35442"/>
    <cellStyle name="Percent 6 2 3 5" xfId="35443"/>
    <cellStyle name="Percent 6 2 3 6" xfId="35444"/>
    <cellStyle name="Percent 6 2 4" xfId="35445"/>
    <cellStyle name="Percent 6 2 4 2" xfId="35446"/>
    <cellStyle name="Percent 6 2 4 2 2" xfId="35447"/>
    <cellStyle name="Percent 6 2 4 3" xfId="35448"/>
    <cellStyle name="Percent 6 2 4 4" xfId="35449"/>
    <cellStyle name="Percent 6 2 5" xfId="35450"/>
    <cellStyle name="Percent 6 2 5 2" xfId="35451"/>
    <cellStyle name="Percent 6 2 5 2 2" xfId="35452"/>
    <cellStyle name="Percent 6 2 5 3" xfId="35453"/>
    <cellStyle name="Percent 6 2 5 4" xfId="35454"/>
    <cellStyle name="Percent 6 2 6" xfId="35455"/>
    <cellStyle name="Percent 6 2 6 2" xfId="35456"/>
    <cellStyle name="Percent 6 2 7" xfId="35457"/>
    <cellStyle name="Percent 6 2 8" xfId="35458"/>
    <cellStyle name="Percent 6 3" xfId="35459"/>
    <cellStyle name="Percent 6 3 2" xfId="35460"/>
    <cellStyle name="Percent 6 3 2 2" xfId="35461"/>
    <cellStyle name="Percent 6 3 2 2 2" xfId="35462"/>
    <cellStyle name="Percent 6 3 2 2 2 2" xfId="35463"/>
    <cellStyle name="Percent 6 3 2 2 3" xfId="35464"/>
    <cellStyle name="Percent 6 3 2 2 4" xfId="35465"/>
    <cellStyle name="Percent 6 3 2 3" xfId="35466"/>
    <cellStyle name="Percent 6 3 2 3 2" xfId="35467"/>
    <cellStyle name="Percent 6 3 2 3 2 2" xfId="35468"/>
    <cellStyle name="Percent 6 3 2 3 3" xfId="35469"/>
    <cellStyle name="Percent 6 3 2 3 4" xfId="35470"/>
    <cellStyle name="Percent 6 3 2 4" xfId="35471"/>
    <cellStyle name="Percent 6 3 2 4 2" xfId="35472"/>
    <cellStyle name="Percent 6 3 2 5" xfId="35473"/>
    <cellStyle name="Percent 6 3 2 6" xfId="35474"/>
    <cellStyle name="Percent 6 3 3" xfId="35475"/>
    <cellStyle name="Percent 6 3 3 2" xfId="35476"/>
    <cellStyle name="Percent 6 3 3 2 2" xfId="35477"/>
    <cellStyle name="Percent 6 3 3 3" xfId="35478"/>
    <cellStyle name="Percent 6 3 3 4" xfId="35479"/>
    <cellStyle name="Percent 6 3 4" xfId="35480"/>
    <cellStyle name="Percent 6 3 4 2" xfId="35481"/>
    <cellStyle name="Percent 6 3 4 2 2" xfId="35482"/>
    <cellStyle name="Percent 6 3 4 3" xfId="35483"/>
    <cellStyle name="Percent 6 3 4 4" xfId="35484"/>
    <cellStyle name="Percent 6 3 5" xfId="35485"/>
    <cellStyle name="Percent 6 3 5 2" xfId="35486"/>
    <cellStyle name="Percent 6 3 6" xfId="35487"/>
    <cellStyle name="Percent 6 3 7" xfId="35488"/>
    <cellStyle name="Percent 6 4" xfId="35489"/>
    <cellStyle name="Percent 6 4 2" xfId="35490"/>
    <cellStyle name="Percent 6 4 2 2" xfId="35491"/>
    <cellStyle name="Percent 6 4 2 2 2" xfId="35492"/>
    <cellStyle name="Percent 6 4 2 3" xfId="35493"/>
    <cellStyle name="Percent 6 4 2 4" xfId="35494"/>
    <cellStyle name="Percent 6 4 3" xfId="35495"/>
    <cellStyle name="Percent 6 4 3 2" xfId="35496"/>
    <cellStyle name="Percent 6 4 3 2 2" xfId="35497"/>
    <cellStyle name="Percent 6 4 3 3" xfId="35498"/>
    <cellStyle name="Percent 6 4 3 4" xfId="35499"/>
    <cellStyle name="Percent 6 4 4" xfId="35500"/>
    <cellStyle name="Percent 6 4 4 2" xfId="35501"/>
    <cellStyle name="Percent 6 4 5" xfId="35502"/>
    <cellStyle name="Percent 6 4 6" xfId="35503"/>
    <cellStyle name="Percent 6 5" xfId="35504"/>
    <cellStyle name="Percent 6 5 2" xfId="35505"/>
    <cellStyle name="Percent 6 5 2 2" xfId="35506"/>
    <cellStyle name="Percent 6 5 3" xfId="35507"/>
    <cellStyle name="Percent 6 5 4" xfId="35508"/>
    <cellStyle name="Percent 6 6" xfId="35509"/>
    <cellStyle name="Percent 6 6 2" xfId="35510"/>
    <cellStyle name="Percent 6 6 2 2" xfId="35511"/>
    <cellStyle name="Percent 6 6 3" xfId="35512"/>
    <cellStyle name="Percent 6 6 4" xfId="35513"/>
    <cellStyle name="Percent 6 7" xfId="35514"/>
    <cellStyle name="Percent 6 7 2" xfId="35515"/>
    <cellStyle name="Percent 6 8" xfId="35516"/>
    <cellStyle name="Percent 6 8 2" xfId="35517"/>
    <cellStyle name="Percent 6 9" xfId="35518"/>
    <cellStyle name="Percent 7" xfId="178"/>
    <cellStyle name="Percent 7 2" xfId="35519"/>
    <cellStyle name="Percent 7 2 2" xfId="35520"/>
    <cellStyle name="Percent 7 2 3" xfId="35521"/>
    <cellStyle name="Percent 7 2 4" xfId="35522"/>
    <cellStyle name="Percent 7 2 5" xfId="35523"/>
    <cellStyle name="Percent 7 2 6" xfId="35524"/>
    <cellStyle name="Percent 7 2 7" xfId="35525"/>
    <cellStyle name="Percent 7 2 8" xfId="35526"/>
    <cellStyle name="Percent 7 3" xfId="35527"/>
    <cellStyle name="Percent 7 4" xfId="35528"/>
    <cellStyle name="Percent 7 5" xfId="35529"/>
    <cellStyle name="Percent 7 6" xfId="35530"/>
    <cellStyle name="Percent 7 7" xfId="35531"/>
    <cellStyle name="Percent 7 8" xfId="35532"/>
    <cellStyle name="Percent 7 9" xfId="35533"/>
    <cellStyle name="Percent 8" xfId="277"/>
    <cellStyle name="Percent 8 2" xfId="35534"/>
    <cellStyle name="Percent 8 3" xfId="35535"/>
    <cellStyle name="Percent 9" xfId="35536"/>
    <cellStyle name="Percent 9 2" xfId="35537"/>
    <cellStyle name="Percent Hard" xfId="35538"/>
    <cellStyle name="Percentage" xfId="179"/>
    <cellStyle name="Period Title" xfId="180"/>
    <cellStyle name="PillarData" xfId="35539"/>
    <cellStyle name="PillarData 2" xfId="35540"/>
    <cellStyle name="PillarHeading" xfId="35541"/>
    <cellStyle name="PillarText" xfId="35542"/>
    <cellStyle name="PillarText 2" xfId="35543"/>
    <cellStyle name="PillarTotal" xfId="35544"/>
    <cellStyle name="PSChar" xfId="181"/>
    <cellStyle name="PSChar 10" xfId="35545"/>
    <cellStyle name="PSChar 10 2" xfId="35546"/>
    <cellStyle name="PSChar 11" xfId="35547"/>
    <cellStyle name="PSChar 12" xfId="35548"/>
    <cellStyle name="PSChar 2" xfId="35549"/>
    <cellStyle name="PSChar 2 2" xfId="35550"/>
    <cellStyle name="PSChar 3" xfId="35551"/>
    <cellStyle name="PSChar 3 2" xfId="35552"/>
    <cellStyle name="PSChar 4" xfId="35553"/>
    <cellStyle name="PSChar 4 2" xfId="35554"/>
    <cellStyle name="PSChar 5" xfId="35555"/>
    <cellStyle name="PSChar 5 2" xfId="35556"/>
    <cellStyle name="PSChar 6" xfId="35557"/>
    <cellStyle name="PSChar 6 2" xfId="35558"/>
    <cellStyle name="PSChar 7" xfId="35559"/>
    <cellStyle name="PSChar 7 2" xfId="35560"/>
    <cellStyle name="PSChar 8" xfId="35561"/>
    <cellStyle name="PSChar 8 2" xfId="35562"/>
    <cellStyle name="PSChar 9" xfId="35563"/>
    <cellStyle name="PSChar 9 2" xfId="35564"/>
    <cellStyle name="PSDate" xfId="182"/>
    <cellStyle name="PSDate 10" xfId="35565"/>
    <cellStyle name="PSDate 10 2" xfId="35566"/>
    <cellStyle name="PSDate 11" xfId="35567"/>
    <cellStyle name="PSDate 12" xfId="35568"/>
    <cellStyle name="PSDate 2" xfId="35569"/>
    <cellStyle name="PSDate 2 2" xfId="35570"/>
    <cellStyle name="PSDate 3" xfId="35571"/>
    <cellStyle name="PSDate 3 2" xfId="35572"/>
    <cellStyle name="PSDate 4" xfId="35573"/>
    <cellStyle name="PSDate 4 2" xfId="35574"/>
    <cellStyle name="PSDate 5" xfId="35575"/>
    <cellStyle name="PSDate 5 2" xfId="35576"/>
    <cellStyle name="PSDate 6" xfId="35577"/>
    <cellStyle name="PSDate 6 2" xfId="35578"/>
    <cellStyle name="PSDate 7" xfId="35579"/>
    <cellStyle name="PSDate 7 2" xfId="35580"/>
    <cellStyle name="PSDate 8" xfId="35581"/>
    <cellStyle name="PSDate 8 2" xfId="35582"/>
    <cellStyle name="PSDate 9" xfId="35583"/>
    <cellStyle name="PSDate 9 2" xfId="35584"/>
    <cellStyle name="PSDec" xfId="183"/>
    <cellStyle name="PSDec 10" xfId="35585"/>
    <cellStyle name="PSDec 10 2" xfId="35586"/>
    <cellStyle name="PSDec 11" xfId="35587"/>
    <cellStyle name="PSDec 12" xfId="35588"/>
    <cellStyle name="PSDec 2" xfId="35589"/>
    <cellStyle name="PSDec 2 2" xfId="35590"/>
    <cellStyle name="PSDec 3" xfId="35591"/>
    <cellStyle name="PSDec 3 2" xfId="35592"/>
    <cellStyle name="PSDec 4" xfId="35593"/>
    <cellStyle name="PSDec 4 2" xfId="35594"/>
    <cellStyle name="PSDec 5" xfId="35595"/>
    <cellStyle name="PSDec 5 2" xfId="35596"/>
    <cellStyle name="PSDec 6" xfId="35597"/>
    <cellStyle name="PSDec 6 2" xfId="35598"/>
    <cellStyle name="PSDec 7" xfId="35599"/>
    <cellStyle name="PSDec 7 2" xfId="35600"/>
    <cellStyle name="PSDec 8" xfId="35601"/>
    <cellStyle name="PSDec 8 2" xfId="35602"/>
    <cellStyle name="PSDec 9" xfId="35603"/>
    <cellStyle name="PSDec 9 2" xfId="35604"/>
    <cellStyle name="PSDetail" xfId="184"/>
    <cellStyle name="PSDetail 10" xfId="35605"/>
    <cellStyle name="PSDetail 2" xfId="35606"/>
    <cellStyle name="PSDetail 3" xfId="35607"/>
    <cellStyle name="PSDetail 4" xfId="35608"/>
    <cellStyle name="PSDetail 5" xfId="35609"/>
    <cellStyle name="PSDetail 6" xfId="35610"/>
    <cellStyle name="PSDetail 7" xfId="35611"/>
    <cellStyle name="PSDetail 8" xfId="35612"/>
    <cellStyle name="PSDetail 9" xfId="35613"/>
    <cellStyle name="PSHeading" xfId="185"/>
    <cellStyle name="PSHeading 10" xfId="35614"/>
    <cellStyle name="PSHeading 10 10" xfId="35615"/>
    <cellStyle name="PSHeading 10 2" xfId="35616"/>
    <cellStyle name="PSHeading 10 2 2" xfId="35617"/>
    <cellStyle name="PSHeading 10 2 2 2" xfId="35618"/>
    <cellStyle name="PSHeading 10 2 3" xfId="35619"/>
    <cellStyle name="PSHeading 10 3" xfId="35620"/>
    <cellStyle name="PSHeading 10 3 2" xfId="35621"/>
    <cellStyle name="PSHeading 10 4" xfId="35622"/>
    <cellStyle name="PSHeading 10 5" xfId="35623"/>
    <cellStyle name="PSHeading 10 6" xfId="35624"/>
    <cellStyle name="PSHeading 10 7" xfId="35625"/>
    <cellStyle name="PSHeading 10 8" xfId="35626"/>
    <cellStyle name="PSHeading 10 9" xfId="35627"/>
    <cellStyle name="PSHeading 11" xfId="35628"/>
    <cellStyle name="PSHeading 11 2" xfId="35629"/>
    <cellStyle name="PSHeading 11 2 2" xfId="35630"/>
    <cellStyle name="PSHeading 11 3" xfId="35631"/>
    <cellStyle name="PSHeading 12" xfId="35632"/>
    <cellStyle name="PSHeading 12 2" xfId="35633"/>
    <cellStyle name="PSHeading 12 2 2" xfId="35634"/>
    <cellStyle name="PSHeading 12 3" xfId="35635"/>
    <cellStyle name="PSHeading 13" xfId="35636"/>
    <cellStyle name="PSHeading 13 2" xfId="35637"/>
    <cellStyle name="PSHeading 14" xfId="35638"/>
    <cellStyle name="PSHeading 15" xfId="35639"/>
    <cellStyle name="PSHeading 16" xfId="35640"/>
    <cellStyle name="PSHeading 17" xfId="35641"/>
    <cellStyle name="PSHeading 18" xfId="35642"/>
    <cellStyle name="PSHeading 19" xfId="35643"/>
    <cellStyle name="PSHeading 2" xfId="35644"/>
    <cellStyle name="PSHeading 2 10" xfId="35645"/>
    <cellStyle name="PSHeading 2 11" xfId="35646"/>
    <cellStyle name="PSHeading 2 12" xfId="35647"/>
    <cellStyle name="PSHeading 2 13" xfId="35648"/>
    <cellStyle name="PSHeading 2 14" xfId="35649"/>
    <cellStyle name="PSHeading 2 15" xfId="35650"/>
    <cellStyle name="PSHeading 2 16" xfId="35651"/>
    <cellStyle name="PSHeading 2 17" xfId="35652"/>
    <cellStyle name="PSHeading 2 18" xfId="35653"/>
    <cellStyle name="PSHeading 2 19" xfId="35654"/>
    <cellStyle name="PSHeading 2 2" xfId="35655"/>
    <cellStyle name="PSHeading 2 2 10" xfId="35656"/>
    <cellStyle name="PSHeading 2 2 11" xfId="35657"/>
    <cellStyle name="PSHeading 2 2 12" xfId="35658"/>
    <cellStyle name="PSHeading 2 2 13" xfId="35659"/>
    <cellStyle name="PSHeading 2 2 14" xfId="35660"/>
    <cellStyle name="PSHeading 2 2 15" xfId="35661"/>
    <cellStyle name="PSHeading 2 2 16" xfId="35662"/>
    <cellStyle name="PSHeading 2 2 17" xfId="35663"/>
    <cellStyle name="PSHeading 2 2 18" xfId="35664"/>
    <cellStyle name="PSHeading 2 2 19" xfId="35665"/>
    <cellStyle name="PSHeading 2 2 2" xfId="35666"/>
    <cellStyle name="PSHeading 2 2 2 10" xfId="35667"/>
    <cellStyle name="PSHeading 2 2 2 11" xfId="35668"/>
    <cellStyle name="PSHeading 2 2 2 12" xfId="35669"/>
    <cellStyle name="PSHeading 2 2 2 13" xfId="35670"/>
    <cellStyle name="PSHeading 2 2 2 14" xfId="35671"/>
    <cellStyle name="PSHeading 2 2 2 15" xfId="35672"/>
    <cellStyle name="PSHeading 2 2 2 16" xfId="35673"/>
    <cellStyle name="PSHeading 2 2 2 17" xfId="35674"/>
    <cellStyle name="PSHeading 2 2 2 18" xfId="35675"/>
    <cellStyle name="PSHeading 2 2 2 19" xfId="35676"/>
    <cellStyle name="PSHeading 2 2 2 2" xfId="35677"/>
    <cellStyle name="PSHeading 2 2 2 20" xfId="35678"/>
    <cellStyle name="PSHeading 2 2 2 21" xfId="35679"/>
    <cellStyle name="PSHeading 2 2 2 22" xfId="35680"/>
    <cellStyle name="PSHeading 2 2 2 23" xfId="35681"/>
    <cellStyle name="PSHeading 2 2 2 24" xfId="35682"/>
    <cellStyle name="PSHeading 2 2 2 25" xfId="35683"/>
    <cellStyle name="PSHeading 2 2 2 26" xfId="35684"/>
    <cellStyle name="PSHeading 2 2 2 27" xfId="35685"/>
    <cellStyle name="PSHeading 2 2 2 28" xfId="35686"/>
    <cellStyle name="PSHeading 2 2 2 3" xfId="35687"/>
    <cellStyle name="PSHeading 2 2 2 4" xfId="35688"/>
    <cellStyle name="PSHeading 2 2 2 5" xfId="35689"/>
    <cellStyle name="PSHeading 2 2 2 6" xfId="35690"/>
    <cellStyle name="PSHeading 2 2 2 7" xfId="35691"/>
    <cellStyle name="PSHeading 2 2 2 8" xfId="35692"/>
    <cellStyle name="PSHeading 2 2 2 9" xfId="35693"/>
    <cellStyle name="PSHeading 2 2 20" xfId="35694"/>
    <cellStyle name="PSHeading 2 2 21" xfId="35695"/>
    <cellStyle name="PSHeading 2 2 22" xfId="35696"/>
    <cellStyle name="PSHeading 2 2 23" xfId="35697"/>
    <cellStyle name="PSHeading 2 2 24" xfId="35698"/>
    <cellStyle name="PSHeading 2 2 25" xfId="35699"/>
    <cellStyle name="PSHeading 2 2 26" xfId="35700"/>
    <cellStyle name="PSHeading 2 2 27" xfId="35701"/>
    <cellStyle name="PSHeading 2 2 28" xfId="35702"/>
    <cellStyle name="PSHeading 2 2 29" xfId="35703"/>
    <cellStyle name="PSHeading 2 2 3" xfId="35704"/>
    <cellStyle name="PSHeading 2 2 3 10" xfId="35705"/>
    <cellStyle name="PSHeading 2 2 3 11" xfId="35706"/>
    <cellStyle name="PSHeading 2 2 3 12" xfId="35707"/>
    <cellStyle name="PSHeading 2 2 3 13" xfId="35708"/>
    <cellStyle name="PSHeading 2 2 3 14" xfId="35709"/>
    <cellStyle name="PSHeading 2 2 3 15" xfId="35710"/>
    <cellStyle name="PSHeading 2 2 3 16" xfId="35711"/>
    <cellStyle name="PSHeading 2 2 3 17" xfId="35712"/>
    <cellStyle name="PSHeading 2 2 3 18" xfId="35713"/>
    <cellStyle name="PSHeading 2 2 3 2" xfId="35714"/>
    <cellStyle name="PSHeading 2 2 3 3" xfId="35715"/>
    <cellStyle name="PSHeading 2 2 3 4" xfId="35716"/>
    <cellStyle name="PSHeading 2 2 3 5" xfId="35717"/>
    <cellStyle name="PSHeading 2 2 3 6" xfId="35718"/>
    <cellStyle name="PSHeading 2 2 3 7" xfId="35719"/>
    <cellStyle name="PSHeading 2 2 3 8" xfId="35720"/>
    <cellStyle name="PSHeading 2 2 3 9" xfId="35721"/>
    <cellStyle name="PSHeading 2 2 4" xfId="35722"/>
    <cellStyle name="PSHeading 2 2 4 10" xfId="35723"/>
    <cellStyle name="PSHeading 2 2 4 11" xfId="35724"/>
    <cellStyle name="PSHeading 2 2 4 12" xfId="35725"/>
    <cellStyle name="PSHeading 2 2 4 2" xfId="35726"/>
    <cellStyle name="PSHeading 2 2 4 3" xfId="35727"/>
    <cellStyle name="PSHeading 2 2 4 4" xfId="35728"/>
    <cellStyle name="PSHeading 2 2 4 5" xfId="35729"/>
    <cellStyle name="PSHeading 2 2 4 6" xfId="35730"/>
    <cellStyle name="PSHeading 2 2 4 7" xfId="35731"/>
    <cellStyle name="PSHeading 2 2 4 8" xfId="35732"/>
    <cellStyle name="PSHeading 2 2 4 9" xfId="35733"/>
    <cellStyle name="PSHeading 2 2 5" xfId="35734"/>
    <cellStyle name="PSHeading 2 2 5 10" xfId="35735"/>
    <cellStyle name="PSHeading 2 2 5 2" xfId="35736"/>
    <cellStyle name="PSHeading 2 2 5 3" xfId="35737"/>
    <cellStyle name="PSHeading 2 2 5 4" xfId="35738"/>
    <cellStyle name="PSHeading 2 2 5 5" xfId="35739"/>
    <cellStyle name="PSHeading 2 2 5 6" xfId="35740"/>
    <cellStyle name="PSHeading 2 2 5 7" xfId="35741"/>
    <cellStyle name="PSHeading 2 2 5 8" xfId="35742"/>
    <cellStyle name="PSHeading 2 2 5 9" xfId="35743"/>
    <cellStyle name="PSHeading 2 2 6" xfId="35744"/>
    <cellStyle name="PSHeading 2 2 6 10" xfId="35745"/>
    <cellStyle name="PSHeading 2 2 6 11" xfId="35746"/>
    <cellStyle name="PSHeading 2 2 6 2" xfId="35747"/>
    <cellStyle name="PSHeading 2 2 6 3" xfId="35748"/>
    <cellStyle name="PSHeading 2 2 6 4" xfId="35749"/>
    <cellStyle name="PSHeading 2 2 6 5" xfId="35750"/>
    <cellStyle name="PSHeading 2 2 6 6" xfId="35751"/>
    <cellStyle name="PSHeading 2 2 6 7" xfId="35752"/>
    <cellStyle name="PSHeading 2 2 6 8" xfId="35753"/>
    <cellStyle name="PSHeading 2 2 6 9" xfId="35754"/>
    <cellStyle name="PSHeading 2 2 7" xfId="35755"/>
    <cellStyle name="PSHeading 2 2 7 2" xfId="35756"/>
    <cellStyle name="PSHeading 2 2 7 3" xfId="35757"/>
    <cellStyle name="PSHeading 2 2 7 4" xfId="35758"/>
    <cellStyle name="PSHeading 2 2 7 5" xfId="35759"/>
    <cellStyle name="PSHeading 2 2 7 6" xfId="35760"/>
    <cellStyle name="PSHeading 2 2 7 7" xfId="35761"/>
    <cellStyle name="PSHeading 2 2 8" xfId="35762"/>
    <cellStyle name="PSHeading 2 2 9" xfId="35763"/>
    <cellStyle name="PSHeading 2 20" xfId="35764"/>
    <cellStyle name="PSHeading 2 21" xfId="35765"/>
    <cellStyle name="PSHeading 2 22" xfId="35766"/>
    <cellStyle name="PSHeading 2 23" xfId="35767"/>
    <cellStyle name="PSHeading 2 24" xfId="35768"/>
    <cellStyle name="PSHeading 2 25" xfId="35769"/>
    <cellStyle name="PSHeading 2 26" xfId="35770"/>
    <cellStyle name="PSHeading 2 27" xfId="35771"/>
    <cellStyle name="PSHeading 2 28" xfId="35772"/>
    <cellStyle name="PSHeading 2 3" xfId="35773"/>
    <cellStyle name="PSHeading 2 3 10" xfId="35774"/>
    <cellStyle name="PSHeading 2 3 11" xfId="35775"/>
    <cellStyle name="PSHeading 2 3 12" xfId="35776"/>
    <cellStyle name="PSHeading 2 3 13" xfId="35777"/>
    <cellStyle name="PSHeading 2 3 14" xfId="35778"/>
    <cellStyle name="PSHeading 2 3 15" xfId="35779"/>
    <cellStyle name="PSHeading 2 3 16" xfId="35780"/>
    <cellStyle name="PSHeading 2 3 17" xfId="35781"/>
    <cellStyle name="PSHeading 2 3 18" xfId="35782"/>
    <cellStyle name="PSHeading 2 3 19" xfId="35783"/>
    <cellStyle name="PSHeading 2 3 2" xfId="35784"/>
    <cellStyle name="PSHeading 2 3 20" xfId="35785"/>
    <cellStyle name="PSHeading 2 3 21" xfId="35786"/>
    <cellStyle name="PSHeading 2 3 22" xfId="35787"/>
    <cellStyle name="PSHeading 2 3 23" xfId="35788"/>
    <cellStyle name="PSHeading 2 3 24" xfId="35789"/>
    <cellStyle name="PSHeading 2 3 25" xfId="35790"/>
    <cellStyle name="PSHeading 2 3 26" xfId="35791"/>
    <cellStyle name="PSHeading 2 3 27" xfId="35792"/>
    <cellStyle name="PSHeading 2 3 28" xfId="35793"/>
    <cellStyle name="PSHeading 2 3 3" xfId="35794"/>
    <cellStyle name="PSHeading 2 3 4" xfId="35795"/>
    <cellStyle name="PSHeading 2 3 5" xfId="35796"/>
    <cellStyle name="PSHeading 2 3 6" xfId="35797"/>
    <cellStyle name="PSHeading 2 3 7" xfId="35798"/>
    <cellStyle name="PSHeading 2 3 8" xfId="35799"/>
    <cellStyle name="PSHeading 2 3 9" xfId="35800"/>
    <cellStyle name="PSHeading 2 4" xfId="35801"/>
    <cellStyle name="PSHeading 2 4 10" xfId="35802"/>
    <cellStyle name="PSHeading 2 4 11" xfId="35803"/>
    <cellStyle name="PSHeading 2 4 12" xfId="35804"/>
    <cellStyle name="PSHeading 2 4 13" xfId="35805"/>
    <cellStyle name="PSHeading 2 4 14" xfId="35806"/>
    <cellStyle name="PSHeading 2 4 15" xfId="35807"/>
    <cellStyle name="PSHeading 2 4 16" xfId="35808"/>
    <cellStyle name="PSHeading 2 4 17" xfId="35809"/>
    <cellStyle name="PSHeading 2 4 18" xfId="35810"/>
    <cellStyle name="PSHeading 2 4 2" xfId="35811"/>
    <cellStyle name="PSHeading 2 4 3" xfId="35812"/>
    <cellStyle name="PSHeading 2 4 4" xfId="35813"/>
    <cellStyle name="PSHeading 2 4 5" xfId="35814"/>
    <cellStyle name="PSHeading 2 4 6" xfId="35815"/>
    <cellStyle name="PSHeading 2 4 7" xfId="35816"/>
    <cellStyle name="PSHeading 2 4 8" xfId="35817"/>
    <cellStyle name="PSHeading 2 4 9" xfId="35818"/>
    <cellStyle name="PSHeading 2 5" xfId="35819"/>
    <cellStyle name="PSHeading 2 5 10" xfId="35820"/>
    <cellStyle name="PSHeading 2 5 11" xfId="35821"/>
    <cellStyle name="PSHeading 2 5 12" xfId="35822"/>
    <cellStyle name="PSHeading 2 5 2" xfId="35823"/>
    <cellStyle name="PSHeading 2 5 3" xfId="35824"/>
    <cellStyle name="PSHeading 2 5 4" xfId="35825"/>
    <cellStyle name="PSHeading 2 5 5" xfId="35826"/>
    <cellStyle name="PSHeading 2 5 6" xfId="35827"/>
    <cellStyle name="PSHeading 2 5 7" xfId="35828"/>
    <cellStyle name="PSHeading 2 5 8" xfId="35829"/>
    <cellStyle name="PSHeading 2 5 9" xfId="35830"/>
    <cellStyle name="PSHeading 2 6" xfId="35831"/>
    <cellStyle name="PSHeading 2 6 10" xfId="35832"/>
    <cellStyle name="PSHeading 2 6 2" xfId="35833"/>
    <cellStyle name="PSHeading 2 6 3" xfId="35834"/>
    <cellStyle name="PSHeading 2 6 4" xfId="35835"/>
    <cellStyle name="PSHeading 2 6 5" xfId="35836"/>
    <cellStyle name="PSHeading 2 6 6" xfId="35837"/>
    <cellStyle name="PSHeading 2 6 7" xfId="35838"/>
    <cellStyle name="PSHeading 2 6 8" xfId="35839"/>
    <cellStyle name="PSHeading 2 6 9" xfId="35840"/>
    <cellStyle name="PSHeading 2 7" xfId="35841"/>
    <cellStyle name="PSHeading 2 7 10" xfId="35842"/>
    <cellStyle name="PSHeading 2 7 11" xfId="35843"/>
    <cellStyle name="PSHeading 2 7 2" xfId="35844"/>
    <cellStyle name="PSHeading 2 7 3" xfId="35845"/>
    <cellStyle name="PSHeading 2 7 4" xfId="35846"/>
    <cellStyle name="PSHeading 2 7 5" xfId="35847"/>
    <cellStyle name="PSHeading 2 7 6" xfId="35848"/>
    <cellStyle name="PSHeading 2 7 7" xfId="35849"/>
    <cellStyle name="PSHeading 2 7 8" xfId="35850"/>
    <cellStyle name="PSHeading 2 7 9" xfId="35851"/>
    <cellStyle name="PSHeading 2 8" xfId="35852"/>
    <cellStyle name="PSHeading 2 8 2" xfId="35853"/>
    <cellStyle name="PSHeading 2 8 3" xfId="35854"/>
    <cellStyle name="PSHeading 2 8 4" xfId="35855"/>
    <cellStyle name="PSHeading 2 8 5" xfId="35856"/>
    <cellStyle name="PSHeading 2 8 6" xfId="35857"/>
    <cellStyle name="PSHeading 2 8 7" xfId="35858"/>
    <cellStyle name="PSHeading 2 9" xfId="35859"/>
    <cellStyle name="PSHeading 2 9 2" xfId="35860"/>
    <cellStyle name="PSHeading 2 9 3" xfId="35861"/>
    <cellStyle name="PSHeading 2 9 4" xfId="35862"/>
    <cellStyle name="PSHeading 2 9 5" xfId="35863"/>
    <cellStyle name="PSHeading 2 9 6" xfId="35864"/>
    <cellStyle name="PSHeading 20" xfId="35865"/>
    <cellStyle name="PSHeading 21" xfId="35866"/>
    <cellStyle name="PSHeading 22" xfId="35867"/>
    <cellStyle name="PSHeading 23" xfId="35868"/>
    <cellStyle name="PSHeading 24" xfId="35869"/>
    <cellStyle name="PSHeading 25" xfId="35870"/>
    <cellStyle name="PSHeading 26" xfId="35871"/>
    <cellStyle name="PSHeading 27" xfId="35872"/>
    <cellStyle name="PSHeading 28" xfId="35873"/>
    <cellStyle name="PSHeading 29" xfId="35874"/>
    <cellStyle name="PSHeading 3" xfId="35875"/>
    <cellStyle name="PSHeading 3 10" xfId="35876"/>
    <cellStyle name="PSHeading 3 11" xfId="35877"/>
    <cellStyle name="PSHeading 3 12" xfId="35878"/>
    <cellStyle name="PSHeading 3 13" xfId="35879"/>
    <cellStyle name="PSHeading 3 14" xfId="35880"/>
    <cellStyle name="PSHeading 3 15" xfId="35881"/>
    <cellStyle name="PSHeading 3 16" xfId="35882"/>
    <cellStyle name="PSHeading 3 17" xfId="35883"/>
    <cellStyle name="PSHeading 3 18" xfId="35884"/>
    <cellStyle name="PSHeading 3 19" xfId="35885"/>
    <cellStyle name="PSHeading 3 2" xfId="35886"/>
    <cellStyle name="PSHeading 3 2 10" xfId="35887"/>
    <cellStyle name="PSHeading 3 2 11" xfId="35888"/>
    <cellStyle name="PSHeading 3 2 12" xfId="35889"/>
    <cellStyle name="PSHeading 3 2 13" xfId="35890"/>
    <cellStyle name="PSHeading 3 2 14" xfId="35891"/>
    <cellStyle name="PSHeading 3 2 15" xfId="35892"/>
    <cellStyle name="PSHeading 3 2 16" xfId="35893"/>
    <cellStyle name="PSHeading 3 2 17" xfId="35894"/>
    <cellStyle name="PSHeading 3 2 18" xfId="35895"/>
    <cellStyle name="PSHeading 3 2 19" xfId="35896"/>
    <cellStyle name="PSHeading 3 2 2" xfId="35897"/>
    <cellStyle name="PSHeading 3 2 2 10" xfId="35898"/>
    <cellStyle name="PSHeading 3 2 2 11" xfId="35899"/>
    <cellStyle name="PSHeading 3 2 2 12" xfId="35900"/>
    <cellStyle name="PSHeading 3 2 2 13" xfId="35901"/>
    <cellStyle name="PSHeading 3 2 2 14" xfId="35902"/>
    <cellStyle name="PSHeading 3 2 2 15" xfId="35903"/>
    <cellStyle name="PSHeading 3 2 2 16" xfId="35904"/>
    <cellStyle name="PSHeading 3 2 2 17" xfId="35905"/>
    <cellStyle name="PSHeading 3 2 2 18" xfId="35906"/>
    <cellStyle name="PSHeading 3 2 2 19" xfId="35907"/>
    <cellStyle name="PSHeading 3 2 2 2" xfId="35908"/>
    <cellStyle name="PSHeading 3 2 2 2 10" xfId="35909"/>
    <cellStyle name="PSHeading 3 2 2 2 11" xfId="35910"/>
    <cellStyle name="PSHeading 3 2 2 2 12" xfId="35911"/>
    <cellStyle name="PSHeading 3 2 2 2 13" xfId="35912"/>
    <cellStyle name="PSHeading 3 2 2 2 14" xfId="35913"/>
    <cellStyle name="PSHeading 3 2 2 2 15" xfId="35914"/>
    <cellStyle name="PSHeading 3 2 2 2 16" xfId="35915"/>
    <cellStyle name="PSHeading 3 2 2 2 17" xfId="35916"/>
    <cellStyle name="PSHeading 3 2 2 2 18" xfId="35917"/>
    <cellStyle name="PSHeading 3 2 2 2 19" xfId="35918"/>
    <cellStyle name="PSHeading 3 2 2 2 2" xfId="35919"/>
    <cellStyle name="PSHeading 3 2 2 2 20" xfId="35920"/>
    <cellStyle name="PSHeading 3 2 2 2 21" xfId="35921"/>
    <cellStyle name="PSHeading 3 2 2 2 22" xfId="35922"/>
    <cellStyle name="PSHeading 3 2 2 2 23" xfId="35923"/>
    <cellStyle name="PSHeading 3 2 2 2 24" xfId="35924"/>
    <cellStyle name="PSHeading 3 2 2 2 25" xfId="35925"/>
    <cellStyle name="PSHeading 3 2 2 2 26" xfId="35926"/>
    <cellStyle name="PSHeading 3 2 2 2 27" xfId="35927"/>
    <cellStyle name="PSHeading 3 2 2 2 3" xfId="35928"/>
    <cellStyle name="PSHeading 3 2 2 2 4" xfId="35929"/>
    <cellStyle name="PSHeading 3 2 2 2 5" xfId="35930"/>
    <cellStyle name="PSHeading 3 2 2 2 6" xfId="35931"/>
    <cellStyle name="PSHeading 3 2 2 2 7" xfId="35932"/>
    <cellStyle name="PSHeading 3 2 2 2 8" xfId="35933"/>
    <cellStyle name="PSHeading 3 2 2 2 9" xfId="35934"/>
    <cellStyle name="PSHeading 3 2 2 20" xfId="35935"/>
    <cellStyle name="PSHeading 3 2 2 21" xfId="35936"/>
    <cellStyle name="PSHeading 3 2 2 22" xfId="35937"/>
    <cellStyle name="PSHeading 3 2 2 23" xfId="35938"/>
    <cellStyle name="PSHeading 3 2 2 24" xfId="35939"/>
    <cellStyle name="PSHeading 3 2 2 25" xfId="35940"/>
    <cellStyle name="PSHeading 3 2 2 26" xfId="35941"/>
    <cellStyle name="PSHeading 3 2 2 27" xfId="35942"/>
    <cellStyle name="PSHeading 3 2 2 28" xfId="35943"/>
    <cellStyle name="PSHeading 3 2 2 29" xfId="35944"/>
    <cellStyle name="PSHeading 3 2 2 3" xfId="35945"/>
    <cellStyle name="PSHeading 3 2 2 3 10" xfId="35946"/>
    <cellStyle name="PSHeading 3 2 2 3 11" xfId="35947"/>
    <cellStyle name="PSHeading 3 2 2 3 12" xfId="35948"/>
    <cellStyle name="PSHeading 3 2 2 3 13" xfId="35949"/>
    <cellStyle name="PSHeading 3 2 2 3 14" xfId="35950"/>
    <cellStyle name="PSHeading 3 2 2 3 15" xfId="35951"/>
    <cellStyle name="PSHeading 3 2 2 3 16" xfId="35952"/>
    <cellStyle name="PSHeading 3 2 2 3 17" xfId="35953"/>
    <cellStyle name="PSHeading 3 2 2 3 2" xfId="35954"/>
    <cellStyle name="PSHeading 3 2 2 3 3" xfId="35955"/>
    <cellStyle name="PSHeading 3 2 2 3 4" xfId="35956"/>
    <cellStyle name="PSHeading 3 2 2 3 5" xfId="35957"/>
    <cellStyle name="PSHeading 3 2 2 3 6" xfId="35958"/>
    <cellStyle name="PSHeading 3 2 2 3 7" xfId="35959"/>
    <cellStyle name="PSHeading 3 2 2 3 8" xfId="35960"/>
    <cellStyle name="PSHeading 3 2 2 3 9" xfId="35961"/>
    <cellStyle name="PSHeading 3 2 2 4" xfId="35962"/>
    <cellStyle name="PSHeading 3 2 2 4 10" xfId="35963"/>
    <cellStyle name="PSHeading 3 2 2 4 11" xfId="35964"/>
    <cellStyle name="PSHeading 3 2 2 4 12" xfId="35965"/>
    <cellStyle name="PSHeading 3 2 2 4 2" xfId="35966"/>
    <cellStyle name="PSHeading 3 2 2 4 3" xfId="35967"/>
    <cellStyle name="PSHeading 3 2 2 4 4" xfId="35968"/>
    <cellStyle name="PSHeading 3 2 2 4 5" xfId="35969"/>
    <cellStyle name="PSHeading 3 2 2 4 6" xfId="35970"/>
    <cellStyle name="PSHeading 3 2 2 4 7" xfId="35971"/>
    <cellStyle name="PSHeading 3 2 2 4 8" xfId="35972"/>
    <cellStyle name="PSHeading 3 2 2 4 9" xfId="35973"/>
    <cellStyle name="PSHeading 3 2 2 5" xfId="35974"/>
    <cellStyle name="PSHeading 3 2 2 5 10" xfId="35975"/>
    <cellStyle name="PSHeading 3 2 2 5 2" xfId="35976"/>
    <cellStyle name="PSHeading 3 2 2 5 3" xfId="35977"/>
    <cellStyle name="PSHeading 3 2 2 5 4" xfId="35978"/>
    <cellStyle name="PSHeading 3 2 2 5 5" xfId="35979"/>
    <cellStyle name="PSHeading 3 2 2 5 6" xfId="35980"/>
    <cellStyle name="PSHeading 3 2 2 5 7" xfId="35981"/>
    <cellStyle name="PSHeading 3 2 2 5 8" xfId="35982"/>
    <cellStyle name="PSHeading 3 2 2 5 9" xfId="35983"/>
    <cellStyle name="PSHeading 3 2 2 6" xfId="35984"/>
    <cellStyle name="PSHeading 3 2 2 6 10" xfId="35985"/>
    <cellStyle name="PSHeading 3 2 2 6 11" xfId="35986"/>
    <cellStyle name="PSHeading 3 2 2 6 2" xfId="35987"/>
    <cellStyle name="PSHeading 3 2 2 6 3" xfId="35988"/>
    <cellStyle name="PSHeading 3 2 2 6 4" xfId="35989"/>
    <cellStyle name="PSHeading 3 2 2 6 5" xfId="35990"/>
    <cellStyle name="PSHeading 3 2 2 6 6" xfId="35991"/>
    <cellStyle name="PSHeading 3 2 2 6 7" xfId="35992"/>
    <cellStyle name="PSHeading 3 2 2 6 8" xfId="35993"/>
    <cellStyle name="PSHeading 3 2 2 6 9" xfId="35994"/>
    <cellStyle name="PSHeading 3 2 2 7" xfId="35995"/>
    <cellStyle name="PSHeading 3 2 2 7 2" xfId="35996"/>
    <cellStyle name="PSHeading 3 2 2 7 3" xfId="35997"/>
    <cellStyle name="PSHeading 3 2 2 7 4" xfId="35998"/>
    <cellStyle name="PSHeading 3 2 2 7 5" xfId="35999"/>
    <cellStyle name="PSHeading 3 2 2 7 6" xfId="36000"/>
    <cellStyle name="PSHeading 3 2 2 7 7" xfId="36001"/>
    <cellStyle name="PSHeading 3 2 2 8" xfId="36002"/>
    <cellStyle name="PSHeading 3 2 2 9" xfId="36003"/>
    <cellStyle name="PSHeading 3 2 20" xfId="36004"/>
    <cellStyle name="PSHeading 3 2 21" xfId="36005"/>
    <cellStyle name="PSHeading 3 2 22" xfId="36006"/>
    <cellStyle name="PSHeading 3 2 23" xfId="36007"/>
    <cellStyle name="PSHeading 3 2 24" xfId="36008"/>
    <cellStyle name="PSHeading 3 2 25" xfId="36009"/>
    <cellStyle name="PSHeading 3 2 26" xfId="36010"/>
    <cellStyle name="PSHeading 3 2 27" xfId="36011"/>
    <cellStyle name="PSHeading 3 2 28" xfId="36012"/>
    <cellStyle name="PSHeading 3 2 29" xfId="36013"/>
    <cellStyle name="PSHeading 3 2 3" xfId="36014"/>
    <cellStyle name="PSHeading 3 2 3 10" xfId="36015"/>
    <cellStyle name="PSHeading 3 2 3 11" xfId="36016"/>
    <cellStyle name="PSHeading 3 2 3 12" xfId="36017"/>
    <cellStyle name="PSHeading 3 2 3 13" xfId="36018"/>
    <cellStyle name="PSHeading 3 2 3 14" xfId="36019"/>
    <cellStyle name="PSHeading 3 2 3 15" xfId="36020"/>
    <cellStyle name="PSHeading 3 2 3 16" xfId="36021"/>
    <cellStyle name="PSHeading 3 2 3 17" xfId="36022"/>
    <cellStyle name="PSHeading 3 2 3 18" xfId="36023"/>
    <cellStyle name="PSHeading 3 2 3 19" xfId="36024"/>
    <cellStyle name="PSHeading 3 2 3 2" xfId="36025"/>
    <cellStyle name="PSHeading 3 2 3 20" xfId="36026"/>
    <cellStyle name="PSHeading 3 2 3 21" xfId="36027"/>
    <cellStyle name="PSHeading 3 2 3 22" xfId="36028"/>
    <cellStyle name="PSHeading 3 2 3 23" xfId="36029"/>
    <cellStyle name="PSHeading 3 2 3 24" xfId="36030"/>
    <cellStyle name="PSHeading 3 2 3 25" xfId="36031"/>
    <cellStyle name="PSHeading 3 2 3 26" xfId="36032"/>
    <cellStyle name="PSHeading 3 2 3 27" xfId="36033"/>
    <cellStyle name="PSHeading 3 2 3 3" xfId="36034"/>
    <cellStyle name="PSHeading 3 2 3 4" xfId="36035"/>
    <cellStyle name="PSHeading 3 2 3 5" xfId="36036"/>
    <cellStyle name="PSHeading 3 2 3 6" xfId="36037"/>
    <cellStyle name="PSHeading 3 2 3 7" xfId="36038"/>
    <cellStyle name="PSHeading 3 2 3 8" xfId="36039"/>
    <cellStyle name="PSHeading 3 2 3 9" xfId="36040"/>
    <cellStyle name="PSHeading 3 2 30" xfId="36041"/>
    <cellStyle name="PSHeading 3 2 4" xfId="36042"/>
    <cellStyle name="PSHeading 3 2 4 10" xfId="36043"/>
    <cellStyle name="PSHeading 3 2 4 11" xfId="36044"/>
    <cellStyle name="PSHeading 3 2 4 12" xfId="36045"/>
    <cellStyle name="PSHeading 3 2 4 13" xfId="36046"/>
    <cellStyle name="PSHeading 3 2 4 14" xfId="36047"/>
    <cellStyle name="PSHeading 3 2 4 15" xfId="36048"/>
    <cellStyle name="PSHeading 3 2 4 16" xfId="36049"/>
    <cellStyle name="PSHeading 3 2 4 17" xfId="36050"/>
    <cellStyle name="PSHeading 3 2 4 2" xfId="36051"/>
    <cellStyle name="PSHeading 3 2 4 3" xfId="36052"/>
    <cellStyle name="PSHeading 3 2 4 4" xfId="36053"/>
    <cellStyle name="PSHeading 3 2 4 5" xfId="36054"/>
    <cellStyle name="PSHeading 3 2 4 6" xfId="36055"/>
    <cellStyle name="PSHeading 3 2 4 7" xfId="36056"/>
    <cellStyle name="PSHeading 3 2 4 8" xfId="36057"/>
    <cellStyle name="PSHeading 3 2 4 9" xfId="36058"/>
    <cellStyle name="PSHeading 3 2 5" xfId="36059"/>
    <cellStyle name="PSHeading 3 2 5 10" xfId="36060"/>
    <cellStyle name="PSHeading 3 2 5 11" xfId="36061"/>
    <cellStyle name="PSHeading 3 2 5 12" xfId="36062"/>
    <cellStyle name="PSHeading 3 2 5 2" xfId="36063"/>
    <cellStyle name="PSHeading 3 2 5 3" xfId="36064"/>
    <cellStyle name="PSHeading 3 2 5 4" xfId="36065"/>
    <cellStyle name="PSHeading 3 2 5 5" xfId="36066"/>
    <cellStyle name="PSHeading 3 2 5 6" xfId="36067"/>
    <cellStyle name="PSHeading 3 2 5 7" xfId="36068"/>
    <cellStyle name="PSHeading 3 2 5 8" xfId="36069"/>
    <cellStyle name="PSHeading 3 2 5 9" xfId="36070"/>
    <cellStyle name="PSHeading 3 2 6" xfId="36071"/>
    <cellStyle name="PSHeading 3 2 6 10" xfId="36072"/>
    <cellStyle name="PSHeading 3 2 6 2" xfId="36073"/>
    <cellStyle name="PSHeading 3 2 6 3" xfId="36074"/>
    <cellStyle name="PSHeading 3 2 6 4" xfId="36075"/>
    <cellStyle name="PSHeading 3 2 6 5" xfId="36076"/>
    <cellStyle name="PSHeading 3 2 6 6" xfId="36077"/>
    <cellStyle name="PSHeading 3 2 6 7" xfId="36078"/>
    <cellStyle name="PSHeading 3 2 6 8" xfId="36079"/>
    <cellStyle name="PSHeading 3 2 6 9" xfId="36080"/>
    <cellStyle name="PSHeading 3 2 7" xfId="36081"/>
    <cellStyle name="PSHeading 3 2 7 10" xfId="36082"/>
    <cellStyle name="PSHeading 3 2 7 11" xfId="36083"/>
    <cellStyle name="PSHeading 3 2 7 2" xfId="36084"/>
    <cellStyle name="PSHeading 3 2 7 3" xfId="36085"/>
    <cellStyle name="PSHeading 3 2 7 4" xfId="36086"/>
    <cellStyle name="PSHeading 3 2 7 5" xfId="36087"/>
    <cellStyle name="PSHeading 3 2 7 6" xfId="36088"/>
    <cellStyle name="PSHeading 3 2 7 7" xfId="36089"/>
    <cellStyle name="PSHeading 3 2 7 8" xfId="36090"/>
    <cellStyle name="PSHeading 3 2 7 9" xfId="36091"/>
    <cellStyle name="PSHeading 3 2 8" xfId="36092"/>
    <cellStyle name="PSHeading 3 2 8 2" xfId="36093"/>
    <cellStyle name="PSHeading 3 2 8 3" xfId="36094"/>
    <cellStyle name="PSHeading 3 2 8 4" xfId="36095"/>
    <cellStyle name="PSHeading 3 2 8 5" xfId="36096"/>
    <cellStyle name="PSHeading 3 2 8 6" xfId="36097"/>
    <cellStyle name="PSHeading 3 2 8 7" xfId="36098"/>
    <cellStyle name="PSHeading 3 2 9" xfId="36099"/>
    <cellStyle name="PSHeading 3 20" xfId="36100"/>
    <cellStyle name="PSHeading 3 21" xfId="36101"/>
    <cellStyle name="PSHeading 3 22" xfId="36102"/>
    <cellStyle name="PSHeading 3 23" xfId="36103"/>
    <cellStyle name="PSHeading 3 24" xfId="36104"/>
    <cellStyle name="PSHeading 3 25" xfId="36105"/>
    <cellStyle name="PSHeading 3 26" xfId="36106"/>
    <cellStyle name="PSHeading 3 27" xfId="36107"/>
    <cellStyle name="PSHeading 3 28" xfId="36108"/>
    <cellStyle name="PSHeading 3 29" xfId="36109"/>
    <cellStyle name="PSHeading 3 3" xfId="36110"/>
    <cellStyle name="PSHeading 3 3 10" xfId="36111"/>
    <cellStyle name="PSHeading 3 3 11" xfId="36112"/>
    <cellStyle name="PSHeading 3 3 12" xfId="36113"/>
    <cellStyle name="PSHeading 3 3 13" xfId="36114"/>
    <cellStyle name="PSHeading 3 3 14" xfId="36115"/>
    <cellStyle name="PSHeading 3 3 15" xfId="36116"/>
    <cellStyle name="PSHeading 3 3 16" xfId="36117"/>
    <cellStyle name="PSHeading 3 3 17" xfId="36118"/>
    <cellStyle name="PSHeading 3 3 18" xfId="36119"/>
    <cellStyle name="PSHeading 3 3 19" xfId="36120"/>
    <cellStyle name="PSHeading 3 3 2" xfId="36121"/>
    <cellStyle name="PSHeading 3 3 20" xfId="36122"/>
    <cellStyle name="PSHeading 3 3 21" xfId="36123"/>
    <cellStyle name="PSHeading 3 3 22" xfId="36124"/>
    <cellStyle name="PSHeading 3 3 23" xfId="36125"/>
    <cellStyle name="PSHeading 3 3 24" xfId="36126"/>
    <cellStyle name="PSHeading 3 3 25" xfId="36127"/>
    <cellStyle name="PSHeading 3 3 26" xfId="36128"/>
    <cellStyle name="PSHeading 3 3 27" xfId="36129"/>
    <cellStyle name="PSHeading 3 3 28" xfId="36130"/>
    <cellStyle name="PSHeading 3 3 3" xfId="36131"/>
    <cellStyle name="PSHeading 3 3 4" xfId="36132"/>
    <cellStyle name="PSHeading 3 3 5" xfId="36133"/>
    <cellStyle name="PSHeading 3 3 6" xfId="36134"/>
    <cellStyle name="PSHeading 3 3 7" xfId="36135"/>
    <cellStyle name="PSHeading 3 3 8" xfId="36136"/>
    <cellStyle name="PSHeading 3 3 9" xfId="36137"/>
    <cellStyle name="PSHeading 3 30" xfId="36138"/>
    <cellStyle name="PSHeading 3 4" xfId="36139"/>
    <cellStyle name="PSHeading 3 4 10" xfId="36140"/>
    <cellStyle name="PSHeading 3 4 11" xfId="36141"/>
    <cellStyle name="PSHeading 3 4 12" xfId="36142"/>
    <cellStyle name="PSHeading 3 4 13" xfId="36143"/>
    <cellStyle name="PSHeading 3 4 14" xfId="36144"/>
    <cellStyle name="PSHeading 3 4 15" xfId="36145"/>
    <cellStyle name="PSHeading 3 4 16" xfId="36146"/>
    <cellStyle name="PSHeading 3 4 17" xfId="36147"/>
    <cellStyle name="PSHeading 3 4 18" xfId="36148"/>
    <cellStyle name="PSHeading 3 4 2" xfId="36149"/>
    <cellStyle name="PSHeading 3 4 3" xfId="36150"/>
    <cellStyle name="PSHeading 3 4 4" xfId="36151"/>
    <cellStyle name="PSHeading 3 4 5" xfId="36152"/>
    <cellStyle name="PSHeading 3 4 6" xfId="36153"/>
    <cellStyle name="PSHeading 3 4 7" xfId="36154"/>
    <cellStyle name="PSHeading 3 4 8" xfId="36155"/>
    <cellStyle name="PSHeading 3 4 9" xfId="36156"/>
    <cellStyle name="PSHeading 3 5" xfId="36157"/>
    <cellStyle name="PSHeading 3 5 10" xfId="36158"/>
    <cellStyle name="PSHeading 3 5 11" xfId="36159"/>
    <cellStyle name="PSHeading 3 5 12" xfId="36160"/>
    <cellStyle name="PSHeading 3 5 2" xfId="36161"/>
    <cellStyle name="PSHeading 3 5 3" xfId="36162"/>
    <cellStyle name="PSHeading 3 5 4" xfId="36163"/>
    <cellStyle name="PSHeading 3 5 5" xfId="36164"/>
    <cellStyle name="PSHeading 3 5 6" xfId="36165"/>
    <cellStyle name="PSHeading 3 5 7" xfId="36166"/>
    <cellStyle name="PSHeading 3 5 8" xfId="36167"/>
    <cellStyle name="PSHeading 3 5 9" xfId="36168"/>
    <cellStyle name="PSHeading 3 6" xfId="36169"/>
    <cellStyle name="PSHeading 3 6 10" xfId="36170"/>
    <cellStyle name="PSHeading 3 6 2" xfId="36171"/>
    <cellStyle name="PSHeading 3 6 3" xfId="36172"/>
    <cellStyle name="PSHeading 3 6 4" xfId="36173"/>
    <cellStyle name="PSHeading 3 6 5" xfId="36174"/>
    <cellStyle name="PSHeading 3 6 6" xfId="36175"/>
    <cellStyle name="PSHeading 3 6 7" xfId="36176"/>
    <cellStyle name="PSHeading 3 6 8" xfId="36177"/>
    <cellStyle name="PSHeading 3 6 9" xfId="36178"/>
    <cellStyle name="PSHeading 3 7" xfId="36179"/>
    <cellStyle name="PSHeading 3 7 10" xfId="36180"/>
    <cellStyle name="PSHeading 3 7 11" xfId="36181"/>
    <cellStyle name="PSHeading 3 7 2" xfId="36182"/>
    <cellStyle name="PSHeading 3 7 3" xfId="36183"/>
    <cellStyle name="PSHeading 3 7 4" xfId="36184"/>
    <cellStyle name="PSHeading 3 7 5" xfId="36185"/>
    <cellStyle name="PSHeading 3 7 6" xfId="36186"/>
    <cellStyle name="PSHeading 3 7 7" xfId="36187"/>
    <cellStyle name="PSHeading 3 7 8" xfId="36188"/>
    <cellStyle name="PSHeading 3 7 9" xfId="36189"/>
    <cellStyle name="PSHeading 3 8" xfId="36190"/>
    <cellStyle name="PSHeading 3 8 2" xfId="36191"/>
    <cellStyle name="PSHeading 3 8 3" xfId="36192"/>
    <cellStyle name="PSHeading 3 8 4" xfId="36193"/>
    <cellStyle name="PSHeading 3 8 5" xfId="36194"/>
    <cellStyle name="PSHeading 3 8 6" xfId="36195"/>
    <cellStyle name="PSHeading 3 8 7" xfId="36196"/>
    <cellStyle name="PSHeading 3 9" xfId="36197"/>
    <cellStyle name="PSHeading 30" xfId="36198"/>
    <cellStyle name="PSHeading 31" xfId="36199"/>
    <cellStyle name="PSHeading 32" xfId="36200"/>
    <cellStyle name="PSHeading 33" xfId="36201"/>
    <cellStyle name="PSHeading 34" xfId="36202"/>
    <cellStyle name="PSHeading 35" xfId="36203"/>
    <cellStyle name="PSHeading 36" xfId="36204"/>
    <cellStyle name="PSHeading 37" xfId="36205"/>
    <cellStyle name="PSHeading 38" xfId="36206"/>
    <cellStyle name="PSHeading 4" xfId="36207"/>
    <cellStyle name="PSHeading 4 10" xfId="36208"/>
    <cellStyle name="PSHeading 4 11" xfId="36209"/>
    <cellStyle name="PSHeading 4 12" xfId="36210"/>
    <cellStyle name="PSHeading 4 13" xfId="36211"/>
    <cellStyle name="PSHeading 4 14" xfId="36212"/>
    <cellStyle name="PSHeading 4 15" xfId="36213"/>
    <cellStyle name="PSHeading 4 16" xfId="36214"/>
    <cellStyle name="PSHeading 4 17" xfId="36215"/>
    <cellStyle name="PSHeading 4 18" xfId="36216"/>
    <cellStyle name="PSHeading 4 19" xfId="36217"/>
    <cellStyle name="PSHeading 4 2" xfId="36218"/>
    <cellStyle name="PSHeading 4 2 10" xfId="36219"/>
    <cellStyle name="PSHeading 4 2 11" xfId="36220"/>
    <cellStyle name="PSHeading 4 2 12" xfId="36221"/>
    <cellStyle name="PSHeading 4 2 13" xfId="36222"/>
    <cellStyle name="PSHeading 4 2 14" xfId="36223"/>
    <cellStyle name="PSHeading 4 2 15" xfId="36224"/>
    <cellStyle name="PSHeading 4 2 16" xfId="36225"/>
    <cellStyle name="PSHeading 4 2 17" xfId="36226"/>
    <cellStyle name="PSHeading 4 2 18" xfId="36227"/>
    <cellStyle name="PSHeading 4 2 19" xfId="36228"/>
    <cellStyle name="PSHeading 4 2 2" xfId="36229"/>
    <cellStyle name="PSHeading 4 2 2 2" xfId="36230"/>
    <cellStyle name="PSHeading 4 2 20" xfId="36231"/>
    <cellStyle name="PSHeading 4 2 21" xfId="36232"/>
    <cellStyle name="PSHeading 4 2 22" xfId="36233"/>
    <cellStyle name="PSHeading 4 2 23" xfId="36234"/>
    <cellStyle name="PSHeading 4 2 24" xfId="36235"/>
    <cellStyle name="PSHeading 4 2 25" xfId="36236"/>
    <cellStyle name="PSHeading 4 2 26" xfId="36237"/>
    <cellStyle name="PSHeading 4 2 27" xfId="36238"/>
    <cellStyle name="PSHeading 4 2 28" xfId="36239"/>
    <cellStyle name="PSHeading 4 2 29" xfId="36240"/>
    <cellStyle name="PSHeading 4 2 3" xfId="36241"/>
    <cellStyle name="PSHeading 4 2 4" xfId="36242"/>
    <cellStyle name="PSHeading 4 2 5" xfId="36243"/>
    <cellStyle name="PSHeading 4 2 6" xfId="36244"/>
    <cellStyle name="PSHeading 4 2 7" xfId="36245"/>
    <cellStyle name="PSHeading 4 2 8" xfId="36246"/>
    <cellStyle name="PSHeading 4 2 9" xfId="36247"/>
    <cellStyle name="PSHeading 4 20" xfId="36248"/>
    <cellStyle name="PSHeading 4 21" xfId="36249"/>
    <cellStyle name="PSHeading 4 22" xfId="36250"/>
    <cellStyle name="PSHeading 4 23" xfId="36251"/>
    <cellStyle name="PSHeading 4 24" xfId="36252"/>
    <cellStyle name="PSHeading 4 25" xfId="36253"/>
    <cellStyle name="PSHeading 4 26" xfId="36254"/>
    <cellStyle name="PSHeading 4 27" xfId="36255"/>
    <cellStyle name="PSHeading 4 28" xfId="36256"/>
    <cellStyle name="PSHeading 4 29" xfId="36257"/>
    <cellStyle name="PSHeading 4 3" xfId="36258"/>
    <cellStyle name="PSHeading 4 3 10" xfId="36259"/>
    <cellStyle name="PSHeading 4 3 11" xfId="36260"/>
    <cellStyle name="PSHeading 4 3 12" xfId="36261"/>
    <cellStyle name="PSHeading 4 3 13" xfId="36262"/>
    <cellStyle name="PSHeading 4 3 14" xfId="36263"/>
    <cellStyle name="PSHeading 4 3 15" xfId="36264"/>
    <cellStyle name="PSHeading 4 3 16" xfId="36265"/>
    <cellStyle name="PSHeading 4 3 17" xfId="36266"/>
    <cellStyle name="PSHeading 4 3 18" xfId="36267"/>
    <cellStyle name="PSHeading 4 3 19" xfId="36268"/>
    <cellStyle name="PSHeading 4 3 2" xfId="36269"/>
    <cellStyle name="PSHeading 4 3 3" xfId="36270"/>
    <cellStyle name="PSHeading 4 3 4" xfId="36271"/>
    <cellStyle name="PSHeading 4 3 5" xfId="36272"/>
    <cellStyle name="PSHeading 4 3 6" xfId="36273"/>
    <cellStyle name="PSHeading 4 3 7" xfId="36274"/>
    <cellStyle name="PSHeading 4 3 8" xfId="36275"/>
    <cellStyle name="PSHeading 4 3 9" xfId="36276"/>
    <cellStyle name="PSHeading 4 30" xfId="36277"/>
    <cellStyle name="PSHeading 4 4" xfId="36278"/>
    <cellStyle name="PSHeading 4 4 10" xfId="36279"/>
    <cellStyle name="PSHeading 4 4 11" xfId="36280"/>
    <cellStyle name="PSHeading 4 4 12" xfId="36281"/>
    <cellStyle name="PSHeading 4 4 2" xfId="36282"/>
    <cellStyle name="PSHeading 4 4 3" xfId="36283"/>
    <cellStyle name="PSHeading 4 4 4" xfId="36284"/>
    <cellStyle name="PSHeading 4 4 5" xfId="36285"/>
    <cellStyle name="PSHeading 4 4 6" xfId="36286"/>
    <cellStyle name="PSHeading 4 4 7" xfId="36287"/>
    <cellStyle name="PSHeading 4 4 8" xfId="36288"/>
    <cellStyle name="PSHeading 4 4 9" xfId="36289"/>
    <cellStyle name="PSHeading 4 5" xfId="36290"/>
    <cellStyle name="PSHeading 4 5 10" xfId="36291"/>
    <cellStyle name="PSHeading 4 5 2" xfId="36292"/>
    <cellStyle name="PSHeading 4 5 3" xfId="36293"/>
    <cellStyle name="PSHeading 4 5 4" xfId="36294"/>
    <cellStyle name="PSHeading 4 5 5" xfId="36295"/>
    <cellStyle name="PSHeading 4 5 6" xfId="36296"/>
    <cellStyle name="PSHeading 4 5 7" xfId="36297"/>
    <cellStyle name="PSHeading 4 5 8" xfId="36298"/>
    <cellStyle name="PSHeading 4 5 9" xfId="36299"/>
    <cellStyle name="PSHeading 4 6" xfId="36300"/>
    <cellStyle name="PSHeading 4 6 10" xfId="36301"/>
    <cellStyle name="PSHeading 4 6 11" xfId="36302"/>
    <cellStyle name="PSHeading 4 6 2" xfId="36303"/>
    <cellStyle name="PSHeading 4 6 3" xfId="36304"/>
    <cellStyle name="PSHeading 4 6 4" xfId="36305"/>
    <cellStyle name="PSHeading 4 6 5" xfId="36306"/>
    <cellStyle name="PSHeading 4 6 6" xfId="36307"/>
    <cellStyle name="PSHeading 4 6 7" xfId="36308"/>
    <cellStyle name="PSHeading 4 6 8" xfId="36309"/>
    <cellStyle name="PSHeading 4 6 9" xfId="36310"/>
    <cellStyle name="PSHeading 4 7" xfId="36311"/>
    <cellStyle name="PSHeading 4 7 2" xfId="36312"/>
    <cellStyle name="PSHeading 4 7 3" xfId="36313"/>
    <cellStyle name="PSHeading 4 7 4" xfId="36314"/>
    <cellStyle name="PSHeading 4 7 5" xfId="36315"/>
    <cellStyle name="PSHeading 4 7 6" xfId="36316"/>
    <cellStyle name="PSHeading 4 7 7" xfId="36317"/>
    <cellStyle name="PSHeading 4 8" xfId="36318"/>
    <cellStyle name="PSHeading 4 9" xfId="36319"/>
    <cellStyle name="PSHeading 5" xfId="36320"/>
    <cellStyle name="PSHeading 5 10" xfId="36321"/>
    <cellStyle name="PSHeading 5 11" xfId="36322"/>
    <cellStyle name="PSHeading 5 12" xfId="36323"/>
    <cellStyle name="PSHeading 5 13" xfId="36324"/>
    <cellStyle name="PSHeading 5 14" xfId="36325"/>
    <cellStyle name="PSHeading 5 15" xfId="36326"/>
    <cellStyle name="PSHeading 5 16" xfId="36327"/>
    <cellStyle name="PSHeading 5 17" xfId="36328"/>
    <cellStyle name="PSHeading 5 18" xfId="36329"/>
    <cellStyle name="PSHeading 5 19" xfId="36330"/>
    <cellStyle name="PSHeading 5 2" xfId="36331"/>
    <cellStyle name="PSHeading 5 2 2" xfId="36332"/>
    <cellStyle name="PSHeading 5 2 2 2" xfId="36333"/>
    <cellStyle name="PSHeading 5 2 3" xfId="36334"/>
    <cellStyle name="PSHeading 5 20" xfId="36335"/>
    <cellStyle name="PSHeading 5 21" xfId="36336"/>
    <cellStyle name="PSHeading 5 22" xfId="36337"/>
    <cellStyle name="PSHeading 5 23" xfId="36338"/>
    <cellStyle name="PSHeading 5 24" xfId="36339"/>
    <cellStyle name="PSHeading 5 25" xfId="36340"/>
    <cellStyle name="PSHeading 5 26" xfId="36341"/>
    <cellStyle name="PSHeading 5 27" xfId="36342"/>
    <cellStyle name="PSHeading 5 28" xfId="36343"/>
    <cellStyle name="PSHeading 5 29" xfId="36344"/>
    <cellStyle name="PSHeading 5 3" xfId="36345"/>
    <cellStyle name="PSHeading 5 3 2" xfId="36346"/>
    <cellStyle name="PSHeading 5 30" xfId="36347"/>
    <cellStyle name="PSHeading 5 4" xfId="36348"/>
    <cellStyle name="PSHeading 5 5" xfId="36349"/>
    <cellStyle name="PSHeading 5 6" xfId="36350"/>
    <cellStyle name="PSHeading 5 7" xfId="36351"/>
    <cellStyle name="PSHeading 5 8" xfId="36352"/>
    <cellStyle name="PSHeading 5 9" xfId="36353"/>
    <cellStyle name="PSHeading 6" xfId="36354"/>
    <cellStyle name="PSHeading 6 10" xfId="36355"/>
    <cellStyle name="PSHeading 6 11" xfId="36356"/>
    <cellStyle name="PSHeading 6 12" xfId="36357"/>
    <cellStyle name="PSHeading 6 13" xfId="36358"/>
    <cellStyle name="PSHeading 6 14" xfId="36359"/>
    <cellStyle name="PSHeading 6 15" xfId="36360"/>
    <cellStyle name="PSHeading 6 16" xfId="36361"/>
    <cellStyle name="PSHeading 6 17" xfId="36362"/>
    <cellStyle name="PSHeading 6 18" xfId="36363"/>
    <cellStyle name="PSHeading 6 19" xfId="36364"/>
    <cellStyle name="PSHeading 6 2" xfId="36365"/>
    <cellStyle name="PSHeading 6 2 2" xfId="36366"/>
    <cellStyle name="PSHeading 6 2 2 2" xfId="36367"/>
    <cellStyle name="PSHeading 6 2 3" xfId="36368"/>
    <cellStyle name="PSHeading 6 20" xfId="36369"/>
    <cellStyle name="PSHeading 6 21" xfId="36370"/>
    <cellStyle name="PSHeading 6 3" xfId="36371"/>
    <cellStyle name="PSHeading 6 3 2" xfId="36372"/>
    <cellStyle name="PSHeading 6 4" xfId="36373"/>
    <cellStyle name="PSHeading 6 5" xfId="36374"/>
    <cellStyle name="PSHeading 6 6" xfId="36375"/>
    <cellStyle name="PSHeading 6 7" xfId="36376"/>
    <cellStyle name="PSHeading 6 8" xfId="36377"/>
    <cellStyle name="PSHeading 6 9" xfId="36378"/>
    <cellStyle name="PSHeading 7" xfId="36379"/>
    <cellStyle name="PSHeading 7 10" xfId="36380"/>
    <cellStyle name="PSHeading 7 11" xfId="36381"/>
    <cellStyle name="PSHeading 7 12" xfId="36382"/>
    <cellStyle name="PSHeading 7 13" xfId="36383"/>
    <cellStyle name="PSHeading 7 14" xfId="36384"/>
    <cellStyle name="PSHeading 7 15" xfId="36385"/>
    <cellStyle name="PSHeading 7 2" xfId="36386"/>
    <cellStyle name="PSHeading 7 2 2" xfId="36387"/>
    <cellStyle name="PSHeading 7 2 2 2" xfId="36388"/>
    <cellStyle name="PSHeading 7 2 3" xfId="36389"/>
    <cellStyle name="PSHeading 7 3" xfId="36390"/>
    <cellStyle name="PSHeading 7 3 2" xfId="36391"/>
    <cellStyle name="PSHeading 7 4" xfId="36392"/>
    <cellStyle name="PSHeading 7 5" xfId="36393"/>
    <cellStyle name="PSHeading 7 6" xfId="36394"/>
    <cellStyle name="PSHeading 7 7" xfId="36395"/>
    <cellStyle name="PSHeading 7 8" xfId="36396"/>
    <cellStyle name="PSHeading 7 9" xfId="36397"/>
    <cellStyle name="PSHeading 8" xfId="36398"/>
    <cellStyle name="PSHeading 8 10" xfId="36399"/>
    <cellStyle name="PSHeading 8 11" xfId="36400"/>
    <cellStyle name="PSHeading 8 12" xfId="36401"/>
    <cellStyle name="PSHeading 8 13" xfId="36402"/>
    <cellStyle name="PSHeading 8 2" xfId="36403"/>
    <cellStyle name="PSHeading 8 2 2" xfId="36404"/>
    <cellStyle name="PSHeading 8 2 2 2" xfId="36405"/>
    <cellStyle name="PSHeading 8 2 3" xfId="36406"/>
    <cellStyle name="PSHeading 8 3" xfId="36407"/>
    <cellStyle name="PSHeading 8 3 2" xfId="36408"/>
    <cellStyle name="PSHeading 8 4" xfId="36409"/>
    <cellStyle name="PSHeading 8 5" xfId="36410"/>
    <cellStyle name="PSHeading 8 6" xfId="36411"/>
    <cellStyle name="PSHeading 8 7" xfId="36412"/>
    <cellStyle name="PSHeading 8 8" xfId="36413"/>
    <cellStyle name="PSHeading 8 9" xfId="36414"/>
    <cellStyle name="PSHeading 9" xfId="36415"/>
    <cellStyle name="PSHeading 9 10" xfId="36416"/>
    <cellStyle name="PSHeading 9 11" xfId="36417"/>
    <cellStyle name="PSHeading 9 12" xfId="36418"/>
    <cellStyle name="PSHeading 9 13" xfId="36419"/>
    <cellStyle name="PSHeading 9 14" xfId="36420"/>
    <cellStyle name="PSHeading 9 2" xfId="36421"/>
    <cellStyle name="PSHeading 9 2 2" xfId="36422"/>
    <cellStyle name="PSHeading 9 2 2 2" xfId="36423"/>
    <cellStyle name="PSHeading 9 2 3" xfId="36424"/>
    <cellStyle name="PSHeading 9 3" xfId="36425"/>
    <cellStyle name="PSHeading 9 3 2" xfId="36426"/>
    <cellStyle name="PSHeading 9 4" xfId="36427"/>
    <cellStyle name="PSHeading 9 5" xfId="36428"/>
    <cellStyle name="PSHeading 9 6" xfId="36429"/>
    <cellStyle name="PSHeading 9 7" xfId="36430"/>
    <cellStyle name="PSHeading 9 8" xfId="36431"/>
    <cellStyle name="PSHeading 9 9" xfId="36432"/>
    <cellStyle name="PSInt" xfId="186"/>
    <cellStyle name="PSInt 10" xfId="36433"/>
    <cellStyle name="PSInt 10 2" xfId="36434"/>
    <cellStyle name="PSInt 11" xfId="36435"/>
    <cellStyle name="PSInt 12" xfId="36436"/>
    <cellStyle name="PSInt 2" xfId="36437"/>
    <cellStyle name="PSInt 2 2" xfId="36438"/>
    <cellStyle name="PSInt 3" xfId="36439"/>
    <cellStyle name="PSInt 3 2" xfId="36440"/>
    <cellStyle name="PSInt 4" xfId="36441"/>
    <cellStyle name="PSInt 4 2" xfId="36442"/>
    <cellStyle name="PSInt 5" xfId="36443"/>
    <cellStyle name="PSInt 5 2" xfId="36444"/>
    <cellStyle name="PSInt 6" xfId="36445"/>
    <cellStyle name="PSInt 6 2" xfId="36446"/>
    <cellStyle name="PSInt 7" xfId="36447"/>
    <cellStyle name="PSInt 7 2" xfId="36448"/>
    <cellStyle name="PSInt 8" xfId="36449"/>
    <cellStyle name="PSInt 8 2" xfId="36450"/>
    <cellStyle name="PSInt 9" xfId="36451"/>
    <cellStyle name="PSInt 9 2" xfId="36452"/>
    <cellStyle name="PSSpacer" xfId="187"/>
    <cellStyle name="PSSpacer 10" xfId="36453"/>
    <cellStyle name="PSSpacer 10 2" xfId="36454"/>
    <cellStyle name="PSSpacer 11" xfId="36455"/>
    <cellStyle name="PSSpacer 12" xfId="36456"/>
    <cellStyle name="PSSpacer 2" xfId="36457"/>
    <cellStyle name="PSSpacer 2 2" xfId="36458"/>
    <cellStyle name="PSSpacer 3" xfId="36459"/>
    <cellStyle name="PSSpacer 3 2" xfId="36460"/>
    <cellStyle name="PSSpacer 4" xfId="36461"/>
    <cellStyle name="PSSpacer 4 2" xfId="36462"/>
    <cellStyle name="PSSpacer 5" xfId="36463"/>
    <cellStyle name="PSSpacer 5 2" xfId="36464"/>
    <cellStyle name="PSSpacer 6" xfId="36465"/>
    <cellStyle name="PSSpacer 6 2" xfId="36466"/>
    <cellStyle name="PSSpacer 7" xfId="36467"/>
    <cellStyle name="PSSpacer 7 2" xfId="36468"/>
    <cellStyle name="PSSpacer 8" xfId="36469"/>
    <cellStyle name="PSSpacer 8 2" xfId="36470"/>
    <cellStyle name="PSSpacer 9" xfId="36471"/>
    <cellStyle name="PSSpacer 9 2" xfId="36472"/>
    <cellStyle name="PTFM-Normal" xfId="36473"/>
    <cellStyle name="PTFM-Normal 2" xfId="36474"/>
    <cellStyle name="PTFM-Normal 3" xfId="36475"/>
    <cellStyle name="PTFM-Normal 3 2" xfId="36476"/>
    <cellStyle name="PTFM-Normal 4" xfId="36477"/>
    <cellStyle name="PTFM-UnitsonIssue" xfId="36478"/>
    <cellStyle name="Questions" xfId="36479"/>
    <cellStyle name="Range Name" xfId="36480"/>
    <cellStyle name="Ratio" xfId="188"/>
    <cellStyle name="Ratio 2" xfId="189"/>
    <cellStyle name="Ratio 2 2" xfId="36481"/>
    <cellStyle name="Ratio 3" xfId="36482"/>
    <cellStyle name="Ratio 4" xfId="36483"/>
    <cellStyle name="Ratio 5" xfId="36484"/>
    <cellStyle name="Ratio 6" xfId="36485"/>
    <cellStyle name="Ratio_29(d) - Gas extensions -tariffs" xfId="190"/>
    <cellStyle name="Recovery" xfId="36486"/>
    <cellStyle name="RedHeader" xfId="36487"/>
    <cellStyle name="Regular" xfId="36488"/>
    <cellStyle name="Regular 2" xfId="36489"/>
    <cellStyle name="Regular 3" xfId="36490"/>
    <cellStyle name="Regular 4" xfId="36491"/>
    <cellStyle name="Regular 5" xfId="36492"/>
    <cellStyle name="Regular 6" xfId="36493"/>
    <cellStyle name="Regular 7" xfId="36494"/>
    <cellStyle name="Regular_Input" xfId="36495"/>
    <cellStyle name="ReportData" xfId="36496"/>
    <cellStyle name="ReportData 2" xfId="36497"/>
    <cellStyle name="ReportData 2 2" xfId="36498"/>
    <cellStyle name="ReportElements" xfId="36499"/>
    <cellStyle name="ReportElements 2" xfId="36500"/>
    <cellStyle name="ReportElements 2 2" xfId="36501"/>
    <cellStyle name="ReportHeader" xfId="36502"/>
    <cellStyle name="ReportHeader 2" xfId="36503"/>
    <cellStyle name="ReportHeader 2 2" xfId="36504"/>
    <cellStyle name="ReportHeader 3" xfId="36505"/>
    <cellStyle name="Right Date" xfId="191"/>
    <cellStyle name="Right Number" xfId="192"/>
    <cellStyle name="Right Year" xfId="193"/>
    <cellStyle name="RIN_Input$_3dp" xfId="36506"/>
    <cellStyle name="RISKbigPercent" xfId="36507"/>
    <cellStyle name="RISKblandrEdge" xfId="36508"/>
    <cellStyle name="RISKblandrEdge 2" xfId="36509"/>
    <cellStyle name="RISKblCorner" xfId="36510"/>
    <cellStyle name="RISKblCorner 2" xfId="36511"/>
    <cellStyle name="RISKbottomEdge" xfId="36512"/>
    <cellStyle name="RISKbottomEdge 2" xfId="36513"/>
    <cellStyle name="RISKbrCorner" xfId="36514"/>
    <cellStyle name="RISKbrCorner 2" xfId="36515"/>
    <cellStyle name="RISKdarkBoxed" xfId="36516"/>
    <cellStyle name="RISKdarkBoxed 2" xfId="36517"/>
    <cellStyle name="RISKdarkShade" xfId="36518"/>
    <cellStyle name="RISKdbottomEdge" xfId="36519"/>
    <cellStyle name="RISKdrightEdge" xfId="36520"/>
    <cellStyle name="RISKdurationTime" xfId="36521"/>
    <cellStyle name="RISKinNumber" xfId="36522"/>
    <cellStyle name="RISKlandrEdge" xfId="36523"/>
    <cellStyle name="RISKlandrEdge 2" xfId="36524"/>
    <cellStyle name="RISKlandrEdge 2 2" xfId="36525"/>
    <cellStyle name="RISKlandrEdge 3" xfId="36526"/>
    <cellStyle name="RISKleftEdge" xfId="36527"/>
    <cellStyle name="RISKleftEdge 2" xfId="36528"/>
    <cellStyle name="RISKleftEdge 2 2" xfId="36529"/>
    <cellStyle name="RISKleftEdge 3" xfId="36530"/>
    <cellStyle name="RISKlightBoxed" xfId="36531"/>
    <cellStyle name="RISKlightBoxed 2" xfId="36532"/>
    <cellStyle name="RISKltandbEdge" xfId="36533"/>
    <cellStyle name="RISKltandbEdge 2" xfId="36534"/>
    <cellStyle name="RISKnormBoxed" xfId="36535"/>
    <cellStyle name="RISKnormBoxed 2" xfId="36536"/>
    <cellStyle name="RISKnormCenter" xfId="36537"/>
    <cellStyle name="RISKnormHeading" xfId="36538"/>
    <cellStyle name="RISKnormItal" xfId="36539"/>
    <cellStyle name="RISKnormLabel" xfId="36540"/>
    <cellStyle name="RISKnormShade" xfId="36541"/>
    <cellStyle name="RISKnormTitle" xfId="36542"/>
    <cellStyle name="RISKoutNumber" xfId="36543"/>
    <cellStyle name="RISKrightEdge" xfId="36544"/>
    <cellStyle name="RISKrtandbEdge" xfId="36545"/>
    <cellStyle name="RISKrtandbEdge 2" xfId="36546"/>
    <cellStyle name="RISKssTime" xfId="36547"/>
    <cellStyle name="RISKtandbEdge" xfId="36548"/>
    <cellStyle name="RISKtandbEdge 2" xfId="36549"/>
    <cellStyle name="RISKtlandrEdge" xfId="36550"/>
    <cellStyle name="RISKtlandrEdge 2" xfId="36551"/>
    <cellStyle name="RISKtlCorner" xfId="36552"/>
    <cellStyle name="RISKtlCorner 2" xfId="36553"/>
    <cellStyle name="RISKtopEdge" xfId="36554"/>
    <cellStyle name="RISKtopEdge 2" xfId="36555"/>
    <cellStyle name="RISKtrCorner" xfId="36556"/>
    <cellStyle name="RISKtrCorner 2" xfId="36557"/>
    <cellStyle name="SAISIE" xfId="36558"/>
    <cellStyle name="SAPBEXaggData" xfId="36559"/>
    <cellStyle name="SAPBEXaggData 2" xfId="36560"/>
    <cellStyle name="SAPBEXaggDataEmph" xfId="36561"/>
    <cellStyle name="SAPBEXaggDataEmph 2" xfId="36562"/>
    <cellStyle name="SAPBEXaggItem" xfId="36563"/>
    <cellStyle name="SAPBEXaggItem 2" xfId="36564"/>
    <cellStyle name="SAPBEXaggItemX" xfId="36565"/>
    <cellStyle name="SAPBEXaggItemX 2" xfId="36566"/>
    <cellStyle name="SAPBEXchaText" xfId="36567"/>
    <cellStyle name="SAPBEXexcBad7" xfId="36568"/>
    <cellStyle name="SAPBEXexcBad7 2" xfId="36569"/>
    <cellStyle name="SAPBEXexcBad8" xfId="36570"/>
    <cellStyle name="SAPBEXexcBad8 2" xfId="36571"/>
    <cellStyle name="SAPBEXexcBad9" xfId="36572"/>
    <cellStyle name="SAPBEXexcBad9 2" xfId="36573"/>
    <cellStyle name="SAPBEXexcCritical4" xfId="36574"/>
    <cellStyle name="SAPBEXexcCritical4 2" xfId="36575"/>
    <cellStyle name="SAPBEXexcCritical5" xfId="36576"/>
    <cellStyle name="SAPBEXexcCritical5 2" xfId="36577"/>
    <cellStyle name="SAPBEXexcCritical6" xfId="36578"/>
    <cellStyle name="SAPBEXexcCritical6 2" xfId="36579"/>
    <cellStyle name="SAPBEXexcGood1" xfId="36580"/>
    <cellStyle name="SAPBEXexcGood1 2" xfId="36581"/>
    <cellStyle name="SAPBEXexcGood2" xfId="36582"/>
    <cellStyle name="SAPBEXexcGood2 2" xfId="36583"/>
    <cellStyle name="SAPBEXexcGood3" xfId="36584"/>
    <cellStyle name="SAPBEXexcGood3 2" xfId="36585"/>
    <cellStyle name="SAPBEXfilterDrill" xfId="36586"/>
    <cellStyle name="SAPBEXfilterDrill 2" xfId="36587"/>
    <cellStyle name="SAPBEXfilterItem" xfId="36588"/>
    <cellStyle name="SAPBEXfilterText" xfId="36589"/>
    <cellStyle name="SAPBEXformats" xfId="36590"/>
    <cellStyle name="SAPBEXformats 2" xfId="36591"/>
    <cellStyle name="SAPBEXheaderItem" xfId="36592"/>
    <cellStyle name="SAPBEXheaderText" xfId="36593"/>
    <cellStyle name="SAPBEXHLevel0" xfId="36594"/>
    <cellStyle name="SAPBEXHLevel0 2" xfId="36595"/>
    <cellStyle name="SAPBEXHLevel0X" xfId="36596"/>
    <cellStyle name="SAPBEXHLevel0X 2" xfId="36597"/>
    <cellStyle name="SAPBEXHLevel1" xfId="36598"/>
    <cellStyle name="SAPBEXHLevel1 2" xfId="36599"/>
    <cellStyle name="SAPBEXHLevel1X" xfId="36600"/>
    <cellStyle name="SAPBEXHLevel1X 2" xfId="36601"/>
    <cellStyle name="SAPBEXHLevel2" xfId="36602"/>
    <cellStyle name="SAPBEXHLevel2 2" xfId="36603"/>
    <cellStyle name="SAPBEXHLevel2X" xfId="36604"/>
    <cellStyle name="SAPBEXHLevel2X 2" xfId="36605"/>
    <cellStyle name="SAPBEXHLevel3" xfId="36606"/>
    <cellStyle name="SAPBEXHLevel3 2" xfId="36607"/>
    <cellStyle name="SAPBEXHLevel3X" xfId="36608"/>
    <cellStyle name="SAPBEXHLevel3X 2" xfId="36609"/>
    <cellStyle name="SAPBEXresData" xfId="36610"/>
    <cellStyle name="SAPBEXresData 2" xfId="36611"/>
    <cellStyle name="SAPBEXresDataEmph" xfId="36612"/>
    <cellStyle name="SAPBEXresDataEmph 2" xfId="36613"/>
    <cellStyle name="SAPBEXresItem" xfId="36614"/>
    <cellStyle name="SAPBEXresItem 2" xfId="36615"/>
    <cellStyle name="SAPBEXresItemX" xfId="36616"/>
    <cellStyle name="SAPBEXresItemX 2" xfId="36617"/>
    <cellStyle name="SAPBEXresItemX 2 2" xfId="36618"/>
    <cellStyle name="SAPBEXresItemX 3" xfId="36619"/>
    <cellStyle name="SAPBEXstdData" xfId="36620"/>
    <cellStyle name="SAPBEXstdData 2" xfId="36621"/>
    <cellStyle name="SAPBEXstdDataEmph" xfId="36622"/>
    <cellStyle name="SAPBEXstdDataEmph 2" xfId="36623"/>
    <cellStyle name="SAPBEXstdItem" xfId="36624"/>
    <cellStyle name="SAPBEXstdItem 2" xfId="36625"/>
    <cellStyle name="SAPBEXstdItemX" xfId="36626"/>
    <cellStyle name="SAPBEXstdItemX 2" xfId="36627"/>
    <cellStyle name="SAPBEXstdItemX 2 2" xfId="36628"/>
    <cellStyle name="SAPBEXstdItemX 3" xfId="36629"/>
    <cellStyle name="SAPBEXtitle" xfId="36630"/>
    <cellStyle name="SAPBEXtitle 2" xfId="36631"/>
    <cellStyle name="SAPBEXundefined" xfId="36632"/>
    <cellStyle name="SAPBEXundefined 2" xfId="36633"/>
    <cellStyle name="SAPError" xfId="194"/>
    <cellStyle name="SAPError 2" xfId="195"/>
    <cellStyle name="SAPKey" xfId="196"/>
    <cellStyle name="SAPKey 2" xfId="197"/>
    <cellStyle name="SAPLocked" xfId="198"/>
    <cellStyle name="SAPLocked 2" xfId="199"/>
    <cellStyle name="SAPOutput" xfId="200"/>
    <cellStyle name="SAPOutput 2" xfId="201"/>
    <cellStyle name="SAPSpace" xfId="202"/>
    <cellStyle name="SAPSpace 2" xfId="203"/>
    <cellStyle name="SAPText" xfId="204"/>
    <cellStyle name="SAPText 2" xfId="205"/>
    <cellStyle name="SAPUnLocked" xfId="206"/>
    <cellStyle name="SAPUnLocked 2" xfId="207"/>
    <cellStyle name="ScenarioInput" xfId="36634"/>
    <cellStyle name="secondary" xfId="36635"/>
    <cellStyle name="secondary 2" xfId="36636"/>
    <cellStyle name="secondary 2 2" xfId="36637"/>
    <cellStyle name="secondary 3" xfId="36638"/>
    <cellStyle name="Sect Head" xfId="36639"/>
    <cellStyle name="Shaded" xfId="36640"/>
    <cellStyle name="Sheet Title" xfId="208"/>
    <cellStyle name="Sheet_Title" xfId="36641"/>
    <cellStyle name="SheetHeader1" xfId="255"/>
    <cellStyle name="SheetHeader2" xfId="256"/>
    <cellStyle name="SheetHeader3" xfId="257"/>
    <cellStyle name="Single Cell Column Heading" xfId="36642"/>
    <cellStyle name="Style 1" xfId="209"/>
    <cellStyle name="Style 1 10" xfId="36643"/>
    <cellStyle name="Style 1 11" xfId="36644"/>
    <cellStyle name="Style 1 12" xfId="36645"/>
    <cellStyle name="Style 1 13" xfId="36646"/>
    <cellStyle name="Style 1 14" xfId="36647"/>
    <cellStyle name="Style 1 15" xfId="36648"/>
    <cellStyle name="Style 1 16" xfId="36649"/>
    <cellStyle name="Style 1 17" xfId="36650"/>
    <cellStyle name="Style 1 18" xfId="36651"/>
    <cellStyle name="Style 1 19" xfId="36652"/>
    <cellStyle name="Style 1 2" xfId="210"/>
    <cellStyle name="Style 1 2 10" xfId="36653"/>
    <cellStyle name="Style 1 2 11" xfId="36654"/>
    <cellStyle name="Style 1 2 12" xfId="36655"/>
    <cellStyle name="Style 1 2 13" xfId="36656"/>
    <cellStyle name="Style 1 2 14" xfId="36657"/>
    <cellStyle name="Style 1 2 15" xfId="36658"/>
    <cellStyle name="Style 1 2 16" xfId="36659"/>
    <cellStyle name="Style 1 2 17" xfId="36660"/>
    <cellStyle name="Style 1 2 18" xfId="36661"/>
    <cellStyle name="Style 1 2 19" xfId="36662"/>
    <cellStyle name="Style 1 2 2" xfId="36663"/>
    <cellStyle name="Style 1 2 2 10" xfId="36664"/>
    <cellStyle name="Style 1 2 2 11" xfId="36665"/>
    <cellStyle name="Style 1 2 2 12" xfId="36666"/>
    <cellStyle name="Style 1 2 2 13" xfId="36667"/>
    <cellStyle name="Style 1 2 2 14" xfId="36668"/>
    <cellStyle name="Style 1 2 2 15" xfId="36669"/>
    <cellStyle name="Style 1 2 2 15 2" xfId="36670"/>
    <cellStyle name="Style 1 2 2 15 2 2" xfId="36671"/>
    <cellStyle name="Style 1 2 2 15 2 2 2" xfId="36672"/>
    <cellStyle name="Style 1 2 2 15 2 2 3" xfId="36673"/>
    <cellStyle name="Style 1 2 2 15 2 2 4" xfId="36674"/>
    <cellStyle name="Style 1 2 2 15 2 3" xfId="36675"/>
    <cellStyle name="Style 1 2 2 15 2 4" xfId="36676"/>
    <cellStyle name="Style 1 2 2 15 3" xfId="36677"/>
    <cellStyle name="Style 1 2 2 15 4" xfId="36678"/>
    <cellStyle name="Style 1 2 2 15 5" xfId="36679"/>
    <cellStyle name="Style 1 2 2 15 6" xfId="36680"/>
    <cellStyle name="Style 1 2 2 16" xfId="36681"/>
    <cellStyle name="Style 1 2 2 16 2" xfId="36682"/>
    <cellStyle name="Style 1 2 2 16 2 2" xfId="36683"/>
    <cellStyle name="Style 1 2 2 16 2 3" xfId="36684"/>
    <cellStyle name="Style 1 2 2 16 2 4" xfId="36685"/>
    <cellStyle name="Style 1 2 2 16 3" xfId="36686"/>
    <cellStyle name="Style 1 2 2 16 4" xfId="36687"/>
    <cellStyle name="Style 1 2 2 17" xfId="36688"/>
    <cellStyle name="Style 1 2 2 18" xfId="36689"/>
    <cellStyle name="Style 1 2 2 19" xfId="36690"/>
    <cellStyle name="Style 1 2 2 2" xfId="36691"/>
    <cellStyle name="Style 1 2 2 2 2" xfId="36692"/>
    <cellStyle name="Style 1 2 2 2 2 2" xfId="36693"/>
    <cellStyle name="Style 1 2 2 2 2 2 2" xfId="36694"/>
    <cellStyle name="Style 1 2 2 2 2 2 2 2" xfId="36695"/>
    <cellStyle name="Style 1 2 2 2 2 2 2 3" xfId="36696"/>
    <cellStyle name="Style 1 2 2 2 2 2 2 4" xfId="36697"/>
    <cellStyle name="Style 1 2 2 2 2 2 3" xfId="36698"/>
    <cellStyle name="Style 1 2 2 2 2 2 4" xfId="36699"/>
    <cellStyle name="Style 1 2 2 2 2 3" xfId="36700"/>
    <cellStyle name="Style 1 2 2 2 2 4" xfId="36701"/>
    <cellStyle name="Style 1 2 2 2 2 5" xfId="36702"/>
    <cellStyle name="Style 1 2 2 2 2 6" xfId="36703"/>
    <cellStyle name="Style 1 2 2 2 3" xfId="36704"/>
    <cellStyle name="Style 1 2 2 2 4" xfId="36705"/>
    <cellStyle name="Style 1 2 2 2 4 2" xfId="36706"/>
    <cellStyle name="Style 1 2 2 2 4 2 2" xfId="36707"/>
    <cellStyle name="Style 1 2 2 2 4 2 3" xfId="36708"/>
    <cellStyle name="Style 1 2 2 2 4 2 4" xfId="36709"/>
    <cellStyle name="Style 1 2 2 2 4 3" xfId="36710"/>
    <cellStyle name="Style 1 2 2 2 4 4" xfId="36711"/>
    <cellStyle name="Style 1 2 2 2 5" xfId="36712"/>
    <cellStyle name="Style 1 2 2 2 6" xfId="36713"/>
    <cellStyle name="Style 1 2 2 2 7" xfId="36714"/>
    <cellStyle name="Style 1 2 2 3" xfId="36715"/>
    <cellStyle name="Style 1 2 2 4" xfId="36716"/>
    <cellStyle name="Style 1 2 2 5" xfId="36717"/>
    <cellStyle name="Style 1 2 2 6" xfId="36718"/>
    <cellStyle name="Style 1 2 2 7" xfId="36719"/>
    <cellStyle name="Style 1 2 2 8" xfId="36720"/>
    <cellStyle name="Style 1 2 2 9" xfId="36721"/>
    <cellStyle name="Style 1 2 20" xfId="36722"/>
    <cellStyle name="Style 1 2 21" xfId="36723"/>
    <cellStyle name="Style 1 2 22" xfId="36724"/>
    <cellStyle name="Style 1 2 23" xfId="36725"/>
    <cellStyle name="Style 1 2 24" xfId="36726"/>
    <cellStyle name="Style 1 2 24 2" xfId="36727"/>
    <cellStyle name="Style 1 2 24 2 2" xfId="36728"/>
    <cellStyle name="Style 1 2 24 2 2 2" xfId="36729"/>
    <cellStyle name="Style 1 2 24 2 2 3" xfId="36730"/>
    <cellStyle name="Style 1 2 24 2 2 4" xfId="36731"/>
    <cellStyle name="Style 1 2 24 2 3" xfId="36732"/>
    <cellStyle name="Style 1 2 24 2 4" xfId="36733"/>
    <cellStyle name="Style 1 2 24 3" xfId="36734"/>
    <cellStyle name="Style 1 2 24 4" xfId="36735"/>
    <cellStyle name="Style 1 2 24 5" xfId="36736"/>
    <cellStyle name="Style 1 2 24 6" xfId="36737"/>
    <cellStyle name="Style 1 2 25" xfId="36738"/>
    <cellStyle name="Style 1 2 25 2" xfId="36739"/>
    <cellStyle name="Style 1 2 25 2 2" xfId="36740"/>
    <cellStyle name="Style 1 2 25 2 3" xfId="36741"/>
    <cellStyle name="Style 1 2 25 2 4" xfId="36742"/>
    <cellStyle name="Style 1 2 25 3" xfId="36743"/>
    <cellStyle name="Style 1 2 25 4" xfId="36744"/>
    <cellStyle name="Style 1 2 26" xfId="36745"/>
    <cellStyle name="Style 1 2 27" xfId="36746"/>
    <cellStyle name="Style 1 2 28" xfId="36747"/>
    <cellStyle name="Style 1 2 29" xfId="36748"/>
    <cellStyle name="Style 1 2 3" xfId="36749"/>
    <cellStyle name="Style 1 2 3 2" xfId="36750"/>
    <cellStyle name="Style 1 2 3 2 2" xfId="36751"/>
    <cellStyle name="Style 1 2 3 2 2 2" xfId="36752"/>
    <cellStyle name="Style 1 2 3 2 2 2 2" xfId="36753"/>
    <cellStyle name="Style 1 2 3 2 2 2 3" xfId="36754"/>
    <cellStyle name="Style 1 2 3 2 2 2 4" xfId="36755"/>
    <cellStyle name="Style 1 2 3 2 2 3" xfId="36756"/>
    <cellStyle name="Style 1 2 3 2 2 4" xfId="36757"/>
    <cellStyle name="Style 1 2 3 2 3" xfId="36758"/>
    <cellStyle name="Style 1 2 3 2 4" xfId="36759"/>
    <cellStyle name="Style 1 2 3 2 5" xfId="36760"/>
    <cellStyle name="Style 1 2 3 2 6" xfId="36761"/>
    <cellStyle name="Style 1 2 3 3" xfId="36762"/>
    <cellStyle name="Style 1 2 3 4" xfId="36763"/>
    <cellStyle name="Style 1 2 3 4 2" xfId="36764"/>
    <cellStyle name="Style 1 2 3 4 2 2" xfId="36765"/>
    <cellStyle name="Style 1 2 3 4 2 3" xfId="36766"/>
    <cellStyle name="Style 1 2 3 4 2 4" xfId="36767"/>
    <cellStyle name="Style 1 2 3 4 3" xfId="36768"/>
    <cellStyle name="Style 1 2 3 4 4" xfId="36769"/>
    <cellStyle name="Style 1 2 3 5" xfId="36770"/>
    <cellStyle name="Style 1 2 3 6" xfId="36771"/>
    <cellStyle name="Style 1 2 3 7" xfId="36772"/>
    <cellStyle name="Style 1 2 4" xfId="36773"/>
    <cellStyle name="Style 1 2 5" xfId="36774"/>
    <cellStyle name="Style 1 2 6" xfId="36775"/>
    <cellStyle name="Style 1 2 7" xfId="36776"/>
    <cellStyle name="Style 1 2 8" xfId="36777"/>
    <cellStyle name="Style 1 2 9" xfId="36778"/>
    <cellStyle name="Style 1 20" xfId="36779"/>
    <cellStyle name="Style 1 21" xfId="36780"/>
    <cellStyle name="Style 1 22" xfId="36781"/>
    <cellStyle name="Style 1 23" xfId="36782"/>
    <cellStyle name="Style 1 24" xfId="36783"/>
    <cellStyle name="Style 1 25" xfId="36784"/>
    <cellStyle name="Style 1 26" xfId="36785"/>
    <cellStyle name="Style 1 26 2" xfId="36786"/>
    <cellStyle name="Style 1 26 2 2" xfId="36787"/>
    <cellStyle name="Style 1 26 2 2 2" xfId="36788"/>
    <cellStyle name="Style 1 26 2 2 3" xfId="36789"/>
    <cellStyle name="Style 1 26 2 2 4" xfId="36790"/>
    <cellStyle name="Style 1 26 2 3" xfId="36791"/>
    <cellStyle name="Style 1 26 2 4" xfId="36792"/>
    <cellStyle name="Style 1 26 3" xfId="36793"/>
    <cellStyle name="Style 1 26 4" xfId="36794"/>
    <cellStyle name="Style 1 26 5" xfId="36795"/>
    <cellStyle name="Style 1 26 6" xfId="36796"/>
    <cellStyle name="Style 1 27" xfId="36797"/>
    <cellStyle name="Style 1 27 2" xfId="36798"/>
    <cellStyle name="Style 1 27 2 2" xfId="36799"/>
    <cellStyle name="Style 1 27 2 3" xfId="36800"/>
    <cellStyle name="Style 1 27 2 4" xfId="36801"/>
    <cellStyle name="Style 1 27 3" xfId="36802"/>
    <cellStyle name="Style 1 27 4" xfId="36803"/>
    <cellStyle name="Style 1 28" xfId="36804"/>
    <cellStyle name="Style 1 29" xfId="36805"/>
    <cellStyle name="Style 1 3" xfId="36806"/>
    <cellStyle name="Style 1 3 10" xfId="36807"/>
    <cellStyle name="Style 1 3 11" xfId="36808"/>
    <cellStyle name="Style 1 3 12" xfId="36809"/>
    <cellStyle name="Style 1 3 13" xfId="36810"/>
    <cellStyle name="Style 1 3 14" xfId="36811"/>
    <cellStyle name="Style 1 3 15" xfId="36812"/>
    <cellStyle name="Style 1 3 16" xfId="36813"/>
    <cellStyle name="Style 1 3 17" xfId="36814"/>
    <cellStyle name="Style 1 3 18" xfId="36815"/>
    <cellStyle name="Style 1 3 19" xfId="36816"/>
    <cellStyle name="Style 1 3 2" xfId="36817"/>
    <cellStyle name="Style 1 3 2 10" xfId="36818"/>
    <cellStyle name="Style 1 3 2 11" xfId="36819"/>
    <cellStyle name="Style 1 3 2 12" xfId="36820"/>
    <cellStyle name="Style 1 3 2 13" xfId="36821"/>
    <cellStyle name="Style 1 3 2 14" xfId="36822"/>
    <cellStyle name="Style 1 3 2 15" xfId="36823"/>
    <cellStyle name="Style 1 3 2 15 2" xfId="36824"/>
    <cellStyle name="Style 1 3 2 15 2 2" xfId="36825"/>
    <cellStyle name="Style 1 3 2 15 2 2 2" xfId="36826"/>
    <cellStyle name="Style 1 3 2 15 2 2 3" xfId="36827"/>
    <cellStyle name="Style 1 3 2 15 2 2 4" xfId="36828"/>
    <cellStyle name="Style 1 3 2 15 2 3" xfId="36829"/>
    <cellStyle name="Style 1 3 2 15 2 4" xfId="36830"/>
    <cellStyle name="Style 1 3 2 15 3" xfId="36831"/>
    <cellStyle name="Style 1 3 2 15 4" xfId="36832"/>
    <cellStyle name="Style 1 3 2 15 5" xfId="36833"/>
    <cellStyle name="Style 1 3 2 15 6" xfId="36834"/>
    <cellStyle name="Style 1 3 2 16" xfId="36835"/>
    <cellStyle name="Style 1 3 2 16 2" xfId="36836"/>
    <cellStyle name="Style 1 3 2 16 2 2" xfId="36837"/>
    <cellStyle name="Style 1 3 2 16 2 3" xfId="36838"/>
    <cellStyle name="Style 1 3 2 16 2 4" xfId="36839"/>
    <cellStyle name="Style 1 3 2 16 3" xfId="36840"/>
    <cellStyle name="Style 1 3 2 16 4" xfId="36841"/>
    <cellStyle name="Style 1 3 2 17" xfId="36842"/>
    <cellStyle name="Style 1 3 2 18" xfId="36843"/>
    <cellStyle name="Style 1 3 2 19" xfId="36844"/>
    <cellStyle name="Style 1 3 2 2" xfId="36845"/>
    <cellStyle name="Style 1 3 2 2 2" xfId="36846"/>
    <cellStyle name="Style 1 3 2 2 2 2" xfId="36847"/>
    <cellStyle name="Style 1 3 2 2 2 2 2" xfId="36848"/>
    <cellStyle name="Style 1 3 2 2 2 2 2 2" xfId="36849"/>
    <cellStyle name="Style 1 3 2 2 2 2 2 3" xfId="36850"/>
    <cellStyle name="Style 1 3 2 2 2 2 2 4" xfId="36851"/>
    <cellStyle name="Style 1 3 2 2 2 2 3" xfId="36852"/>
    <cellStyle name="Style 1 3 2 2 2 2 4" xfId="36853"/>
    <cellStyle name="Style 1 3 2 2 2 3" xfId="36854"/>
    <cellStyle name="Style 1 3 2 2 2 4" xfId="36855"/>
    <cellStyle name="Style 1 3 2 2 2 5" xfId="36856"/>
    <cellStyle name="Style 1 3 2 2 2 6" xfId="36857"/>
    <cellStyle name="Style 1 3 2 2 3" xfId="36858"/>
    <cellStyle name="Style 1 3 2 2 4" xfId="36859"/>
    <cellStyle name="Style 1 3 2 2 4 2" xfId="36860"/>
    <cellStyle name="Style 1 3 2 2 4 2 2" xfId="36861"/>
    <cellStyle name="Style 1 3 2 2 4 2 3" xfId="36862"/>
    <cellStyle name="Style 1 3 2 2 4 2 4" xfId="36863"/>
    <cellStyle name="Style 1 3 2 2 4 3" xfId="36864"/>
    <cellStyle name="Style 1 3 2 2 4 4" xfId="36865"/>
    <cellStyle name="Style 1 3 2 2 5" xfId="36866"/>
    <cellStyle name="Style 1 3 2 2 6" xfId="36867"/>
    <cellStyle name="Style 1 3 2 2 7" xfId="36868"/>
    <cellStyle name="Style 1 3 2 20" xfId="36869"/>
    <cellStyle name="Style 1 3 2 3" xfId="36870"/>
    <cellStyle name="Style 1 3 2 4" xfId="36871"/>
    <cellStyle name="Style 1 3 2 5" xfId="36872"/>
    <cellStyle name="Style 1 3 2 6" xfId="36873"/>
    <cellStyle name="Style 1 3 2 7" xfId="36874"/>
    <cellStyle name="Style 1 3 2 8" xfId="36875"/>
    <cellStyle name="Style 1 3 2 9" xfId="36876"/>
    <cellStyle name="Style 1 3 20" xfId="36877"/>
    <cellStyle name="Style 1 3 21" xfId="36878"/>
    <cellStyle name="Style 1 3 22" xfId="36879"/>
    <cellStyle name="Style 1 3 23" xfId="36880"/>
    <cellStyle name="Style 1 3 24" xfId="36881"/>
    <cellStyle name="Style 1 3 24 2" xfId="36882"/>
    <cellStyle name="Style 1 3 24 2 2" xfId="36883"/>
    <cellStyle name="Style 1 3 24 2 2 2" xfId="36884"/>
    <cellStyle name="Style 1 3 24 2 2 3" xfId="36885"/>
    <cellStyle name="Style 1 3 24 2 2 4" xfId="36886"/>
    <cellStyle name="Style 1 3 24 2 3" xfId="36887"/>
    <cellStyle name="Style 1 3 24 2 4" xfId="36888"/>
    <cellStyle name="Style 1 3 24 3" xfId="36889"/>
    <cellStyle name="Style 1 3 24 4" xfId="36890"/>
    <cellStyle name="Style 1 3 24 5" xfId="36891"/>
    <cellStyle name="Style 1 3 24 6" xfId="36892"/>
    <cellStyle name="Style 1 3 25" xfId="36893"/>
    <cellStyle name="Style 1 3 25 2" xfId="36894"/>
    <cellStyle name="Style 1 3 25 2 2" xfId="36895"/>
    <cellStyle name="Style 1 3 25 2 3" xfId="36896"/>
    <cellStyle name="Style 1 3 25 2 4" xfId="36897"/>
    <cellStyle name="Style 1 3 25 3" xfId="36898"/>
    <cellStyle name="Style 1 3 25 4" xfId="36899"/>
    <cellStyle name="Style 1 3 26" xfId="36900"/>
    <cellStyle name="Style 1 3 27" xfId="36901"/>
    <cellStyle name="Style 1 3 28" xfId="36902"/>
    <cellStyle name="Style 1 3 29" xfId="36903"/>
    <cellStyle name="Style 1 3 3" xfId="36904"/>
    <cellStyle name="Style 1 3 3 2" xfId="36905"/>
    <cellStyle name="Style 1 3 3 2 2" xfId="36906"/>
    <cellStyle name="Style 1 3 3 2 2 2" xfId="36907"/>
    <cellStyle name="Style 1 3 3 2 2 2 2" xfId="36908"/>
    <cellStyle name="Style 1 3 3 2 2 2 3" xfId="36909"/>
    <cellStyle name="Style 1 3 3 2 2 2 4" xfId="36910"/>
    <cellStyle name="Style 1 3 3 2 2 3" xfId="36911"/>
    <cellStyle name="Style 1 3 3 2 2 4" xfId="36912"/>
    <cellStyle name="Style 1 3 3 2 3" xfId="36913"/>
    <cellStyle name="Style 1 3 3 2 4" xfId="36914"/>
    <cellStyle name="Style 1 3 3 2 5" xfId="36915"/>
    <cellStyle name="Style 1 3 3 2 6" xfId="36916"/>
    <cellStyle name="Style 1 3 3 3" xfId="36917"/>
    <cellStyle name="Style 1 3 3 4" xfId="36918"/>
    <cellStyle name="Style 1 3 3 4 2" xfId="36919"/>
    <cellStyle name="Style 1 3 3 4 2 2" xfId="36920"/>
    <cellStyle name="Style 1 3 3 4 2 3" xfId="36921"/>
    <cellStyle name="Style 1 3 3 4 2 4" xfId="36922"/>
    <cellStyle name="Style 1 3 3 4 3" xfId="36923"/>
    <cellStyle name="Style 1 3 3 4 4" xfId="36924"/>
    <cellStyle name="Style 1 3 3 5" xfId="36925"/>
    <cellStyle name="Style 1 3 3 6" xfId="36926"/>
    <cellStyle name="Style 1 3 3 7" xfId="36927"/>
    <cellStyle name="Style 1 3 3 8" xfId="36928"/>
    <cellStyle name="Style 1 3 4" xfId="36929"/>
    <cellStyle name="Style 1 3 5" xfId="36930"/>
    <cellStyle name="Style 1 3 6" xfId="36931"/>
    <cellStyle name="Style 1 3 7" xfId="36932"/>
    <cellStyle name="Style 1 3 8" xfId="36933"/>
    <cellStyle name="Style 1 3 9" xfId="36934"/>
    <cellStyle name="Style 1 30" xfId="36935"/>
    <cellStyle name="Style 1 31" xfId="36936"/>
    <cellStyle name="Style 1 4" xfId="36937"/>
    <cellStyle name="Style 1 4 10" xfId="36938"/>
    <cellStyle name="Style 1 4 11" xfId="36939"/>
    <cellStyle name="Style 1 4 12" xfId="36940"/>
    <cellStyle name="Style 1 4 13" xfId="36941"/>
    <cellStyle name="Style 1 4 14" xfId="36942"/>
    <cellStyle name="Style 1 4 15" xfId="36943"/>
    <cellStyle name="Style 1 4 15 2" xfId="36944"/>
    <cellStyle name="Style 1 4 15 2 2" xfId="36945"/>
    <cellStyle name="Style 1 4 15 2 2 2" xfId="36946"/>
    <cellStyle name="Style 1 4 15 2 2 3" xfId="36947"/>
    <cellStyle name="Style 1 4 15 2 2 4" xfId="36948"/>
    <cellStyle name="Style 1 4 15 2 3" xfId="36949"/>
    <cellStyle name="Style 1 4 15 2 4" xfId="36950"/>
    <cellStyle name="Style 1 4 15 3" xfId="36951"/>
    <cellStyle name="Style 1 4 15 4" xfId="36952"/>
    <cellStyle name="Style 1 4 15 5" xfId="36953"/>
    <cellStyle name="Style 1 4 15 6" xfId="36954"/>
    <cellStyle name="Style 1 4 16" xfId="36955"/>
    <cellStyle name="Style 1 4 16 2" xfId="36956"/>
    <cellStyle name="Style 1 4 16 2 2" xfId="36957"/>
    <cellStyle name="Style 1 4 16 2 3" xfId="36958"/>
    <cellStyle name="Style 1 4 16 2 4" xfId="36959"/>
    <cellStyle name="Style 1 4 16 3" xfId="36960"/>
    <cellStyle name="Style 1 4 16 4" xfId="36961"/>
    <cellStyle name="Style 1 4 17" xfId="36962"/>
    <cellStyle name="Style 1 4 18" xfId="36963"/>
    <cellStyle name="Style 1 4 19" xfId="36964"/>
    <cellStyle name="Style 1 4 2" xfId="36965"/>
    <cellStyle name="Style 1 4 2 2" xfId="36966"/>
    <cellStyle name="Style 1 4 2 2 2" xfId="36967"/>
    <cellStyle name="Style 1 4 2 2 2 2" xfId="36968"/>
    <cellStyle name="Style 1 4 2 2 2 2 2" xfId="36969"/>
    <cellStyle name="Style 1 4 2 2 2 2 3" xfId="36970"/>
    <cellStyle name="Style 1 4 2 2 2 2 4" xfId="36971"/>
    <cellStyle name="Style 1 4 2 2 2 3" xfId="36972"/>
    <cellStyle name="Style 1 4 2 2 2 4" xfId="36973"/>
    <cellStyle name="Style 1 4 2 2 3" xfId="36974"/>
    <cellStyle name="Style 1 4 2 2 4" xfId="36975"/>
    <cellStyle name="Style 1 4 2 2 5" xfId="36976"/>
    <cellStyle name="Style 1 4 2 2 6" xfId="36977"/>
    <cellStyle name="Style 1 4 2 3" xfId="36978"/>
    <cellStyle name="Style 1 4 2 4" xfId="36979"/>
    <cellStyle name="Style 1 4 2 4 2" xfId="36980"/>
    <cellStyle name="Style 1 4 2 4 2 2" xfId="36981"/>
    <cellStyle name="Style 1 4 2 4 2 3" xfId="36982"/>
    <cellStyle name="Style 1 4 2 4 2 4" xfId="36983"/>
    <cellStyle name="Style 1 4 2 4 3" xfId="36984"/>
    <cellStyle name="Style 1 4 2 4 4" xfId="36985"/>
    <cellStyle name="Style 1 4 2 5" xfId="36986"/>
    <cellStyle name="Style 1 4 2 6" xfId="36987"/>
    <cellStyle name="Style 1 4 2 7" xfId="36988"/>
    <cellStyle name="Style 1 4 20" xfId="36989"/>
    <cellStyle name="Style 1 4 3" xfId="36990"/>
    <cellStyle name="Style 1 4 4" xfId="36991"/>
    <cellStyle name="Style 1 4 5" xfId="36992"/>
    <cellStyle name="Style 1 4 6" xfId="36993"/>
    <cellStyle name="Style 1 4 7" xfId="36994"/>
    <cellStyle name="Style 1 4 8" xfId="36995"/>
    <cellStyle name="Style 1 4 9" xfId="36996"/>
    <cellStyle name="Style 1 5" xfId="36997"/>
    <cellStyle name="Style 1 5 2" xfId="36998"/>
    <cellStyle name="Style 1 5 2 2" xfId="36999"/>
    <cellStyle name="Style 1 5 2 2 2" xfId="37000"/>
    <cellStyle name="Style 1 5 2 2 2 2" xfId="37001"/>
    <cellStyle name="Style 1 5 2 2 2 3" xfId="37002"/>
    <cellStyle name="Style 1 5 2 2 2 4" xfId="37003"/>
    <cellStyle name="Style 1 5 2 2 3" xfId="37004"/>
    <cellStyle name="Style 1 5 2 2 4" xfId="37005"/>
    <cellStyle name="Style 1 5 2 3" xfId="37006"/>
    <cellStyle name="Style 1 5 2 4" xfId="37007"/>
    <cellStyle name="Style 1 5 2 5" xfId="37008"/>
    <cellStyle name="Style 1 5 2 6" xfId="37009"/>
    <cellStyle name="Style 1 5 3" xfId="37010"/>
    <cellStyle name="Style 1 5 4" xfId="37011"/>
    <cellStyle name="Style 1 5 4 2" xfId="37012"/>
    <cellStyle name="Style 1 5 4 2 2" xfId="37013"/>
    <cellStyle name="Style 1 5 4 2 3" xfId="37014"/>
    <cellStyle name="Style 1 5 4 2 4" xfId="37015"/>
    <cellStyle name="Style 1 5 4 3" xfId="37016"/>
    <cellStyle name="Style 1 5 4 4" xfId="37017"/>
    <cellStyle name="Style 1 5 5" xfId="37018"/>
    <cellStyle name="Style 1 5 6" xfId="37019"/>
    <cellStyle name="Style 1 5 7" xfId="37020"/>
    <cellStyle name="Style 1 6" xfId="37021"/>
    <cellStyle name="Style 1 7" xfId="37022"/>
    <cellStyle name="Style 1 8" xfId="37023"/>
    <cellStyle name="Style 1 9" xfId="37024"/>
    <cellStyle name="Style 1_29(d) - Gas extensions -tariffs" xfId="211"/>
    <cellStyle name="style1" xfId="37025"/>
    <cellStyle name="style1 2" xfId="37026"/>
    <cellStyle name="style1 3" xfId="37027"/>
    <cellStyle name="style1 4" xfId="37028"/>
    <cellStyle name="style1 5" xfId="37029"/>
    <cellStyle name="STYLE1_Water 2010_11 MTFM Template_v3" xfId="37030"/>
    <cellStyle name="STYLE10" xfId="37031"/>
    <cellStyle name="STYLE10 2" xfId="37032"/>
    <cellStyle name="STYLE11" xfId="37033"/>
    <cellStyle name="STYLE11 2" xfId="37034"/>
    <cellStyle name="Style2" xfId="212"/>
    <cellStyle name="Style2 2" xfId="37035"/>
    <cellStyle name="Style3" xfId="213"/>
    <cellStyle name="Style3 2" xfId="37036"/>
    <cellStyle name="Style4" xfId="214"/>
    <cellStyle name="Style4 2" xfId="215"/>
    <cellStyle name="STYLE4 2 2" xfId="37037"/>
    <cellStyle name="STYLE4 3" xfId="37038"/>
    <cellStyle name="STYLE4 4" xfId="37039"/>
    <cellStyle name="STYLE4 5" xfId="37040"/>
    <cellStyle name="STYLE4 6" xfId="37041"/>
    <cellStyle name="STYLE4 7" xfId="37042"/>
    <cellStyle name="STYLE4 8" xfId="37043"/>
    <cellStyle name="Style4_29(d) - Gas extensions -tariffs" xfId="216"/>
    <cellStyle name="Style5" xfId="217"/>
    <cellStyle name="Style5 2" xfId="218"/>
    <cellStyle name="STYLE5 3" xfId="37044"/>
    <cellStyle name="STYLE5 4" xfId="37045"/>
    <cellStyle name="STYLE5 5" xfId="37046"/>
    <cellStyle name="STYLE5 6" xfId="37047"/>
    <cellStyle name="STYLE5 7" xfId="37048"/>
    <cellStyle name="STYLE5 8" xfId="37049"/>
    <cellStyle name="Style5_29(d) - Gas extensions -tariffs" xfId="219"/>
    <cellStyle name="STYLE6" xfId="37050"/>
    <cellStyle name="STYLE7" xfId="37051"/>
    <cellStyle name="STYLE8" xfId="37052"/>
    <cellStyle name="STYLE9" xfId="37053"/>
    <cellStyle name="STYLE9 2" xfId="37054"/>
    <cellStyle name="SUB HEADING" xfId="37055"/>
    <cellStyle name="Sub totals" xfId="37056"/>
    <cellStyle name="Sub totals 2" xfId="37057"/>
    <cellStyle name="Sub totals 2 2" xfId="37058"/>
    <cellStyle name="Sub totals 2 2 2" xfId="37059"/>
    <cellStyle name="Sub totals 2 3" xfId="37060"/>
    <cellStyle name="Sub totals 3" xfId="37061"/>
    <cellStyle name="Sub totals 3 2" xfId="37062"/>
    <cellStyle name="Sub totals 3 2 2" xfId="37063"/>
    <cellStyle name="Sub totals 3 3" xfId="37064"/>
    <cellStyle name="Sub totals 4" xfId="37065"/>
    <cellStyle name="Sub totals 4 2" xfId="37066"/>
    <cellStyle name="Sub totals 5" xfId="37067"/>
    <cellStyle name="Subhead01" xfId="37068"/>
    <cellStyle name="Subhead01 2" xfId="37069"/>
    <cellStyle name="Subhead01 3" xfId="37070"/>
    <cellStyle name="Subhead01 4" xfId="37071"/>
    <cellStyle name="Subhead01 5" xfId="37072"/>
    <cellStyle name="Subhead01 6" xfId="37073"/>
    <cellStyle name="Subhead01 7" xfId="37074"/>
    <cellStyle name="Subhead02" xfId="37075"/>
    <cellStyle name="SUBMINOR ROW HEADING" xfId="37076"/>
    <cellStyle name="swiss" xfId="37077"/>
    <cellStyle name="swiss input" xfId="37078"/>
    <cellStyle name="swiss input1" xfId="37079"/>
    <cellStyle name="swiss input1 2" xfId="37080"/>
    <cellStyle name="swiss input2" xfId="37081"/>
    <cellStyle name="swiss spec" xfId="37082"/>
    <cellStyle name="Switch" xfId="37083"/>
    <cellStyle name="SYSTEM" xfId="37084"/>
    <cellStyle name="SYSTEM 2" xfId="37085"/>
    <cellStyle name="Table Col Head" xfId="37086"/>
    <cellStyle name="Table Data" xfId="37087"/>
    <cellStyle name="Table Data &quot;less&quot; Bottom Row" xfId="37088"/>
    <cellStyle name="Table Data &quot;less&quot; Bottom Row 2" xfId="37089"/>
    <cellStyle name="Table Data &quot;less&quot; Bottom Row 2 2" xfId="37090"/>
    <cellStyle name="Table Data &quot;less&quot; Bottom Row 3" xfId="37091"/>
    <cellStyle name="Table Data &quot;less&quot; Bottom Row 3 2" xfId="37092"/>
    <cellStyle name="Table Data &quot;less&quot; Bottom Row 4" xfId="37093"/>
    <cellStyle name="Table Data % Change" xfId="37094"/>
    <cellStyle name="Table Data % Change %" xfId="37095"/>
    <cellStyle name="Table Data % Change Bottom Row" xfId="37096"/>
    <cellStyle name="Table Data % Change Bottom Row 2" xfId="37097"/>
    <cellStyle name="Table Data % Change Bottom Row 2 2" xfId="37098"/>
    <cellStyle name="Table Data % Change Bottom Row 3" xfId="37099"/>
    <cellStyle name="Table Data % Change Bottom Row 3 2" xfId="37100"/>
    <cellStyle name="Table Data % Change Bottom Row 4" xfId="37101"/>
    <cellStyle name="Table Data % Change Sub Total" xfId="37102"/>
    <cellStyle name="Table Data % Change Sub Total 2" xfId="37103"/>
    <cellStyle name="Table Data % Change Sub Total 2 2" xfId="37104"/>
    <cellStyle name="Table Data % Change Sub Total 2 2 2" xfId="37105"/>
    <cellStyle name="Table Data % Change Sub Total 2 3" xfId="37106"/>
    <cellStyle name="Table Data % Change Sub Total 3" xfId="37107"/>
    <cellStyle name="Table Data % Change Sub Total 3 2" xfId="37108"/>
    <cellStyle name="Table Data % Change Sub Total 4" xfId="37109"/>
    <cellStyle name="Table Data % Change Total" xfId="37110"/>
    <cellStyle name="Table Data % Change Total 2" xfId="37111"/>
    <cellStyle name="Table Data % Change Total 2 2" xfId="37112"/>
    <cellStyle name="Table Data % Change Total 2 2 2" xfId="37113"/>
    <cellStyle name="Table Data % Change Total 2 3" xfId="37114"/>
    <cellStyle name="Table Data % Change Total 3" xfId="37115"/>
    <cellStyle name="Table Data % Change Total 3 2" xfId="37116"/>
    <cellStyle name="Table Data % Change Total 4" xfId="37117"/>
    <cellStyle name="Table Data % Change_BP4" xfId="37118"/>
    <cellStyle name="Table Data % Increase" xfId="37119"/>
    <cellStyle name="Table Data % Increase Bottom Row" xfId="37120"/>
    <cellStyle name="Table Data % Increase Sub Total" xfId="37121"/>
    <cellStyle name="Table Data % Increase Sub Total 2" xfId="37122"/>
    <cellStyle name="Table Data % Increase Sub Total 2 2" xfId="37123"/>
    <cellStyle name="Table Data % Increase Sub Total 2 2 2" xfId="37124"/>
    <cellStyle name="Table Data % Increase Sub Total 2 3" xfId="37125"/>
    <cellStyle name="Table Data % Increase Sub Total 3" xfId="37126"/>
    <cellStyle name="Table Data % Increase Sub Total 3 2" xfId="37127"/>
    <cellStyle name="Table Data % Increase Sub Total 4" xfId="37128"/>
    <cellStyle name="Table Data % Increase Total" xfId="37129"/>
    <cellStyle name="Table Data % Increase Total (bottom border)" xfId="37130"/>
    <cellStyle name="Table Data % Increase Total (bottom border) 2" xfId="37131"/>
    <cellStyle name="Table Data % Increase Total (bottom border) 2 2" xfId="37132"/>
    <cellStyle name="Table Data % Increase Total (bottom border) 3" xfId="37133"/>
    <cellStyle name="Table Data % Increase Total (bottom border) 3 2" xfId="37134"/>
    <cellStyle name="Table Data % Increase Total (bottom border) 4" xfId="37135"/>
    <cellStyle name="Table Data % Increase Total (no border)" xfId="37136"/>
    <cellStyle name="Table Data % Increase Total 2" xfId="37137"/>
    <cellStyle name="Table Data % Increase Total 2 2" xfId="37138"/>
    <cellStyle name="Table Data % Increase Total 2 2 2" xfId="37139"/>
    <cellStyle name="Table Data % Increase Total 2 3" xfId="37140"/>
    <cellStyle name="Table Data % Increase Total 3" xfId="37141"/>
    <cellStyle name="Table Data % Increase Total 3 2" xfId="37142"/>
    <cellStyle name="Table Data % Increase Total 4" xfId="37143"/>
    <cellStyle name="Table Data % Increase Total 4 2" xfId="37144"/>
    <cellStyle name="Table Data % Increase Total 5" xfId="37145"/>
    <cellStyle name="Table Data % Increase Total 5 2" xfId="37146"/>
    <cellStyle name="Table Data % Increase Total 6" xfId="37147"/>
    <cellStyle name="Table Data % Increase Total 6 2" xfId="37148"/>
    <cellStyle name="Table Data % Increase Total 7" xfId="37149"/>
    <cellStyle name="Table Data % Increase Total 7 2" xfId="37150"/>
    <cellStyle name="Table Data % Increase Total 8" xfId="37151"/>
    <cellStyle name="Table Data % Increase Total_BP4" xfId="37152"/>
    <cellStyle name="Table Data % Increase_BP4" xfId="37153"/>
    <cellStyle name="Table Data Bottom Row" xfId="37154"/>
    <cellStyle name="Table Data Bottom Row space" xfId="37155"/>
    <cellStyle name="Table Data Bottom Row*" xfId="37156"/>
    <cellStyle name="Table Data Bottom Row_BP4" xfId="37157"/>
    <cellStyle name="Table Data space" xfId="37158"/>
    <cellStyle name="Table Data Sub Total" xfId="37159"/>
    <cellStyle name="Table Data Sub Total 2" xfId="37160"/>
    <cellStyle name="Table Data Sub Total 2 2" xfId="37161"/>
    <cellStyle name="Table Data Sub Total 2 2 2" xfId="37162"/>
    <cellStyle name="Table Data Sub Total 2 3" xfId="37163"/>
    <cellStyle name="Table Data Sub Total 3" xfId="37164"/>
    <cellStyle name="Table Data Sub Total 3 2" xfId="37165"/>
    <cellStyle name="Table Data Sub Total 4" xfId="37166"/>
    <cellStyle name="Table Data Sub Total space" xfId="37167"/>
    <cellStyle name="Table Data Sub Total space 2" xfId="37168"/>
    <cellStyle name="Table Data Sub Total space 2 2" xfId="37169"/>
    <cellStyle name="Table Data Sub Total space 2 2 2" xfId="37170"/>
    <cellStyle name="Table Data Sub Total space 2 3" xfId="37171"/>
    <cellStyle name="Table Data Sub Total space 3" xfId="37172"/>
    <cellStyle name="Table Data Sub Total space 3 2" xfId="37173"/>
    <cellStyle name="Table Data Sub Total space 4" xfId="37174"/>
    <cellStyle name="Table Data Sub Total*" xfId="37175"/>
    <cellStyle name="Table Data Sub Total* 2" xfId="37176"/>
    <cellStyle name="Table Data Sub Total* 2 2" xfId="37177"/>
    <cellStyle name="Table Data Sub Total* 2 2 2" xfId="37178"/>
    <cellStyle name="Table Data Sub Total* 2 3" xfId="37179"/>
    <cellStyle name="Table Data Sub Total* 3" xfId="37180"/>
    <cellStyle name="Table Data Sub Total* 3 2" xfId="37181"/>
    <cellStyle name="Table Data Sub Total* 4" xfId="37182"/>
    <cellStyle name="Table Data Sub Total_BP4" xfId="37183"/>
    <cellStyle name="Table Data Total" xfId="37184"/>
    <cellStyle name="Table Data Total 2" xfId="37185"/>
    <cellStyle name="Table Data Total 2 2" xfId="37186"/>
    <cellStyle name="Table Data Total 2 2 2" xfId="37187"/>
    <cellStyle name="Table Data Total 2 3" xfId="37188"/>
    <cellStyle name="Table Data Total 3" xfId="37189"/>
    <cellStyle name="Table Data Total 3 2" xfId="37190"/>
    <cellStyle name="Table Data Total 4" xfId="37191"/>
    <cellStyle name="Table Data Total space" xfId="37192"/>
    <cellStyle name="Table Data Total space 2" xfId="37193"/>
    <cellStyle name="Table Data Total space 2 2" xfId="37194"/>
    <cellStyle name="Table Data Total space 2 2 2" xfId="37195"/>
    <cellStyle name="Table Data Total space 2 3" xfId="37196"/>
    <cellStyle name="Table Data Total space 3" xfId="37197"/>
    <cellStyle name="Table Data Total space 3 2" xfId="37198"/>
    <cellStyle name="Table Data Total space 4" xfId="37199"/>
    <cellStyle name="Table Data Total_BP4" xfId="37200"/>
    <cellStyle name="Table Data.Decimal" xfId="37201"/>
    <cellStyle name="Table Data.Decimal 8" xfId="37202"/>
    <cellStyle name="Table Data.Decimal bottom row" xfId="37203"/>
    <cellStyle name="Table Data.Decimal bottom row 8" xfId="37204"/>
    <cellStyle name="Table Data.Decimal bottom row shaded" xfId="37205"/>
    <cellStyle name="Table Data.Decimal Sub Total" xfId="37206"/>
    <cellStyle name="Table Data.Decimal Sub Total 2" xfId="37207"/>
    <cellStyle name="Table Data.Decimal Sub Total 2 2" xfId="37208"/>
    <cellStyle name="Table Data.Decimal Sub Total 2 2 2" xfId="37209"/>
    <cellStyle name="Table Data.Decimal Sub Total 2 3" xfId="37210"/>
    <cellStyle name="Table Data.Decimal Sub Total 3" xfId="37211"/>
    <cellStyle name="Table Data.Decimal Sub Total 3 2" xfId="37212"/>
    <cellStyle name="Table Data.Decimal Sub Total 4" xfId="37213"/>
    <cellStyle name="Table Data.Decimal Total" xfId="37214"/>
    <cellStyle name="Table Data.Decimal Total 2" xfId="37215"/>
    <cellStyle name="Table Data.Decimal Total 2 2" xfId="37216"/>
    <cellStyle name="Table Data.Decimal Total 2 2 2" xfId="37217"/>
    <cellStyle name="Table Data.Decimal Total 2 3" xfId="37218"/>
    <cellStyle name="Table Data.Decimal Total 3" xfId="37219"/>
    <cellStyle name="Table Data.Decimal Total 3 2" xfId="37220"/>
    <cellStyle name="Table Data.Decimal Total 4" xfId="37221"/>
    <cellStyle name="Table Data.Decimal Total 9" xfId="37222"/>
    <cellStyle name="Table Data.Decimal Total 9 2" xfId="37223"/>
    <cellStyle name="Table Data.Decimal Total 9 2 2" xfId="37224"/>
    <cellStyle name="Table Data.Decimal Total 9 2 2 2" xfId="37225"/>
    <cellStyle name="Table Data.Decimal Total 9 2 3" xfId="37226"/>
    <cellStyle name="Table Data.Decimal Total 9 3" xfId="37227"/>
    <cellStyle name="Table Data.Decimal Total 9 3 2" xfId="37228"/>
    <cellStyle name="Table Data.Decimal Total 9 4" xfId="37229"/>
    <cellStyle name="Table Data.Decimal Total 9 down" xfId="37230"/>
    <cellStyle name="Table Data.Decimal Total 9 down 2" xfId="37231"/>
    <cellStyle name="Table Data.Decimal Total 9 down 2 2" xfId="37232"/>
    <cellStyle name="Table Data.Decimal Total 9 down 3" xfId="37233"/>
    <cellStyle name="Table Data.Decimal Total 9 down 3 2" xfId="37234"/>
    <cellStyle name="Table Data.Decimal Total 9 down 4" xfId="37235"/>
    <cellStyle name="Table Data.Decimal Total 9 up" xfId="37236"/>
    <cellStyle name="Table Data.Decimal Total 9 up 2" xfId="37237"/>
    <cellStyle name="Table Data.Decimal Total 9 up 2 2" xfId="37238"/>
    <cellStyle name="Table Data.Decimal Total 9 up 2 2 2" xfId="37239"/>
    <cellStyle name="Table Data.Decimal Total 9 up 2 3" xfId="37240"/>
    <cellStyle name="Table Data.Decimal Total 9 up 3" xfId="37241"/>
    <cellStyle name="Table Data.Decimal Total 9 up 3 2" xfId="37242"/>
    <cellStyle name="Table Data.Decimal Total 9 up 3 2 2" xfId="37243"/>
    <cellStyle name="Table Data.Decimal Total 9 up 3 3" xfId="37244"/>
    <cellStyle name="Table Data.Decimal Total 9 up 4" xfId="37245"/>
    <cellStyle name="Table Data.Decimal Total 9 up 4 2" xfId="37246"/>
    <cellStyle name="Table Data.Decimal Total 9 up 5" xfId="37247"/>
    <cellStyle name="Table Data.Decimal Total_x5_DND" xfId="37248"/>
    <cellStyle name="Table Data.Decimal_x5_DND" xfId="37249"/>
    <cellStyle name="Table Data_BP4" xfId="37250"/>
    <cellStyle name="Table Head Green" xfId="220"/>
    <cellStyle name="Table Head Green 2" xfId="37251"/>
    <cellStyle name="Table Head Green 2 2" xfId="37252"/>
    <cellStyle name="Table Head Green 3" xfId="37253"/>
    <cellStyle name="Table Head Green 4" xfId="37254"/>
    <cellStyle name="Table Head_pldt" xfId="221"/>
    <cellStyle name="Table Heading" xfId="37255"/>
    <cellStyle name="Table Heading Bottom Row" xfId="37256"/>
    <cellStyle name="Table Heading Bottom Row 2" xfId="37257"/>
    <cellStyle name="Table Heading Bottom Row 2 2" xfId="37258"/>
    <cellStyle name="Table Heading Bottom Row 3" xfId="37259"/>
    <cellStyle name="Table Heading Bottom Row 3 2" xfId="37260"/>
    <cellStyle name="Table Heading Bottom Row 4" xfId="37261"/>
    <cellStyle name="Table Heading Bottom Row 8" xfId="37262"/>
    <cellStyle name="Table Heading Bottom Row 8 2" xfId="37263"/>
    <cellStyle name="Table Heading Bottom Row 8 2 2" xfId="37264"/>
    <cellStyle name="Table Heading Bottom Row 8 3" xfId="37265"/>
    <cellStyle name="Table Heading Bottom Row 8 3 2" xfId="37266"/>
    <cellStyle name="Table Heading Bottom Row 8 4" xfId="37267"/>
    <cellStyle name="Table Heading Bottom Row_BP4" xfId="37268"/>
    <cellStyle name="Table Heading Row" xfId="37269"/>
    <cellStyle name="Table Heading Row 8" xfId="37270"/>
    <cellStyle name="Table Heading Row 9pt" xfId="37271"/>
    <cellStyle name="Table Heading Single Row" xfId="37272"/>
    <cellStyle name="Table Heading Single Row 2" xfId="37273"/>
    <cellStyle name="Table Heading Single Row 2 2" xfId="37274"/>
    <cellStyle name="Table Heading Single Row 2 2 2" xfId="37275"/>
    <cellStyle name="Table Heading Single Row 2 3" xfId="37276"/>
    <cellStyle name="Table Heading Single Row 3" xfId="37277"/>
    <cellStyle name="Table Heading Single Row 3 2" xfId="37278"/>
    <cellStyle name="Table Heading Single Row 4" xfId="37279"/>
    <cellStyle name="Table Heading Top Row" xfId="37280"/>
    <cellStyle name="Table Heading Top Row 2" xfId="37281"/>
    <cellStyle name="Table Heading Top Row 2 2" xfId="37282"/>
    <cellStyle name="Table Heading Top Row 2 2 2" xfId="37283"/>
    <cellStyle name="Table Heading Top Row 2 3" xfId="37284"/>
    <cellStyle name="Table Heading Top Row 3" xfId="37285"/>
    <cellStyle name="Table Heading Top Row 3 2" xfId="37286"/>
    <cellStyle name="Table Heading Top Row 3 2 2" xfId="37287"/>
    <cellStyle name="Table Heading Top Row 3 3" xfId="37288"/>
    <cellStyle name="Table Heading Top Row 4" xfId="37289"/>
    <cellStyle name="Table Heading Top Row 4 2" xfId="37290"/>
    <cellStyle name="Table Heading Top Row 5" xfId="37291"/>
    <cellStyle name="Table Heading Top Row 8" xfId="37292"/>
    <cellStyle name="Table Heading Top Row 8 2" xfId="37293"/>
    <cellStyle name="Table Heading Top Row 8 2 2" xfId="37294"/>
    <cellStyle name="Table Heading Top Row 8 2 2 2" xfId="37295"/>
    <cellStyle name="Table Heading Top Row 8 2 3" xfId="37296"/>
    <cellStyle name="Table Heading Top Row 8 3" xfId="37297"/>
    <cellStyle name="Table Heading Top Row 8 3 2" xfId="37298"/>
    <cellStyle name="Table Heading Top Row 8 3 2 2" xfId="37299"/>
    <cellStyle name="Table Heading Top Row 8 3 3" xfId="37300"/>
    <cellStyle name="Table Heading Top Row 8 4" xfId="37301"/>
    <cellStyle name="Table Heading Top Row 8 4 2" xfId="37302"/>
    <cellStyle name="Table Heading Top Row 8 5" xfId="37303"/>
    <cellStyle name="Table Heading Top Row 8pt" xfId="37304"/>
    <cellStyle name="Table Heading Top Row 8pt 2" xfId="37305"/>
    <cellStyle name="Table Heading Top Row 8pt 2 2" xfId="37306"/>
    <cellStyle name="Table Heading Top Row 8pt 2 2 2" xfId="37307"/>
    <cellStyle name="Table Heading Top Row 8pt 2 3" xfId="37308"/>
    <cellStyle name="Table Heading Top Row 8pt 3" xfId="37309"/>
    <cellStyle name="Table Heading Top Row 8pt 3 2" xfId="37310"/>
    <cellStyle name="Table Heading Top Row 8pt 3 2 2" xfId="37311"/>
    <cellStyle name="Table Heading Top Row 8pt 3 3" xfId="37312"/>
    <cellStyle name="Table Heading Top Row 8pt 4" xfId="37313"/>
    <cellStyle name="Table Heading Top Row 8pt 4 2" xfId="37314"/>
    <cellStyle name="Table Heading Top Row 8pt 5" xfId="37315"/>
    <cellStyle name="Table Heading Top Row_BP4" xfId="37316"/>
    <cellStyle name="Table Heading_PTE Model - 2010-11 HYR v3_dnd" xfId="37317"/>
    <cellStyle name="Table Row Heading" xfId="37318"/>
    <cellStyle name="Table Source" xfId="222"/>
    <cellStyle name="Table Stub" xfId="37319"/>
    <cellStyle name="Table Stub &quot;less&quot;Bottom Row" xfId="37320"/>
    <cellStyle name="Table Stub 8" xfId="37321"/>
    <cellStyle name="Table Stub Bottom Row" xfId="37322"/>
    <cellStyle name="Table Stub Bottom Row 8" xfId="37323"/>
    <cellStyle name="Table Stub Bottom Row_Budget 2000-01 Charts &amp; Tables" xfId="37324"/>
    <cellStyle name="Table Stub Sub Total" xfId="37325"/>
    <cellStyle name="Table Stub Total" xfId="37326"/>
    <cellStyle name="Table Stub Total 2" xfId="37327"/>
    <cellStyle name="Table Stub Total 2 2" xfId="37328"/>
    <cellStyle name="Table Stub Total 2 2 2" xfId="37329"/>
    <cellStyle name="Table Stub Total 2 3" xfId="37330"/>
    <cellStyle name="Table Stub Total 3" xfId="37331"/>
    <cellStyle name="Table Stub Total 3 2" xfId="37332"/>
    <cellStyle name="Table Stub Total 4" xfId="37333"/>
    <cellStyle name="Table Stub Total 9" xfId="37334"/>
    <cellStyle name="Table Stub Total 9 2" xfId="37335"/>
    <cellStyle name="Table Stub Total 9 2 2" xfId="37336"/>
    <cellStyle name="Table Stub Total 9 2 2 2" xfId="37337"/>
    <cellStyle name="Table Stub Total 9 2 3" xfId="37338"/>
    <cellStyle name="Table Stub Total 9 3" xfId="37339"/>
    <cellStyle name="Table Stub Total 9 3 2" xfId="37340"/>
    <cellStyle name="Table Stub Total 9 4" xfId="37341"/>
    <cellStyle name="Table Stub Total 9 down" xfId="37342"/>
    <cellStyle name="Table Stub Total 9 down 2" xfId="37343"/>
    <cellStyle name="Table Stub Total 9 down 2 2" xfId="37344"/>
    <cellStyle name="Table Stub Total 9 down 3" xfId="37345"/>
    <cellStyle name="Table Stub Total 9 down 3 2" xfId="37346"/>
    <cellStyle name="Table Stub Total 9 down 4" xfId="37347"/>
    <cellStyle name="Table Stub Total 9 up" xfId="37348"/>
    <cellStyle name="Table Stub Total 9 up 2" xfId="37349"/>
    <cellStyle name="Table Stub Total 9 up 2 2" xfId="37350"/>
    <cellStyle name="Table Stub Total 9 up 2 2 2" xfId="37351"/>
    <cellStyle name="Table Stub Total 9 up 2 3" xfId="37352"/>
    <cellStyle name="Table Stub Total 9 up 3" xfId="37353"/>
    <cellStyle name="Table Stub Total 9 up 3 2" xfId="37354"/>
    <cellStyle name="Table Stub Total 9 up 3 2 2" xfId="37355"/>
    <cellStyle name="Table Stub Total 9 up 3 3" xfId="37356"/>
    <cellStyle name="Table Stub Total 9 up 4" xfId="37357"/>
    <cellStyle name="Table Stub Total 9 up 4 2" xfId="37358"/>
    <cellStyle name="Table Stub Total 9 up 5" xfId="37359"/>
    <cellStyle name="Table Stub_x5_DND" xfId="37360"/>
    <cellStyle name="Table Sub Head" xfId="37361"/>
    <cellStyle name="Table Title" xfId="37362"/>
    <cellStyle name="Table Units" xfId="223"/>
    <cellStyle name="Table Units 2" xfId="37363"/>
    <cellStyle name="Table Units 3" xfId="37364"/>
    <cellStyle name="Table Units 4" xfId="37365"/>
    <cellStyle name="Table Units 5" xfId="37366"/>
    <cellStyle name="Table_Heading" xfId="258"/>
    <cellStyle name="TableLvl2" xfId="272"/>
    <cellStyle name="TableLvl3" xfId="273"/>
    <cellStyle name="Technical_Input" xfId="259"/>
    <cellStyle name="Text" xfId="224"/>
    <cellStyle name="Text 2" xfId="225"/>
    <cellStyle name="Text 2 2" xfId="37367"/>
    <cellStyle name="Text 3" xfId="226"/>
    <cellStyle name="Text 3 2" xfId="37368"/>
    <cellStyle name="Text 4" xfId="37369"/>
    <cellStyle name="Text 5" xfId="37370"/>
    <cellStyle name="Text 6" xfId="37371"/>
    <cellStyle name="Text 7" xfId="37372"/>
    <cellStyle name="Text 8" xfId="37373"/>
    <cellStyle name="Text Head 1" xfId="227"/>
    <cellStyle name="Text Head 2" xfId="228"/>
    <cellStyle name="Text Indent 2" xfId="229"/>
    <cellStyle name="Text Level 1" xfId="37374"/>
    <cellStyle name="Text Level 2" xfId="37375"/>
    <cellStyle name="Text Level 3" xfId="37376"/>
    <cellStyle name="Text Level 4" xfId="37377"/>
    <cellStyle name="Text Right" xfId="37378"/>
    <cellStyle name="text01" xfId="37379"/>
    <cellStyle name="text01 2" xfId="37380"/>
    <cellStyle name="text01 3" xfId="37381"/>
    <cellStyle name="text01 4" xfId="37382"/>
    <cellStyle name="text01 5" xfId="37383"/>
    <cellStyle name="text01 6" xfId="37384"/>
    <cellStyle name="text01 7" xfId="37385"/>
    <cellStyle name="Theirs" xfId="230"/>
    <cellStyle name="Thousands" xfId="37386"/>
    <cellStyle name="TIME Detail" xfId="37387"/>
    <cellStyle name="TIME Period Start" xfId="37388"/>
    <cellStyle name="Times New Roman" xfId="37389"/>
    <cellStyle name="Title 1" xfId="37390"/>
    <cellStyle name="Title 10" xfId="37391"/>
    <cellStyle name="Title 11" xfId="37392"/>
    <cellStyle name="Title 12" xfId="37393"/>
    <cellStyle name="Title 13" xfId="37394"/>
    <cellStyle name="Title 14" xfId="37395"/>
    <cellStyle name="Title 15" xfId="37396"/>
    <cellStyle name="Title 16" xfId="37397"/>
    <cellStyle name="Title 17" xfId="37398"/>
    <cellStyle name="Title 2" xfId="231"/>
    <cellStyle name="Title 2 10" xfId="37399"/>
    <cellStyle name="Title 2 11" xfId="37400"/>
    <cellStyle name="Title 2 12" xfId="37401"/>
    <cellStyle name="Title 2 13" xfId="37402"/>
    <cellStyle name="Title 2 14" xfId="37403"/>
    <cellStyle name="Title 2 15" xfId="37404"/>
    <cellStyle name="Title 2 16" xfId="37405"/>
    <cellStyle name="Title 2 17" xfId="37406"/>
    <cellStyle name="Title 2 18" xfId="37407"/>
    <cellStyle name="Title 2 19" xfId="37408"/>
    <cellStyle name="Title 2 2" xfId="37409"/>
    <cellStyle name="Title 2 2 10" xfId="37410"/>
    <cellStyle name="Title 2 2 11" xfId="37411"/>
    <cellStyle name="Title 2 2 12" xfId="37412"/>
    <cellStyle name="Title 2 2 13" xfId="37413"/>
    <cellStyle name="Title 2 2 14" xfId="37414"/>
    <cellStyle name="Title 2 2 15" xfId="37415"/>
    <cellStyle name="Title 2 2 15 2" xfId="37416"/>
    <cellStyle name="Title 2 2 15 2 2" xfId="37417"/>
    <cellStyle name="Title 2 2 15 2 2 2" xfId="37418"/>
    <cellStyle name="Title 2 2 15 2 2 3" xfId="37419"/>
    <cellStyle name="Title 2 2 15 2 2 4" xfId="37420"/>
    <cellStyle name="Title 2 2 15 2 3" xfId="37421"/>
    <cellStyle name="Title 2 2 15 2 4" xfId="37422"/>
    <cellStyle name="Title 2 2 15 3" xfId="37423"/>
    <cellStyle name="Title 2 2 15 4" xfId="37424"/>
    <cellStyle name="Title 2 2 15 5" xfId="37425"/>
    <cellStyle name="Title 2 2 15 6" xfId="37426"/>
    <cellStyle name="Title 2 2 16" xfId="37427"/>
    <cellStyle name="Title 2 2 16 2" xfId="37428"/>
    <cellStyle name="Title 2 2 16 2 2" xfId="37429"/>
    <cellStyle name="Title 2 2 16 2 3" xfId="37430"/>
    <cellStyle name="Title 2 2 16 2 4" xfId="37431"/>
    <cellStyle name="Title 2 2 16 3" xfId="37432"/>
    <cellStyle name="Title 2 2 16 4" xfId="37433"/>
    <cellStyle name="Title 2 2 17" xfId="37434"/>
    <cellStyle name="Title 2 2 18" xfId="37435"/>
    <cellStyle name="Title 2 2 19" xfId="37436"/>
    <cellStyle name="Title 2 2 2" xfId="37437"/>
    <cellStyle name="Title 2 2 2 2" xfId="37438"/>
    <cellStyle name="Title 2 2 2 2 2" xfId="37439"/>
    <cellStyle name="Title 2 2 2 2 2 2" xfId="37440"/>
    <cellStyle name="Title 2 2 2 2 2 2 2" xfId="37441"/>
    <cellStyle name="Title 2 2 2 2 2 2 3" xfId="37442"/>
    <cellStyle name="Title 2 2 2 2 2 2 4" xfId="37443"/>
    <cellStyle name="Title 2 2 2 2 2 3" xfId="37444"/>
    <cellStyle name="Title 2 2 2 2 2 4" xfId="37445"/>
    <cellStyle name="Title 2 2 2 2 3" xfId="37446"/>
    <cellStyle name="Title 2 2 2 2 4" xfId="37447"/>
    <cellStyle name="Title 2 2 2 2 5" xfId="37448"/>
    <cellStyle name="Title 2 2 2 2 6" xfId="37449"/>
    <cellStyle name="Title 2 2 2 3" xfId="37450"/>
    <cellStyle name="Title 2 2 2 4" xfId="37451"/>
    <cellStyle name="Title 2 2 2 4 2" xfId="37452"/>
    <cellStyle name="Title 2 2 2 4 2 2" xfId="37453"/>
    <cellStyle name="Title 2 2 2 4 2 3" xfId="37454"/>
    <cellStyle name="Title 2 2 2 4 2 4" xfId="37455"/>
    <cellStyle name="Title 2 2 2 4 3" xfId="37456"/>
    <cellStyle name="Title 2 2 2 4 4" xfId="37457"/>
    <cellStyle name="Title 2 2 2 5" xfId="37458"/>
    <cellStyle name="Title 2 2 2 6" xfId="37459"/>
    <cellStyle name="Title 2 2 2 7" xfId="37460"/>
    <cellStyle name="Title 2 2 20" xfId="37461"/>
    <cellStyle name="Title 2 2 21" xfId="37462"/>
    <cellStyle name="Title 2 2 3" xfId="37463"/>
    <cellStyle name="Title 2 2 4" xfId="37464"/>
    <cellStyle name="Title 2 2 5" xfId="37465"/>
    <cellStyle name="Title 2 2 6" xfId="37466"/>
    <cellStyle name="Title 2 2 7" xfId="37467"/>
    <cellStyle name="Title 2 2 8" xfId="37468"/>
    <cellStyle name="Title 2 2 9" xfId="37469"/>
    <cellStyle name="Title 2 20" xfId="37470"/>
    <cellStyle name="Title 2 21" xfId="37471"/>
    <cellStyle name="Title 2 22" xfId="37472"/>
    <cellStyle name="Title 2 23" xfId="37473"/>
    <cellStyle name="Title 2 24" xfId="37474"/>
    <cellStyle name="Title 2 24 2" xfId="37475"/>
    <cellStyle name="Title 2 24 2 2" xfId="37476"/>
    <cellStyle name="Title 2 24 2 2 2" xfId="37477"/>
    <cellStyle name="Title 2 24 2 2 3" xfId="37478"/>
    <cellStyle name="Title 2 24 2 2 4" xfId="37479"/>
    <cellStyle name="Title 2 24 2 3" xfId="37480"/>
    <cellStyle name="Title 2 24 2 4" xfId="37481"/>
    <cellStyle name="Title 2 24 3" xfId="37482"/>
    <cellStyle name="Title 2 24 4" xfId="37483"/>
    <cellStyle name="Title 2 24 5" xfId="37484"/>
    <cellStyle name="Title 2 24 6" xfId="37485"/>
    <cellStyle name="Title 2 25" xfId="37486"/>
    <cellStyle name="Title 2 25 2" xfId="37487"/>
    <cellStyle name="Title 2 25 2 2" xfId="37488"/>
    <cellStyle name="Title 2 25 2 3" xfId="37489"/>
    <cellStyle name="Title 2 25 2 4" xfId="37490"/>
    <cellStyle name="Title 2 25 3" xfId="37491"/>
    <cellStyle name="Title 2 25 4" xfId="37492"/>
    <cellStyle name="Title 2 26" xfId="37493"/>
    <cellStyle name="Title 2 27" xfId="37494"/>
    <cellStyle name="Title 2 28" xfId="37495"/>
    <cellStyle name="Title 2 29" xfId="37496"/>
    <cellStyle name="Title 2 3" xfId="37497"/>
    <cellStyle name="Title 2 3 2" xfId="37498"/>
    <cellStyle name="Title 2 3 2 2" xfId="37499"/>
    <cellStyle name="Title 2 3 2 2 2" xfId="37500"/>
    <cellStyle name="Title 2 3 2 2 2 2" xfId="37501"/>
    <cellStyle name="Title 2 3 2 2 2 3" xfId="37502"/>
    <cellStyle name="Title 2 3 2 2 2 4" xfId="37503"/>
    <cellStyle name="Title 2 3 2 2 3" xfId="37504"/>
    <cellStyle name="Title 2 3 2 2 4" xfId="37505"/>
    <cellStyle name="Title 2 3 2 3" xfId="37506"/>
    <cellStyle name="Title 2 3 2 4" xfId="37507"/>
    <cellStyle name="Title 2 3 2 5" xfId="37508"/>
    <cellStyle name="Title 2 3 2 6" xfId="37509"/>
    <cellStyle name="Title 2 3 3" xfId="37510"/>
    <cellStyle name="Title 2 3 4" xfId="37511"/>
    <cellStyle name="Title 2 3 4 2" xfId="37512"/>
    <cellStyle name="Title 2 3 4 2 2" xfId="37513"/>
    <cellStyle name="Title 2 3 4 2 3" xfId="37514"/>
    <cellStyle name="Title 2 3 4 2 4" xfId="37515"/>
    <cellStyle name="Title 2 3 4 3" xfId="37516"/>
    <cellStyle name="Title 2 3 4 4" xfId="37517"/>
    <cellStyle name="Title 2 3 5" xfId="37518"/>
    <cellStyle name="Title 2 3 6" xfId="37519"/>
    <cellStyle name="Title 2 3 7" xfId="37520"/>
    <cellStyle name="Title 2 3 8" xfId="37521"/>
    <cellStyle name="Title 2 30" xfId="37522"/>
    <cellStyle name="Title 2 31" xfId="37523"/>
    <cellStyle name="Title 2 32" xfId="37524"/>
    <cellStyle name="Title 2 33" xfId="37525"/>
    <cellStyle name="Title 2 34" xfId="37526"/>
    <cellStyle name="Title 2 35" xfId="37527"/>
    <cellStyle name="Title 2 36" xfId="37528"/>
    <cellStyle name="Title 2 37" xfId="37529"/>
    <cellStyle name="Title 2 38" xfId="37530"/>
    <cellStyle name="Title 2 4" xfId="37531"/>
    <cellStyle name="Title 2 5" xfId="37532"/>
    <cellStyle name="Title 2 6" xfId="37533"/>
    <cellStyle name="Title 2 7" xfId="37534"/>
    <cellStyle name="Title 2 8" xfId="37535"/>
    <cellStyle name="Title 2 9" xfId="37536"/>
    <cellStyle name="Title 3" xfId="37537"/>
    <cellStyle name="Title 3 2" xfId="37538"/>
    <cellStyle name="Title 4" xfId="37539"/>
    <cellStyle name="Title 5" xfId="37540"/>
    <cellStyle name="Title 6" xfId="37541"/>
    <cellStyle name="Title 7" xfId="37542"/>
    <cellStyle name="Title 8" xfId="37543"/>
    <cellStyle name="Title 9" xfId="37544"/>
    <cellStyle name="TitleBars" xfId="37545"/>
    <cellStyle name="Titre1" xfId="37546"/>
    <cellStyle name="Titre2" xfId="37547"/>
    <cellStyle name="TOC 1" xfId="232"/>
    <cellStyle name="TOC 2" xfId="233"/>
    <cellStyle name="TOC 3" xfId="234"/>
    <cellStyle name="TOGGLEOFF" xfId="37548"/>
    <cellStyle name="TOGGLEON" xfId="37549"/>
    <cellStyle name="Tonnes" xfId="37550"/>
    <cellStyle name="Tonnes 2" xfId="37551"/>
    <cellStyle name="Total 1" xfId="37552"/>
    <cellStyle name="Total 1 2" xfId="37553"/>
    <cellStyle name="Total 1 2 2" xfId="37554"/>
    <cellStyle name="Total 1 2 2 2" xfId="37555"/>
    <cellStyle name="Total 1 2 3" xfId="37556"/>
    <cellStyle name="Total 1 3" xfId="37557"/>
    <cellStyle name="Total 1 3 2" xfId="37558"/>
    <cellStyle name="Total 1 4" xfId="37559"/>
    <cellStyle name="Total 10" xfId="37560"/>
    <cellStyle name="Total 10 10" xfId="37561"/>
    <cellStyle name="Total 10 11" xfId="37562"/>
    <cellStyle name="Total 10 2" xfId="37563"/>
    <cellStyle name="Total 10 3" xfId="37564"/>
    <cellStyle name="Total 10 4" xfId="37565"/>
    <cellStyle name="Total 10 5" xfId="37566"/>
    <cellStyle name="Total 10 6" xfId="37567"/>
    <cellStyle name="Total 10 7" xfId="37568"/>
    <cellStyle name="Total 10 8" xfId="37569"/>
    <cellStyle name="Total 10 9" xfId="37570"/>
    <cellStyle name="Total 11 10" xfId="37571"/>
    <cellStyle name="Total 11 10 2" xfId="37572"/>
    <cellStyle name="Total 11 10 2 2" xfId="37573"/>
    <cellStyle name="Total 11 10 3" xfId="37574"/>
    <cellStyle name="Total 11 11" xfId="37575"/>
    <cellStyle name="Total 11 11 2" xfId="37576"/>
    <cellStyle name="Total 11 11 2 2" xfId="37577"/>
    <cellStyle name="Total 11 11 3" xfId="37578"/>
    <cellStyle name="Total 11 2" xfId="37579"/>
    <cellStyle name="Total 11 2 2" xfId="37580"/>
    <cellStyle name="Total 11 2 2 2" xfId="37581"/>
    <cellStyle name="Total 11 2 3" xfId="37582"/>
    <cellStyle name="Total 11 3" xfId="37583"/>
    <cellStyle name="Total 11 3 2" xfId="37584"/>
    <cellStyle name="Total 11 3 2 2" xfId="37585"/>
    <cellStyle name="Total 11 3 3" xfId="37586"/>
    <cellStyle name="Total 11 4" xfId="37587"/>
    <cellStyle name="Total 11 4 2" xfId="37588"/>
    <cellStyle name="Total 11 4 2 2" xfId="37589"/>
    <cellStyle name="Total 11 4 3" xfId="37590"/>
    <cellStyle name="Total 11 5" xfId="37591"/>
    <cellStyle name="Total 11 5 2" xfId="37592"/>
    <cellStyle name="Total 11 5 2 2" xfId="37593"/>
    <cellStyle name="Total 11 5 3" xfId="37594"/>
    <cellStyle name="Total 11 6" xfId="37595"/>
    <cellStyle name="Total 11 6 2" xfId="37596"/>
    <cellStyle name="Total 11 6 2 2" xfId="37597"/>
    <cellStyle name="Total 11 6 3" xfId="37598"/>
    <cellStyle name="Total 11 7" xfId="37599"/>
    <cellStyle name="Total 11 7 2" xfId="37600"/>
    <cellStyle name="Total 11 7 2 2" xfId="37601"/>
    <cellStyle name="Total 11 7 3" xfId="37602"/>
    <cellStyle name="Total 11 8" xfId="37603"/>
    <cellStyle name="Total 11 8 2" xfId="37604"/>
    <cellStyle name="Total 11 8 2 2" xfId="37605"/>
    <cellStyle name="Total 11 8 3" xfId="37606"/>
    <cellStyle name="Total 11 9" xfId="37607"/>
    <cellStyle name="Total 11 9 2" xfId="37608"/>
    <cellStyle name="Total 11 9 2 2" xfId="37609"/>
    <cellStyle name="Total 11 9 3" xfId="37610"/>
    <cellStyle name="Total 12 10" xfId="37611"/>
    <cellStyle name="Total 12 10 2" xfId="37612"/>
    <cellStyle name="Total 12 10 2 2" xfId="37613"/>
    <cellStyle name="Total 12 10 3" xfId="37614"/>
    <cellStyle name="Total 12 11" xfId="37615"/>
    <cellStyle name="Total 12 11 2" xfId="37616"/>
    <cellStyle name="Total 12 11 2 2" xfId="37617"/>
    <cellStyle name="Total 12 11 3" xfId="37618"/>
    <cellStyle name="Total 12 2" xfId="37619"/>
    <cellStyle name="Total 12 2 2" xfId="37620"/>
    <cellStyle name="Total 12 2 2 2" xfId="37621"/>
    <cellStyle name="Total 12 2 3" xfId="37622"/>
    <cellStyle name="Total 12 3" xfId="37623"/>
    <cellStyle name="Total 12 3 2" xfId="37624"/>
    <cellStyle name="Total 12 3 2 2" xfId="37625"/>
    <cellStyle name="Total 12 3 3" xfId="37626"/>
    <cellStyle name="Total 12 4" xfId="37627"/>
    <cellStyle name="Total 12 4 2" xfId="37628"/>
    <cellStyle name="Total 12 4 2 2" xfId="37629"/>
    <cellStyle name="Total 12 4 3" xfId="37630"/>
    <cellStyle name="Total 12 5" xfId="37631"/>
    <cellStyle name="Total 12 5 2" xfId="37632"/>
    <cellStyle name="Total 12 5 2 2" xfId="37633"/>
    <cellStyle name="Total 12 5 3" xfId="37634"/>
    <cellStyle name="Total 12 6" xfId="37635"/>
    <cellStyle name="Total 12 6 2" xfId="37636"/>
    <cellStyle name="Total 12 6 2 2" xfId="37637"/>
    <cellStyle name="Total 12 6 3" xfId="37638"/>
    <cellStyle name="Total 12 7" xfId="37639"/>
    <cellStyle name="Total 12 7 2" xfId="37640"/>
    <cellStyle name="Total 12 7 2 2" xfId="37641"/>
    <cellStyle name="Total 12 7 3" xfId="37642"/>
    <cellStyle name="Total 12 8" xfId="37643"/>
    <cellStyle name="Total 12 8 2" xfId="37644"/>
    <cellStyle name="Total 12 8 2 2" xfId="37645"/>
    <cellStyle name="Total 12 8 3" xfId="37646"/>
    <cellStyle name="Total 12 9" xfId="37647"/>
    <cellStyle name="Total 12 9 2" xfId="37648"/>
    <cellStyle name="Total 12 9 2 2" xfId="37649"/>
    <cellStyle name="Total 12 9 3" xfId="37650"/>
    <cellStyle name="Total 13" xfId="37651"/>
    <cellStyle name="Total 13 2" xfId="37652"/>
    <cellStyle name="Total 13 2 2" xfId="37653"/>
    <cellStyle name="Total 13 3" xfId="37654"/>
    <cellStyle name="Total 14" xfId="37655"/>
    <cellStyle name="Total 14 2" xfId="37656"/>
    <cellStyle name="Total 14 2 2" xfId="37657"/>
    <cellStyle name="Total 14 3" xfId="37658"/>
    <cellStyle name="Total 15" xfId="37659"/>
    <cellStyle name="Total 15 2" xfId="37660"/>
    <cellStyle name="Total 15 2 2" xfId="37661"/>
    <cellStyle name="Total 15 3" xfId="37662"/>
    <cellStyle name="Total 16" xfId="37663"/>
    <cellStyle name="Total 16 2" xfId="37664"/>
    <cellStyle name="Total 16 2 2" xfId="37665"/>
    <cellStyle name="Total 16 3" xfId="37666"/>
    <cellStyle name="Total 17" xfId="37667"/>
    <cellStyle name="Total 17 2" xfId="37668"/>
    <cellStyle name="Total 17 2 2" xfId="37669"/>
    <cellStyle name="Total 17 3" xfId="37670"/>
    <cellStyle name="Total 18" xfId="37671"/>
    <cellStyle name="Total 18 2" xfId="37672"/>
    <cellStyle name="Total 18 2 2" xfId="37673"/>
    <cellStyle name="Total 18 3" xfId="37674"/>
    <cellStyle name="Total 2" xfId="235"/>
    <cellStyle name="Total 2 10" xfId="37675"/>
    <cellStyle name="Total 2 10 2" xfId="37676"/>
    <cellStyle name="Total 2 10 2 2" xfId="37677"/>
    <cellStyle name="Total 2 10 3" xfId="37678"/>
    <cellStyle name="Total 2 10 3 2" xfId="37679"/>
    <cellStyle name="Total 2 10 4" xfId="37680"/>
    <cellStyle name="Total 2 10 4 2" xfId="37681"/>
    <cellStyle name="Total 2 10 5" xfId="37682"/>
    <cellStyle name="Total 2 10 5 2" xfId="37683"/>
    <cellStyle name="Total 2 10 6" xfId="37684"/>
    <cellStyle name="Total 2 11" xfId="37685"/>
    <cellStyle name="Total 2 11 2" xfId="37686"/>
    <cellStyle name="Total 2 11 2 2" xfId="37687"/>
    <cellStyle name="Total 2 11 3" xfId="37688"/>
    <cellStyle name="Total 2 11 3 2" xfId="37689"/>
    <cellStyle name="Total 2 11 4" xfId="37690"/>
    <cellStyle name="Total 2 11 4 2" xfId="37691"/>
    <cellStyle name="Total 2 11 5" xfId="37692"/>
    <cellStyle name="Total 2 11 5 2" xfId="37693"/>
    <cellStyle name="Total 2 11 6" xfId="37694"/>
    <cellStyle name="Total 2 12" xfId="37695"/>
    <cellStyle name="Total 2 12 2" xfId="37696"/>
    <cellStyle name="Total 2 12 2 2" xfId="37697"/>
    <cellStyle name="Total 2 12 3" xfId="37698"/>
    <cellStyle name="Total 2 12 3 2" xfId="37699"/>
    <cellStyle name="Total 2 12 4" xfId="37700"/>
    <cellStyle name="Total 2 13" xfId="37701"/>
    <cellStyle name="Total 2 13 2" xfId="37702"/>
    <cellStyle name="Total 2 13 2 2" xfId="37703"/>
    <cellStyle name="Total 2 13 3" xfId="37704"/>
    <cellStyle name="Total 2 13 3 2" xfId="37705"/>
    <cellStyle name="Total 2 13 4" xfId="37706"/>
    <cellStyle name="Total 2 14" xfId="37707"/>
    <cellStyle name="Total 2 14 2" xfId="37708"/>
    <cellStyle name="Total 2 14 2 2" xfId="37709"/>
    <cellStyle name="Total 2 14 3" xfId="37710"/>
    <cellStyle name="Total 2 15" xfId="37711"/>
    <cellStyle name="Total 2 15 2" xfId="37712"/>
    <cellStyle name="Total 2 15 2 2" xfId="37713"/>
    <cellStyle name="Total 2 15 3" xfId="37714"/>
    <cellStyle name="Total 2 16" xfId="37715"/>
    <cellStyle name="Total 2 16 2" xfId="37716"/>
    <cellStyle name="Total 2 16 2 2" xfId="37717"/>
    <cellStyle name="Total 2 16 3" xfId="37718"/>
    <cellStyle name="Total 2 17" xfId="37719"/>
    <cellStyle name="Total 2 17 2" xfId="37720"/>
    <cellStyle name="Total 2 17 2 2" xfId="37721"/>
    <cellStyle name="Total 2 17 3" xfId="37722"/>
    <cellStyle name="Total 2 18" xfId="37723"/>
    <cellStyle name="Total 2 18 2" xfId="37724"/>
    <cellStyle name="Total 2 18 2 2" xfId="37725"/>
    <cellStyle name="Total 2 18 3" xfId="37726"/>
    <cellStyle name="Total 2 19" xfId="37727"/>
    <cellStyle name="Total 2 19 2" xfId="37728"/>
    <cellStyle name="Total 2 19 2 2" xfId="37729"/>
    <cellStyle name="Total 2 19 3" xfId="37730"/>
    <cellStyle name="Total 2 2" xfId="37731"/>
    <cellStyle name="Total 2 2 10" xfId="37732"/>
    <cellStyle name="Total 2 2 10 2" xfId="37733"/>
    <cellStyle name="Total 2 2 10 2 2" xfId="37734"/>
    <cellStyle name="Total 2 2 10 3" xfId="37735"/>
    <cellStyle name="Total 2 2 11" xfId="37736"/>
    <cellStyle name="Total 2 2 11 2" xfId="37737"/>
    <cellStyle name="Total 2 2 11 2 2" xfId="37738"/>
    <cellStyle name="Total 2 2 11 3" xfId="37739"/>
    <cellStyle name="Total 2 2 12" xfId="37740"/>
    <cellStyle name="Total 2 2 12 2" xfId="37741"/>
    <cellStyle name="Total 2 2 12 2 2" xfId="37742"/>
    <cellStyle name="Total 2 2 12 3" xfId="37743"/>
    <cellStyle name="Total 2 2 13" xfId="37744"/>
    <cellStyle name="Total 2 2 13 2" xfId="37745"/>
    <cellStyle name="Total 2 2 13 2 2" xfId="37746"/>
    <cellStyle name="Total 2 2 13 3" xfId="37747"/>
    <cellStyle name="Total 2 2 14" xfId="37748"/>
    <cellStyle name="Total 2 2 14 2" xfId="37749"/>
    <cellStyle name="Total 2 2 14 2 2" xfId="37750"/>
    <cellStyle name="Total 2 2 14 3" xfId="37751"/>
    <cellStyle name="Total 2 2 15" xfId="37752"/>
    <cellStyle name="Total 2 2 15 2" xfId="37753"/>
    <cellStyle name="Total 2 2 15 2 2" xfId="37754"/>
    <cellStyle name="Total 2 2 15 2 2 2" xfId="37755"/>
    <cellStyle name="Total 2 2 15 2 2 2 2" xfId="37756"/>
    <cellStyle name="Total 2 2 15 2 2 2 2 2" xfId="37757"/>
    <cellStyle name="Total 2 2 15 2 2 2 3" xfId="37758"/>
    <cellStyle name="Total 2 2 15 2 2 3" xfId="37759"/>
    <cellStyle name="Total 2 2 15 2 2 3 2" xfId="37760"/>
    <cellStyle name="Total 2 2 15 2 2 3 2 2" xfId="37761"/>
    <cellStyle name="Total 2 2 15 2 2 3 3" xfId="37762"/>
    <cellStyle name="Total 2 2 15 2 2 4" xfId="37763"/>
    <cellStyle name="Total 2 2 15 2 2 4 2" xfId="37764"/>
    <cellStyle name="Total 2 2 15 2 2 4 2 2" xfId="37765"/>
    <cellStyle name="Total 2 2 15 2 2 4 3" xfId="37766"/>
    <cellStyle name="Total 2 2 15 2 2 5" xfId="37767"/>
    <cellStyle name="Total 2 2 15 2 2 5 2" xfId="37768"/>
    <cellStyle name="Total 2 2 15 2 2 6" xfId="37769"/>
    <cellStyle name="Total 2 2 15 2 3" xfId="37770"/>
    <cellStyle name="Total 2 2 15 2 3 2" xfId="37771"/>
    <cellStyle name="Total 2 2 15 2 3 2 2" xfId="37772"/>
    <cellStyle name="Total 2 2 15 2 3 3" xfId="37773"/>
    <cellStyle name="Total 2 2 15 2 4" xfId="37774"/>
    <cellStyle name="Total 2 2 15 2 4 2" xfId="37775"/>
    <cellStyle name="Total 2 2 15 2 4 2 2" xfId="37776"/>
    <cellStyle name="Total 2 2 15 2 4 3" xfId="37777"/>
    <cellStyle name="Total 2 2 15 2 5" xfId="37778"/>
    <cellStyle name="Total 2 2 15 2 5 2" xfId="37779"/>
    <cellStyle name="Total 2 2 15 2 6" xfId="37780"/>
    <cellStyle name="Total 2 2 15 3" xfId="37781"/>
    <cellStyle name="Total 2 2 15 3 2" xfId="37782"/>
    <cellStyle name="Total 2 2 15 3 2 2" xfId="37783"/>
    <cellStyle name="Total 2 2 15 3 3" xfId="37784"/>
    <cellStyle name="Total 2 2 15 4" xfId="37785"/>
    <cellStyle name="Total 2 2 15 4 2" xfId="37786"/>
    <cellStyle name="Total 2 2 15 4 2 2" xfId="37787"/>
    <cellStyle name="Total 2 2 15 4 3" xfId="37788"/>
    <cellStyle name="Total 2 2 15 5" xfId="37789"/>
    <cellStyle name="Total 2 2 15 5 2" xfId="37790"/>
    <cellStyle name="Total 2 2 15 5 2 2" xfId="37791"/>
    <cellStyle name="Total 2 2 15 5 3" xfId="37792"/>
    <cellStyle name="Total 2 2 15 6" xfId="37793"/>
    <cellStyle name="Total 2 2 15 6 2" xfId="37794"/>
    <cellStyle name="Total 2 2 15 6 2 2" xfId="37795"/>
    <cellStyle name="Total 2 2 15 6 3" xfId="37796"/>
    <cellStyle name="Total 2 2 15 7" xfId="37797"/>
    <cellStyle name="Total 2 2 15 7 2" xfId="37798"/>
    <cellStyle name="Total 2 2 15 8" xfId="37799"/>
    <cellStyle name="Total 2 2 16" xfId="37800"/>
    <cellStyle name="Total 2 2 16 2" xfId="37801"/>
    <cellStyle name="Total 2 2 16 2 2" xfId="37802"/>
    <cellStyle name="Total 2 2 16 2 2 2" xfId="37803"/>
    <cellStyle name="Total 2 2 16 2 2 2 2" xfId="37804"/>
    <cellStyle name="Total 2 2 16 2 2 3" xfId="37805"/>
    <cellStyle name="Total 2 2 16 2 3" xfId="37806"/>
    <cellStyle name="Total 2 2 16 2 3 2" xfId="37807"/>
    <cellStyle name="Total 2 2 16 2 3 2 2" xfId="37808"/>
    <cellStyle name="Total 2 2 16 2 3 3" xfId="37809"/>
    <cellStyle name="Total 2 2 16 2 4" xfId="37810"/>
    <cellStyle name="Total 2 2 16 2 4 2" xfId="37811"/>
    <cellStyle name="Total 2 2 16 2 4 2 2" xfId="37812"/>
    <cellStyle name="Total 2 2 16 2 4 3" xfId="37813"/>
    <cellStyle name="Total 2 2 16 2 5" xfId="37814"/>
    <cellStyle name="Total 2 2 16 2 5 2" xfId="37815"/>
    <cellStyle name="Total 2 2 16 2 6" xfId="37816"/>
    <cellStyle name="Total 2 2 16 3" xfId="37817"/>
    <cellStyle name="Total 2 2 16 3 2" xfId="37818"/>
    <cellStyle name="Total 2 2 16 3 2 2" xfId="37819"/>
    <cellStyle name="Total 2 2 16 3 3" xfId="37820"/>
    <cellStyle name="Total 2 2 16 4" xfId="37821"/>
    <cellStyle name="Total 2 2 16 4 2" xfId="37822"/>
    <cellStyle name="Total 2 2 16 4 2 2" xfId="37823"/>
    <cellStyle name="Total 2 2 16 4 3" xfId="37824"/>
    <cellStyle name="Total 2 2 16 5" xfId="37825"/>
    <cellStyle name="Total 2 2 16 5 2" xfId="37826"/>
    <cellStyle name="Total 2 2 16 6" xfId="37827"/>
    <cellStyle name="Total 2 2 17" xfId="37828"/>
    <cellStyle name="Total 2 2 17 2" xfId="37829"/>
    <cellStyle name="Total 2 2 17 2 2" xfId="37830"/>
    <cellStyle name="Total 2 2 17 3" xfId="37831"/>
    <cellStyle name="Total 2 2 18" xfId="37832"/>
    <cellStyle name="Total 2 2 18 2" xfId="37833"/>
    <cellStyle name="Total 2 2 18 2 2" xfId="37834"/>
    <cellStyle name="Total 2 2 18 3" xfId="37835"/>
    <cellStyle name="Total 2 2 19" xfId="37836"/>
    <cellStyle name="Total 2 2 19 2" xfId="37837"/>
    <cellStyle name="Total 2 2 19 2 2" xfId="37838"/>
    <cellStyle name="Total 2 2 19 3" xfId="37839"/>
    <cellStyle name="Total 2 2 2" xfId="37840"/>
    <cellStyle name="Total 2 2 2 10" xfId="37841"/>
    <cellStyle name="Total 2 2 2 11" xfId="37842"/>
    <cellStyle name="Total 2 2 2 12" xfId="37843"/>
    <cellStyle name="Total 2 2 2 13" xfId="37844"/>
    <cellStyle name="Total 2 2 2 14" xfId="37845"/>
    <cellStyle name="Total 2 2 2 15" xfId="37846"/>
    <cellStyle name="Total 2 2 2 16" xfId="37847"/>
    <cellStyle name="Total 2 2 2 2" xfId="37848"/>
    <cellStyle name="Total 2 2 2 2 2" xfId="37849"/>
    <cellStyle name="Total 2 2 2 2 2 2" xfId="37850"/>
    <cellStyle name="Total 2 2 2 2 2 2 2" xfId="37851"/>
    <cellStyle name="Total 2 2 2 2 2 2 2 2" xfId="37852"/>
    <cellStyle name="Total 2 2 2 2 2 2 2 2 2" xfId="37853"/>
    <cellStyle name="Total 2 2 2 2 2 2 2 3" xfId="37854"/>
    <cellStyle name="Total 2 2 2 2 2 2 3" xfId="37855"/>
    <cellStyle name="Total 2 2 2 2 2 2 3 2" xfId="37856"/>
    <cellStyle name="Total 2 2 2 2 2 2 3 2 2" xfId="37857"/>
    <cellStyle name="Total 2 2 2 2 2 2 3 3" xfId="37858"/>
    <cellStyle name="Total 2 2 2 2 2 2 4" xfId="37859"/>
    <cellStyle name="Total 2 2 2 2 2 2 4 2" xfId="37860"/>
    <cellStyle name="Total 2 2 2 2 2 2 4 2 2" xfId="37861"/>
    <cellStyle name="Total 2 2 2 2 2 2 4 3" xfId="37862"/>
    <cellStyle name="Total 2 2 2 2 2 2 5" xfId="37863"/>
    <cellStyle name="Total 2 2 2 2 2 2 5 2" xfId="37864"/>
    <cellStyle name="Total 2 2 2 2 2 2 6" xfId="37865"/>
    <cellStyle name="Total 2 2 2 2 2 3" xfId="37866"/>
    <cellStyle name="Total 2 2 2 2 2 3 2" xfId="37867"/>
    <cellStyle name="Total 2 2 2 2 2 3 2 2" xfId="37868"/>
    <cellStyle name="Total 2 2 2 2 2 3 3" xfId="37869"/>
    <cellStyle name="Total 2 2 2 2 2 4" xfId="37870"/>
    <cellStyle name="Total 2 2 2 2 2 4 2" xfId="37871"/>
    <cellStyle name="Total 2 2 2 2 2 4 2 2" xfId="37872"/>
    <cellStyle name="Total 2 2 2 2 2 4 3" xfId="37873"/>
    <cellStyle name="Total 2 2 2 2 2 5" xfId="37874"/>
    <cellStyle name="Total 2 2 2 2 2 5 2" xfId="37875"/>
    <cellStyle name="Total 2 2 2 2 2 6" xfId="37876"/>
    <cellStyle name="Total 2 2 2 2 2 6 2" xfId="37877"/>
    <cellStyle name="Total 2 2 2 2 2 7" xfId="37878"/>
    <cellStyle name="Total 2 2 2 2 3" xfId="37879"/>
    <cellStyle name="Total 2 2 2 2 3 2" xfId="37880"/>
    <cellStyle name="Total 2 2 2 2 3 2 2" xfId="37881"/>
    <cellStyle name="Total 2 2 2 2 3 3" xfId="37882"/>
    <cellStyle name="Total 2 2 2 2 3 3 2" xfId="37883"/>
    <cellStyle name="Total 2 2 2 2 3 4" xfId="37884"/>
    <cellStyle name="Total 2 2 2 2 4" xfId="37885"/>
    <cellStyle name="Total 2 2 2 2 4 2" xfId="37886"/>
    <cellStyle name="Total 2 2 2 2 4 2 2" xfId="37887"/>
    <cellStyle name="Total 2 2 2 2 4 3" xfId="37888"/>
    <cellStyle name="Total 2 2 2 2 5" xfId="37889"/>
    <cellStyle name="Total 2 2 2 2 5 2" xfId="37890"/>
    <cellStyle name="Total 2 2 2 2 5 2 2" xfId="37891"/>
    <cellStyle name="Total 2 2 2 2 5 3" xfId="37892"/>
    <cellStyle name="Total 2 2 2 2 6" xfId="37893"/>
    <cellStyle name="Total 2 2 2 2 6 2" xfId="37894"/>
    <cellStyle name="Total 2 2 2 2 6 2 2" xfId="37895"/>
    <cellStyle name="Total 2 2 2 2 6 3" xfId="37896"/>
    <cellStyle name="Total 2 2 2 2 7" xfId="37897"/>
    <cellStyle name="Total 2 2 2 2 7 2" xfId="37898"/>
    <cellStyle name="Total 2 2 2 2 8" xfId="37899"/>
    <cellStyle name="Total 2 2 2 2 8 2" xfId="37900"/>
    <cellStyle name="Total 2 2 2 2 9" xfId="37901"/>
    <cellStyle name="Total 2 2 2 3" xfId="37902"/>
    <cellStyle name="Total 2 2 2 3 2" xfId="37903"/>
    <cellStyle name="Total 2 2 2 3 2 2" xfId="37904"/>
    <cellStyle name="Total 2 2 2 3 3" xfId="37905"/>
    <cellStyle name="Total 2 2 2 3 3 2" xfId="37906"/>
    <cellStyle name="Total 2 2 2 3 4" xfId="37907"/>
    <cellStyle name="Total 2 2 2 3 4 2" xfId="37908"/>
    <cellStyle name="Total 2 2 2 3 5" xfId="37909"/>
    <cellStyle name="Total 2 2 2 3 5 2" xfId="37910"/>
    <cellStyle name="Total 2 2 2 3 6" xfId="37911"/>
    <cellStyle name="Total 2 2 2 4" xfId="37912"/>
    <cellStyle name="Total 2 2 2 4 2" xfId="37913"/>
    <cellStyle name="Total 2 2 2 4 2 2" xfId="37914"/>
    <cellStyle name="Total 2 2 2 4 2 2 2" xfId="37915"/>
    <cellStyle name="Total 2 2 2 4 2 2 2 2" xfId="37916"/>
    <cellStyle name="Total 2 2 2 4 2 2 3" xfId="37917"/>
    <cellStyle name="Total 2 2 2 4 2 3" xfId="37918"/>
    <cellStyle name="Total 2 2 2 4 2 3 2" xfId="37919"/>
    <cellStyle name="Total 2 2 2 4 2 3 2 2" xfId="37920"/>
    <cellStyle name="Total 2 2 2 4 2 3 3" xfId="37921"/>
    <cellStyle name="Total 2 2 2 4 2 4" xfId="37922"/>
    <cellStyle name="Total 2 2 2 4 2 4 2" xfId="37923"/>
    <cellStyle name="Total 2 2 2 4 2 4 2 2" xfId="37924"/>
    <cellStyle name="Total 2 2 2 4 2 4 3" xfId="37925"/>
    <cellStyle name="Total 2 2 2 4 2 5" xfId="37926"/>
    <cellStyle name="Total 2 2 2 4 2 5 2" xfId="37927"/>
    <cellStyle name="Total 2 2 2 4 2 6" xfId="37928"/>
    <cellStyle name="Total 2 2 2 4 3" xfId="37929"/>
    <cellStyle name="Total 2 2 2 4 3 2" xfId="37930"/>
    <cellStyle name="Total 2 2 2 4 3 2 2" xfId="37931"/>
    <cellStyle name="Total 2 2 2 4 3 3" xfId="37932"/>
    <cellStyle name="Total 2 2 2 4 4" xfId="37933"/>
    <cellStyle name="Total 2 2 2 4 4 2" xfId="37934"/>
    <cellStyle name="Total 2 2 2 4 4 2 2" xfId="37935"/>
    <cellStyle name="Total 2 2 2 4 4 3" xfId="37936"/>
    <cellStyle name="Total 2 2 2 4 5" xfId="37937"/>
    <cellStyle name="Total 2 2 2 4 5 2" xfId="37938"/>
    <cellStyle name="Total 2 2 2 4 6" xfId="37939"/>
    <cellStyle name="Total 2 2 2 4 6 2" xfId="37940"/>
    <cellStyle name="Total 2 2 2 4 7" xfId="37941"/>
    <cellStyle name="Total 2 2 2 5" xfId="37942"/>
    <cellStyle name="Total 2 2 2 5 2" xfId="37943"/>
    <cellStyle name="Total 2 2 2 5 2 2" xfId="37944"/>
    <cellStyle name="Total 2 2 2 5 3" xfId="37945"/>
    <cellStyle name="Total 2 2 2 5 3 2" xfId="37946"/>
    <cellStyle name="Total 2 2 2 5 4" xfId="37947"/>
    <cellStyle name="Total 2 2 2 6" xfId="37948"/>
    <cellStyle name="Total 2 2 2 6 2" xfId="37949"/>
    <cellStyle name="Total 2 2 2 6 2 2" xfId="37950"/>
    <cellStyle name="Total 2 2 2 6 3" xfId="37951"/>
    <cellStyle name="Total 2 2 2 7" xfId="37952"/>
    <cellStyle name="Total 2 2 2 7 2" xfId="37953"/>
    <cellStyle name="Total 2 2 2 7 2 2" xfId="37954"/>
    <cellStyle name="Total 2 2 2 7 3" xfId="37955"/>
    <cellStyle name="Total 2 2 2 8" xfId="37956"/>
    <cellStyle name="Total 2 2 2 8 2" xfId="37957"/>
    <cellStyle name="Total 2 2 2 9" xfId="37958"/>
    <cellStyle name="Total 2 2 2 9 2" xfId="37959"/>
    <cellStyle name="Total 2 2 20" xfId="37960"/>
    <cellStyle name="Total 2 2 21" xfId="37961"/>
    <cellStyle name="Total 2 2 22" xfId="37962"/>
    <cellStyle name="Total 2 2 23" xfId="37963"/>
    <cellStyle name="Total 2 2 24" xfId="37964"/>
    <cellStyle name="Total 2 2 25" xfId="37965"/>
    <cellStyle name="Total 2 2 26" xfId="37966"/>
    <cellStyle name="Total 2 2 27" xfId="37967"/>
    <cellStyle name="Total 2 2 28" xfId="37968"/>
    <cellStyle name="Total 2 2 29" xfId="37969"/>
    <cellStyle name="Total 2 2 3" xfId="37970"/>
    <cellStyle name="Total 2 2 3 2" xfId="37971"/>
    <cellStyle name="Total 2 2 3 2 2" xfId="37972"/>
    <cellStyle name="Total 2 2 3 2 2 2" xfId="37973"/>
    <cellStyle name="Total 2 2 3 2 3" xfId="37974"/>
    <cellStyle name="Total 2 2 3 2 3 2" xfId="37975"/>
    <cellStyle name="Total 2 2 3 2 4" xfId="37976"/>
    <cellStyle name="Total 2 2 3 3" xfId="37977"/>
    <cellStyle name="Total 2 2 3 3 2" xfId="37978"/>
    <cellStyle name="Total 2 2 3 3 2 2" xfId="37979"/>
    <cellStyle name="Total 2 2 3 3 3" xfId="37980"/>
    <cellStyle name="Total 2 2 3 3 3 2" xfId="37981"/>
    <cellStyle name="Total 2 2 3 3 4" xfId="37982"/>
    <cellStyle name="Total 2 2 3 4" xfId="37983"/>
    <cellStyle name="Total 2 2 3 4 2" xfId="37984"/>
    <cellStyle name="Total 2 2 3 5" xfId="37985"/>
    <cellStyle name="Total 2 2 3 5 2" xfId="37986"/>
    <cellStyle name="Total 2 2 3 6" xfId="37987"/>
    <cellStyle name="Total 2 2 3 6 2" xfId="37988"/>
    <cellStyle name="Total 2 2 3 7" xfId="37989"/>
    <cellStyle name="Total 2 2 3 7 2" xfId="37990"/>
    <cellStyle name="Total 2 2 3 8" xfId="37991"/>
    <cellStyle name="Total 2 2 30" xfId="37992"/>
    <cellStyle name="Total 2 2 31" xfId="37993"/>
    <cellStyle name="Total 2 2 32" xfId="37994"/>
    <cellStyle name="Total 2 2 33" xfId="37995"/>
    <cellStyle name="Total 2 2 34" xfId="37996"/>
    <cellStyle name="Total 2 2 35" xfId="37997"/>
    <cellStyle name="Total 2 2 36" xfId="37998"/>
    <cellStyle name="Total 2 2 37" xfId="37999"/>
    <cellStyle name="Total 2 2 4" xfId="38000"/>
    <cellStyle name="Total 2 2 4 2" xfId="38001"/>
    <cellStyle name="Total 2 2 4 2 2" xfId="38002"/>
    <cellStyle name="Total 2 2 4 3" xfId="38003"/>
    <cellStyle name="Total 2 2 4 3 2" xfId="38004"/>
    <cellStyle name="Total 2 2 4 4" xfId="38005"/>
    <cellStyle name="Total 2 2 4 4 2" xfId="38006"/>
    <cellStyle name="Total 2 2 4 5" xfId="38007"/>
    <cellStyle name="Total 2 2 4 5 2" xfId="38008"/>
    <cellStyle name="Total 2 2 4 6" xfId="38009"/>
    <cellStyle name="Total 2 2 5" xfId="38010"/>
    <cellStyle name="Total 2 2 5 2" xfId="38011"/>
    <cellStyle name="Total 2 2 5 2 2" xfId="38012"/>
    <cellStyle name="Total 2 2 5 3" xfId="38013"/>
    <cellStyle name="Total 2 2 5 3 2" xfId="38014"/>
    <cellStyle name="Total 2 2 5 4" xfId="38015"/>
    <cellStyle name="Total 2 2 5 4 2" xfId="38016"/>
    <cellStyle name="Total 2 2 5 5" xfId="38017"/>
    <cellStyle name="Total 2 2 5 5 2" xfId="38018"/>
    <cellStyle name="Total 2 2 5 6" xfId="38019"/>
    <cellStyle name="Total 2 2 6" xfId="38020"/>
    <cellStyle name="Total 2 2 6 2" xfId="38021"/>
    <cellStyle name="Total 2 2 6 2 2" xfId="38022"/>
    <cellStyle name="Total 2 2 6 3" xfId="38023"/>
    <cellStyle name="Total 2 2 6 3 2" xfId="38024"/>
    <cellStyle name="Total 2 2 6 4" xfId="38025"/>
    <cellStyle name="Total 2 2 7" xfId="38026"/>
    <cellStyle name="Total 2 2 7 2" xfId="38027"/>
    <cellStyle name="Total 2 2 7 2 2" xfId="38028"/>
    <cellStyle name="Total 2 2 7 3" xfId="38029"/>
    <cellStyle name="Total 2 2 7 3 2" xfId="38030"/>
    <cellStyle name="Total 2 2 7 4" xfId="38031"/>
    <cellStyle name="Total 2 2 8" xfId="38032"/>
    <cellStyle name="Total 2 2 8 2" xfId="38033"/>
    <cellStyle name="Total 2 2 8 2 2" xfId="38034"/>
    <cellStyle name="Total 2 2 8 3" xfId="38035"/>
    <cellStyle name="Total 2 2 9" xfId="38036"/>
    <cellStyle name="Total 2 2 9 2" xfId="38037"/>
    <cellStyle name="Total 2 2 9 2 2" xfId="38038"/>
    <cellStyle name="Total 2 2 9 3" xfId="38039"/>
    <cellStyle name="Total 2 20" xfId="38040"/>
    <cellStyle name="Total 2 20 2" xfId="38041"/>
    <cellStyle name="Total 2 20 2 2" xfId="38042"/>
    <cellStyle name="Total 2 20 3" xfId="38043"/>
    <cellStyle name="Total 2 21" xfId="38044"/>
    <cellStyle name="Total 2 21 2" xfId="38045"/>
    <cellStyle name="Total 2 21 2 2" xfId="38046"/>
    <cellStyle name="Total 2 21 3" xfId="38047"/>
    <cellStyle name="Total 2 22" xfId="38048"/>
    <cellStyle name="Total 2 22 2" xfId="38049"/>
    <cellStyle name="Total 2 22 2 2" xfId="38050"/>
    <cellStyle name="Total 2 22 3" xfId="38051"/>
    <cellStyle name="Total 2 23" xfId="38052"/>
    <cellStyle name="Total 2 23 2" xfId="38053"/>
    <cellStyle name="Total 2 23 2 2" xfId="38054"/>
    <cellStyle name="Total 2 23 3" xfId="38055"/>
    <cellStyle name="Total 2 24" xfId="38056"/>
    <cellStyle name="Total 2 24 2" xfId="38057"/>
    <cellStyle name="Total 2 24 2 2" xfId="38058"/>
    <cellStyle name="Total 2 24 2 2 2" xfId="38059"/>
    <cellStyle name="Total 2 24 2 2 2 2" xfId="38060"/>
    <cellStyle name="Total 2 24 2 2 2 2 2" xfId="38061"/>
    <cellStyle name="Total 2 24 2 2 2 3" xfId="38062"/>
    <cellStyle name="Total 2 24 2 2 3" xfId="38063"/>
    <cellStyle name="Total 2 24 2 2 3 2" xfId="38064"/>
    <cellStyle name="Total 2 24 2 2 3 2 2" xfId="38065"/>
    <cellStyle name="Total 2 24 2 2 3 3" xfId="38066"/>
    <cellStyle name="Total 2 24 2 2 4" xfId="38067"/>
    <cellStyle name="Total 2 24 2 2 4 2" xfId="38068"/>
    <cellStyle name="Total 2 24 2 2 4 2 2" xfId="38069"/>
    <cellStyle name="Total 2 24 2 2 4 3" xfId="38070"/>
    <cellStyle name="Total 2 24 2 2 5" xfId="38071"/>
    <cellStyle name="Total 2 24 2 2 5 2" xfId="38072"/>
    <cellStyle name="Total 2 24 2 2 6" xfId="38073"/>
    <cellStyle name="Total 2 24 2 3" xfId="38074"/>
    <cellStyle name="Total 2 24 2 3 2" xfId="38075"/>
    <cellStyle name="Total 2 24 2 3 2 2" xfId="38076"/>
    <cellStyle name="Total 2 24 2 3 3" xfId="38077"/>
    <cellStyle name="Total 2 24 2 4" xfId="38078"/>
    <cellStyle name="Total 2 24 2 4 2" xfId="38079"/>
    <cellStyle name="Total 2 24 2 4 2 2" xfId="38080"/>
    <cellStyle name="Total 2 24 2 4 3" xfId="38081"/>
    <cellStyle name="Total 2 24 2 5" xfId="38082"/>
    <cellStyle name="Total 2 24 2 5 2" xfId="38083"/>
    <cellStyle name="Total 2 24 2 6" xfId="38084"/>
    <cellStyle name="Total 2 24 3" xfId="38085"/>
    <cellStyle name="Total 2 24 3 2" xfId="38086"/>
    <cellStyle name="Total 2 24 3 2 2" xfId="38087"/>
    <cellStyle name="Total 2 24 3 3" xfId="38088"/>
    <cellStyle name="Total 2 24 4" xfId="38089"/>
    <cellStyle name="Total 2 24 4 2" xfId="38090"/>
    <cellStyle name="Total 2 24 4 2 2" xfId="38091"/>
    <cellStyle name="Total 2 24 4 3" xfId="38092"/>
    <cellStyle name="Total 2 24 5" xfId="38093"/>
    <cellStyle name="Total 2 24 5 2" xfId="38094"/>
    <cellStyle name="Total 2 24 5 2 2" xfId="38095"/>
    <cellStyle name="Total 2 24 5 3" xfId="38096"/>
    <cellStyle name="Total 2 24 6" xfId="38097"/>
    <cellStyle name="Total 2 24 6 2" xfId="38098"/>
    <cellStyle name="Total 2 24 6 2 2" xfId="38099"/>
    <cellStyle name="Total 2 24 6 3" xfId="38100"/>
    <cellStyle name="Total 2 24 7" xfId="38101"/>
    <cellStyle name="Total 2 24 7 2" xfId="38102"/>
    <cellStyle name="Total 2 24 8" xfId="38103"/>
    <cellStyle name="Total 2 25" xfId="38104"/>
    <cellStyle name="Total 2 25 2" xfId="38105"/>
    <cellStyle name="Total 2 25 2 2" xfId="38106"/>
    <cellStyle name="Total 2 25 2 2 2" xfId="38107"/>
    <cellStyle name="Total 2 25 2 2 2 2" xfId="38108"/>
    <cellStyle name="Total 2 25 2 2 3" xfId="38109"/>
    <cellStyle name="Total 2 25 2 3" xfId="38110"/>
    <cellStyle name="Total 2 25 2 3 2" xfId="38111"/>
    <cellStyle name="Total 2 25 2 3 2 2" xfId="38112"/>
    <cellStyle name="Total 2 25 2 3 3" xfId="38113"/>
    <cellStyle name="Total 2 25 2 4" xfId="38114"/>
    <cellStyle name="Total 2 25 2 4 2" xfId="38115"/>
    <cellStyle name="Total 2 25 2 4 2 2" xfId="38116"/>
    <cellStyle name="Total 2 25 2 4 3" xfId="38117"/>
    <cellStyle name="Total 2 25 2 5" xfId="38118"/>
    <cellStyle name="Total 2 25 2 5 2" xfId="38119"/>
    <cellStyle name="Total 2 25 2 6" xfId="38120"/>
    <cellStyle name="Total 2 25 3" xfId="38121"/>
    <cellStyle name="Total 2 25 3 2" xfId="38122"/>
    <cellStyle name="Total 2 25 3 2 2" xfId="38123"/>
    <cellStyle name="Total 2 25 3 3" xfId="38124"/>
    <cellStyle name="Total 2 25 4" xfId="38125"/>
    <cellStyle name="Total 2 25 4 2" xfId="38126"/>
    <cellStyle name="Total 2 25 4 2 2" xfId="38127"/>
    <cellStyle name="Total 2 25 4 3" xfId="38128"/>
    <cellStyle name="Total 2 25 5" xfId="38129"/>
    <cellStyle name="Total 2 25 5 2" xfId="38130"/>
    <cellStyle name="Total 2 25 6" xfId="38131"/>
    <cellStyle name="Total 2 26" xfId="38132"/>
    <cellStyle name="Total 2 26 2" xfId="38133"/>
    <cellStyle name="Total 2 26 2 2" xfId="38134"/>
    <cellStyle name="Total 2 26 3" xfId="38135"/>
    <cellStyle name="Total 2 27" xfId="38136"/>
    <cellStyle name="Total 2 27 2" xfId="38137"/>
    <cellStyle name="Total 2 27 2 2" xfId="38138"/>
    <cellStyle name="Total 2 27 3" xfId="38139"/>
    <cellStyle name="Total 2 28" xfId="38140"/>
    <cellStyle name="Total 2 28 2" xfId="38141"/>
    <cellStyle name="Total 2 28 2 2" xfId="38142"/>
    <cellStyle name="Total 2 28 3" xfId="38143"/>
    <cellStyle name="Total 2 29" xfId="38144"/>
    <cellStyle name="Total 2 29 2" xfId="38145"/>
    <cellStyle name="Total 2 29 2 2" xfId="38146"/>
    <cellStyle name="Total 2 29 3" xfId="38147"/>
    <cellStyle name="Total 2 3" xfId="38148"/>
    <cellStyle name="Total 2 3 10" xfId="38149"/>
    <cellStyle name="Total 2 3 11" xfId="38150"/>
    <cellStyle name="Total 2 3 12" xfId="38151"/>
    <cellStyle name="Total 2 3 13" xfId="38152"/>
    <cellStyle name="Total 2 3 14" xfId="38153"/>
    <cellStyle name="Total 2 3 15" xfId="38154"/>
    <cellStyle name="Total 2 3 16" xfId="38155"/>
    <cellStyle name="Total 2 3 17" xfId="38156"/>
    <cellStyle name="Total 2 3 18" xfId="38157"/>
    <cellStyle name="Total 2 3 19" xfId="38158"/>
    <cellStyle name="Total 2 3 2" xfId="38159"/>
    <cellStyle name="Total 2 3 2 10" xfId="38160"/>
    <cellStyle name="Total 2 3 2 11" xfId="38161"/>
    <cellStyle name="Total 2 3 2 12" xfId="38162"/>
    <cellStyle name="Total 2 3 2 13" xfId="38163"/>
    <cellStyle name="Total 2 3 2 14" xfId="38164"/>
    <cellStyle name="Total 2 3 2 2" xfId="38165"/>
    <cellStyle name="Total 2 3 2 2 2" xfId="38166"/>
    <cellStyle name="Total 2 3 2 2 2 2" xfId="38167"/>
    <cellStyle name="Total 2 3 2 2 2 2 2" xfId="38168"/>
    <cellStyle name="Total 2 3 2 2 2 2 2 2" xfId="38169"/>
    <cellStyle name="Total 2 3 2 2 2 2 3" xfId="38170"/>
    <cellStyle name="Total 2 3 2 2 2 3" xfId="38171"/>
    <cellStyle name="Total 2 3 2 2 2 3 2" xfId="38172"/>
    <cellStyle name="Total 2 3 2 2 2 3 2 2" xfId="38173"/>
    <cellStyle name="Total 2 3 2 2 2 3 3" xfId="38174"/>
    <cellStyle name="Total 2 3 2 2 2 4" xfId="38175"/>
    <cellStyle name="Total 2 3 2 2 2 4 2" xfId="38176"/>
    <cellStyle name="Total 2 3 2 2 2 4 2 2" xfId="38177"/>
    <cellStyle name="Total 2 3 2 2 2 4 3" xfId="38178"/>
    <cellStyle name="Total 2 3 2 2 2 5" xfId="38179"/>
    <cellStyle name="Total 2 3 2 2 2 5 2" xfId="38180"/>
    <cellStyle name="Total 2 3 2 2 2 6" xfId="38181"/>
    <cellStyle name="Total 2 3 2 2 2 6 2" xfId="38182"/>
    <cellStyle name="Total 2 3 2 2 2 7" xfId="38183"/>
    <cellStyle name="Total 2 3 2 2 3" xfId="38184"/>
    <cellStyle name="Total 2 3 2 2 3 2" xfId="38185"/>
    <cellStyle name="Total 2 3 2 2 3 2 2" xfId="38186"/>
    <cellStyle name="Total 2 3 2 2 3 3" xfId="38187"/>
    <cellStyle name="Total 2 3 2 2 3 3 2" xfId="38188"/>
    <cellStyle name="Total 2 3 2 2 3 4" xfId="38189"/>
    <cellStyle name="Total 2 3 2 2 4" xfId="38190"/>
    <cellStyle name="Total 2 3 2 2 4 2" xfId="38191"/>
    <cellStyle name="Total 2 3 2 2 4 2 2" xfId="38192"/>
    <cellStyle name="Total 2 3 2 2 4 3" xfId="38193"/>
    <cellStyle name="Total 2 3 2 2 5" xfId="38194"/>
    <cellStyle name="Total 2 3 2 2 5 2" xfId="38195"/>
    <cellStyle name="Total 2 3 2 2 6" xfId="38196"/>
    <cellStyle name="Total 2 3 2 2 6 2" xfId="38197"/>
    <cellStyle name="Total 2 3 2 2 7" xfId="38198"/>
    <cellStyle name="Total 2 3 2 3" xfId="38199"/>
    <cellStyle name="Total 2 3 2 3 2" xfId="38200"/>
    <cellStyle name="Total 2 3 2 3 2 2" xfId="38201"/>
    <cellStyle name="Total 2 3 2 3 3" xfId="38202"/>
    <cellStyle name="Total 2 3 2 3 3 2" xfId="38203"/>
    <cellStyle name="Total 2 3 2 3 4" xfId="38204"/>
    <cellStyle name="Total 2 3 2 3 4 2" xfId="38205"/>
    <cellStyle name="Total 2 3 2 3 5" xfId="38206"/>
    <cellStyle name="Total 2 3 2 3 5 2" xfId="38207"/>
    <cellStyle name="Total 2 3 2 3 6" xfId="38208"/>
    <cellStyle name="Total 2 3 2 4" xfId="38209"/>
    <cellStyle name="Total 2 3 2 4 2" xfId="38210"/>
    <cellStyle name="Total 2 3 2 4 2 2" xfId="38211"/>
    <cellStyle name="Total 2 3 2 4 3" xfId="38212"/>
    <cellStyle name="Total 2 3 2 4 3 2" xfId="38213"/>
    <cellStyle name="Total 2 3 2 4 4" xfId="38214"/>
    <cellStyle name="Total 2 3 2 5" xfId="38215"/>
    <cellStyle name="Total 2 3 2 5 2" xfId="38216"/>
    <cellStyle name="Total 2 3 2 5 2 2" xfId="38217"/>
    <cellStyle name="Total 2 3 2 5 3" xfId="38218"/>
    <cellStyle name="Total 2 3 2 5 3 2" xfId="38219"/>
    <cellStyle name="Total 2 3 2 5 4" xfId="38220"/>
    <cellStyle name="Total 2 3 2 6" xfId="38221"/>
    <cellStyle name="Total 2 3 2 6 2" xfId="38222"/>
    <cellStyle name="Total 2 3 2 6 2 2" xfId="38223"/>
    <cellStyle name="Total 2 3 2 6 3" xfId="38224"/>
    <cellStyle name="Total 2 3 2 7" xfId="38225"/>
    <cellStyle name="Total 2 3 2 7 2" xfId="38226"/>
    <cellStyle name="Total 2 3 2 8" xfId="38227"/>
    <cellStyle name="Total 2 3 2 8 2" xfId="38228"/>
    <cellStyle name="Total 2 3 2 9" xfId="38229"/>
    <cellStyle name="Total 2 3 20" xfId="38230"/>
    <cellStyle name="Total 2 3 21" xfId="38231"/>
    <cellStyle name="Total 2 3 22" xfId="38232"/>
    <cellStyle name="Total 2 3 23" xfId="38233"/>
    <cellStyle name="Total 2 3 24" xfId="38234"/>
    <cellStyle name="Total 2 3 25" xfId="38235"/>
    <cellStyle name="Total 2 3 26" xfId="38236"/>
    <cellStyle name="Total 2 3 3" xfId="38237"/>
    <cellStyle name="Total 2 3 3 2" xfId="38238"/>
    <cellStyle name="Total 2 3 3 2 2" xfId="38239"/>
    <cellStyle name="Total 2 3 3 2 2 2" xfId="38240"/>
    <cellStyle name="Total 2 3 3 2 3" xfId="38241"/>
    <cellStyle name="Total 2 3 3 2 3 2" xfId="38242"/>
    <cellStyle name="Total 2 3 3 2 4" xfId="38243"/>
    <cellStyle name="Total 2 3 3 3" xfId="38244"/>
    <cellStyle name="Total 2 3 3 3 2" xfId="38245"/>
    <cellStyle name="Total 2 3 3 3 2 2" xfId="38246"/>
    <cellStyle name="Total 2 3 3 3 3" xfId="38247"/>
    <cellStyle name="Total 2 3 3 3 3 2" xfId="38248"/>
    <cellStyle name="Total 2 3 3 3 4" xfId="38249"/>
    <cellStyle name="Total 2 3 3 4" xfId="38250"/>
    <cellStyle name="Total 2 3 3 4 2" xfId="38251"/>
    <cellStyle name="Total 2 3 3 5" xfId="38252"/>
    <cellStyle name="Total 2 3 3 5 2" xfId="38253"/>
    <cellStyle name="Total 2 3 3 6" xfId="38254"/>
    <cellStyle name="Total 2 3 3 6 2" xfId="38255"/>
    <cellStyle name="Total 2 3 3 7" xfId="38256"/>
    <cellStyle name="Total 2 3 3 7 2" xfId="38257"/>
    <cellStyle name="Total 2 3 3 8" xfId="38258"/>
    <cellStyle name="Total 2 3 4" xfId="38259"/>
    <cellStyle name="Total 2 3 4 2" xfId="38260"/>
    <cellStyle name="Total 2 3 4 2 2" xfId="38261"/>
    <cellStyle name="Total 2 3 4 2 2 2" xfId="38262"/>
    <cellStyle name="Total 2 3 4 2 2 2 2" xfId="38263"/>
    <cellStyle name="Total 2 3 4 2 2 3" xfId="38264"/>
    <cellStyle name="Total 2 3 4 2 3" xfId="38265"/>
    <cellStyle name="Total 2 3 4 2 3 2" xfId="38266"/>
    <cellStyle name="Total 2 3 4 2 3 2 2" xfId="38267"/>
    <cellStyle name="Total 2 3 4 2 3 3" xfId="38268"/>
    <cellStyle name="Total 2 3 4 2 4" xfId="38269"/>
    <cellStyle name="Total 2 3 4 2 4 2" xfId="38270"/>
    <cellStyle name="Total 2 3 4 2 4 2 2" xfId="38271"/>
    <cellStyle name="Total 2 3 4 2 4 3" xfId="38272"/>
    <cellStyle name="Total 2 3 4 2 5" xfId="38273"/>
    <cellStyle name="Total 2 3 4 2 5 2" xfId="38274"/>
    <cellStyle name="Total 2 3 4 2 6" xfId="38275"/>
    <cellStyle name="Total 2 3 4 2 6 2" xfId="38276"/>
    <cellStyle name="Total 2 3 4 2 7" xfId="38277"/>
    <cellStyle name="Total 2 3 4 3" xfId="38278"/>
    <cellStyle name="Total 2 3 4 3 2" xfId="38279"/>
    <cellStyle name="Total 2 3 4 3 2 2" xfId="38280"/>
    <cellStyle name="Total 2 3 4 3 3" xfId="38281"/>
    <cellStyle name="Total 2 3 4 3 3 2" xfId="38282"/>
    <cellStyle name="Total 2 3 4 3 4" xfId="38283"/>
    <cellStyle name="Total 2 3 4 4" xfId="38284"/>
    <cellStyle name="Total 2 3 4 4 2" xfId="38285"/>
    <cellStyle name="Total 2 3 4 4 2 2" xfId="38286"/>
    <cellStyle name="Total 2 3 4 4 3" xfId="38287"/>
    <cellStyle name="Total 2 3 4 5" xfId="38288"/>
    <cellStyle name="Total 2 3 4 5 2" xfId="38289"/>
    <cellStyle name="Total 2 3 4 6" xfId="38290"/>
    <cellStyle name="Total 2 3 4 6 2" xfId="38291"/>
    <cellStyle name="Total 2 3 4 7" xfId="38292"/>
    <cellStyle name="Total 2 3 5" xfId="38293"/>
    <cellStyle name="Total 2 3 5 2" xfId="38294"/>
    <cellStyle name="Total 2 3 5 2 2" xfId="38295"/>
    <cellStyle name="Total 2 3 5 3" xfId="38296"/>
    <cellStyle name="Total 2 3 5 3 2" xfId="38297"/>
    <cellStyle name="Total 2 3 5 4" xfId="38298"/>
    <cellStyle name="Total 2 3 5 4 2" xfId="38299"/>
    <cellStyle name="Total 2 3 5 5" xfId="38300"/>
    <cellStyle name="Total 2 3 5 5 2" xfId="38301"/>
    <cellStyle name="Total 2 3 5 6" xfId="38302"/>
    <cellStyle name="Total 2 3 6" xfId="38303"/>
    <cellStyle name="Total 2 3 6 2" xfId="38304"/>
    <cellStyle name="Total 2 3 6 2 2" xfId="38305"/>
    <cellStyle name="Total 2 3 6 3" xfId="38306"/>
    <cellStyle name="Total 2 3 6 3 2" xfId="38307"/>
    <cellStyle name="Total 2 3 6 4" xfId="38308"/>
    <cellStyle name="Total 2 3 7" xfId="38309"/>
    <cellStyle name="Total 2 3 7 2" xfId="38310"/>
    <cellStyle name="Total 2 3 7 2 2" xfId="38311"/>
    <cellStyle name="Total 2 3 7 3" xfId="38312"/>
    <cellStyle name="Total 2 3 7 3 2" xfId="38313"/>
    <cellStyle name="Total 2 3 7 4" xfId="38314"/>
    <cellStyle name="Total 2 3 8" xfId="38315"/>
    <cellStyle name="Total 2 3 8 2" xfId="38316"/>
    <cellStyle name="Total 2 3 9" xfId="38317"/>
    <cellStyle name="Total 2 3 9 2" xfId="38318"/>
    <cellStyle name="Total 2 30" xfId="38319"/>
    <cellStyle name="Total 2 30 2" xfId="38320"/>
    <cellStyle name="Total 2 30 2 2" xfId="38321"/>
    <cellStyle name="Total 2 30 3" xfId="38322"/>
    <cellStyle name="Total 2 31" xfId="38323"/>
    <cellStyle name="Total 2 31 2" xfId="38324"/>
    <cellStyle name="Total 2 31 2 2" xfId="38325"/>
    <cellStyle name="Total 2 31 3" xfId="38326"/>
    <cellStyle name="Total 2 32" xfId="38327"/>
    <cellStyle name="Total 2 32 2" xfId="38328"/>
    <cellStyle name="Total 2 32 2 2" xfId="38329"/>
    <cellStyle name="Total 2 32 3" xfId="38330"/>
    <cellStyle name="Total 2 33" xfId="38331"/>
    <cellStyle name="Total 2 33 2" xfId="38332"/>
    <cellStyle name="Total 2 33 2 2" xfId="38333"/>
    <cellStyle name="Total 2 33 3" xfId="38334"/>
    <cellStyle name="Total 2 34" xfId="38335"/>
    <cellStyle name="Total 2 34 2" xfId="38336"/>
    <cellStyle name="Total 2 34 2 2" xfId="38337"/>
    <cellStyle name="Total 2 34 3" xfId="38338"/>
    <cellStyle name="Total 2 35" xfId="38339"/>
    <cellStyle name="Total 2 35 2" xfId="38340"/>
    <cellStyle name="Total 2 35 2 2" xfId="38341"/>
    <cellStyle name="Total 2 35 3" xfId="38342"/>
    <cellStyle name="Total 2 36" xfId="38343"/>
    <cellStyle name="Total 2 36 2" xfId="38344"/>
    <cellStyle name="Total 2 36 2 2" xfId="38345"/>
    <cellStyle name="Total 2 36 3" xfId="38346"/>
    <cellStyle name="Total 2 37" xfId="38347"/>
    <cellStyle name="Total 2 37 2" xfId="38348"/>
    <cellStyle name="Total 2 37 2 2" xfId="38349"/>
    <cellStyle name="Total 2 37 3" xfId="38350"/>
    <cellStyle name="Total 2 38" xfId="38351"/>
    <cellStyle name="Total 2 38 2" xfId="38352"/>
    <cellStyle name="Total 2 38 2 2" xfId="38353"/>
    <cellStyle name="Total 2 38 3" xfId="38354"/>
    <cellStyle name="Total 2 39" xfId="38355"/>
    <cellStyle name="Total 2 39 2" xfId="38356"/>
    <cellStyle name="Total 2 4" xfId="38357"/>
    <cellStyle name="Total 2 4 10" xfId="38358"/>
    <cellStyle name="Total 2 4 11" xfId="38359"/>
    <cellStyle name="Total 2 4 12" xfId="38360"/>
    <cellStyle name="Total 2 4 13" xfId="38361"/>
    <cellStyle name="Total 2 4 14" xfId="38362"/>
    <cellStyle name="Total 2 4 15" xfId="38363"/>
    <cellStyle name="Total 2 4 16" xfId="38364"/>
    <cellStyle name="Total 2 4 2" xfId="38365"/>
    <cellStyle name="Total 2 4 2 2" xfId="38366"/>
    <cellStyle name="Total 2 4 2 2 2" xfId="38367"/>
    <cellStyle name="Total 2 4 2 2 2 2" xfId="38368"/>
    <cellStyle name="Total 2 4 2 2 3" xfId="38369"/>
    <cellStyle name="Total 2 4 2 2 3 2" xfId="38370"/>
    <cellStyle name="Total 2 4 2 2 4" xfId="38371"/>
    <cellStyle name="Total 2 4 2 3" xfId="38372"/>
    <cellStyle name="Total 2 4 2 3 2" xfId="38373"/>
    <cellStyle name="Total 2 4 2 3 2 2" xfId="38374"/>
    <cellStyle name="Total 2 4 2 3 3" xfId="38375"/>
    <cellStyle name="Total 2 4 2 3 3 2" xfId="38376"/>
    <cellStyle name="Total 2 4 2 3 4" xfId="38377"/>
    <cellStyle name="Total 2 4 2 4" xfId="38378"/>
    <cellStyle name="Total 2 4 2 4 2" xfId="38379"/>
    <cellStyle name="Total 2 4 2 5" xfId="38380"/>
    <cellStyle name="Total 2 4 2 5 2" xfId="38381"/>
    <cellStyle name="Total 2 4 2 6" xfId="38382"/>
    <cellStyle name="Total 2 4 3" xfId="38383"/>
    <cellStyle name="Total 2 4 3 2" xfId="38384"/>
    <cellStyle name="Total 2 4 3 2 2" xfId="38385"/>
    <cellStyle name="Total 2 4 3 2 2 2" xfId="38386"/>
    <cellStyle name="Total 2 4 3 2 3" xfId="38387"/>
    <cellStyle name="Total 2 4 3 2 3 2" xfId="38388"/>
    <cellStyle name="Total 2 4 3 2 4" xfId="38389"/>
    <cellStyle name="Total 2 4 3 3" xfId="38390"/>
    <cellStyle name="Total 2 4 3 3 2" xfId="38391"/>
    <cellStyle name="Total 2 4 3 3 2 2" xfId="38392"/>
    <cellStyle name="Total 2 4 3 3 3" xfId="38393"/>
    <cellStyle name="Total 2 4 3 3 3 2" xfId="38394"/>
    <cellStyle name="Total 2 4 3 3 4" xfId="38395"/>
    <cellStyle name="Total 2 4 3 4" xfId="38396"/>
    <cellStyle name="Total 2 4 3 4 2" xfId="38397"/>
    <cellStyle name="Total 2 4 3 5" xfId="38398"/>
    <cellStyle name="Total 2 4 3 5 2" xfId="38399"/>
    <cellStyle name="Total 2 4 3 6" xfId="38400"/>
    <cellStyle name="Total 2 4 4" xfId="38401"/>
    <cellStyle name="Total 2 4 4 2" xfId="38402"/>
    <cellStyle name="Total 2 4 4 2 2" xfId="38403"/>
    <cellStyle name="Total 2 4 4 3" xfId="38404"/>
    <cellStyle name="Total 2 4 4 3 2" xfId="38405"/>
    <cellStyle name="Total 2 4 4 4" xfId="38406"/>
    <cellStyle name="Total 2 4 5" xfId="38407"/>
    <cellStyle name="Total 2 4 5 2" xfId="38408"/>
    <cellStyle name="Total 2 4 5 2 2" xfId="38409"/>
    <cellStyle name="Total 2 4 5 3" xfId="38410"/>
    <cellStyle name="Total 2 4 5 3 2" xfId="38411"/>
    <cellStyle name="Total 2 4 5 4" xfId="38412"/>
    <cellStyle name="Total 2 4 6" xfId="38413"/>
    <cellStyle name="Total 2 4 6 2" xfId="38414"/>
    <cellStyle name="Total 2 4 7" xfId="38415"/>
    <cellStyle name="Total 2 4 7 2" xfId="38416"/>
    <cellStyle name="Total 2 4 8" xfId="38417"/>
    <cellStyle name="Total 2 4 8 2" xfId="38418"/>
    <cellStyle name="Total 2 4 9" xfId="38419"/>
    <cellStyle name="Total 2 4 9 2" xfId="38420"/>
    <cellStyle name="Total 2 40" xfId="38421"/>
    <cellStyle name="Total 2 40 2" xfId="38422"/>
    <cellStyle name="Total 2 41" xfId="38423"/>
    <cellStyle name="Total 2 42" xfId="38424"/>
    <cellStyle name="Total 2 43" xfId="38425"/>
    <cellStyle name="Total 2 44" xfId="38426"/>
    <cellStyle name="Total 2 45" xfId="38427"/>
    <cellStyle name="Total 2 46" xfId="38428"/>
    <cellStyle name="Total 2 47" xfId="38429"/>
    <cellStyle name="Total 2 48" xfId="38430"/>
    <cellStyle name="Total 2 49" xfId="38431"/>
    <cellStyle name="Total 2 5" xfId="38432"/>
    <cellStyle name="Total 2 5 10" xfId="38433"/>
    <cellStyle name="Total 2 5 11" xfId="38434"/>
    <cellStyle name="Total 2 5 12" xfId="38435"/>
    <cellStyle name="Total 2 5 13" xfId="38436"/>
    <cellStyle name="Total 2 5 14" xfId="38437"/>
    <cellStyle name="Total 2 5 2" xfId="38438"/>
    <cellStyle name="Total 2 5 2 2" xfId="38439"/>
    <cellStyle name="Total 2 5 2 2 2" xfId="38440"/>
    <cellStyle name="Total 2 5 2 2 2 2" xfId="38441"/>
    <cellStyle name="Total 2 5 2 2 3" xfId="38442"/>
    <cellStyle name="Total 2 5 2 2 3 2" xfId="38443"/>
    <cellStyle name="Total 2 5 2 2 4" xfId="38444"/>
    <cellStyle name="Total 2 5 2 3" xfId="38445"/>
    <cellStyle name="Total 2 5 2 3 2" xfId="38446"/>
    <cellStyle name="Total 2 5 2 3 2 2" xfId="38447"/>
    <cellStyle name="Total 2 5 2 3 3" xfId="38448"/>
    <cellStyle name="Total 2 5 2 3 3 2" xfId="38449"/>
    <cellStyle name="Total 2 5 2 3 4" xfId="38450"/>
    <cellStyle name="Total 2 5 2 4" xfId="38451"/>
    <cellStyle name="Total 2 5 2 4 2" xfId="38452"/>
    <cellStyle name="Total 2 5 2 5" xfId="38453"/>
    <cellStyle name="Total 2 5 2 5 2" xfId="38454"/>
    <cellStyle name="Total 2 5 2 6" xfId="38455"/>
    <cellStyle name="Total 2 5 3" xfId="38456"/>
    <cellStyle name="Total 2 5 3 2" xfId="38457"/>
    <cellStyle name="Total 2 5 3 2 2" xfId="38458"/>
    <cellStyle name="Total 2 5 3 2 2 2" xfId="38459"/>
    <cellStyle name="Total 2 5 3 2 3" xfId="38460"/>
    <cellStyle name="Total 2 5 3 2 3 2" xfId="38461"/>
    <cellStyle name="Total 2 5 3 2 4" xfId="38462"/>
    <cellStyle name="Total 2 5 3 3" xfId="38463"/>
    <cellStyle name="Total 2 5 3 3 2" xfId="38464"/>
    <cellStyle name="Total 2 5 3 3 2 2" xfId="38465"/>
    <cellStyle name="Total 2 5 3 3 3" xfId="38466"/>
    <cellStyle name="Total 2 5 3 3 3 2" xfId="38467"/>
    <cellStyle name="Total 2 5 3 3 4" xfId="38468"/>
    <cellStyle name="Total 2 5 3 4" xfId="38469"/>
    <cellStyle name="Total 2 5 3 4 2" xfId="38470"/>
    <cellStyle name="Total 2 5 3 5" xfId="38471"/>
    <cellStyle name="Total 2 5 3 5 2" xfId="38472"/>
    <cellStyle name="Total 2 5 3 6" xfId="38473"/>
    <cellStyle name="Total 2 5 4" xfId="38474"/>
    <cellStyle name="Total 2 5 4 2" xfId="38475"/>
    <cellStyle name="Total 2 5 4 2 2" xfId="38476"/>
    <cellStyle name="Total 2 5 4 3" xfId="38477"/>
    <cellStyle name="Total 2 5 4 3 2" xfId="38478"/>
    <cellStyle name="Total 2 5 4 4" xfId="38479"/>
    <cellStyle name="Total 2 5 5" xfId="38480"/>
    <cellStyle name="Total 2 5 5 2" xfId="38481"/>
    <cellStyle name="Total 2 5 5 2 2" xfId="38482"/>
    <cellStyle name="Total 2 5 5 3" xfId="38483"/>
    <cellStyle name="Total 2 5 5 3 2" xfId="38484"/>
    <cellStyle name="Total 2 5 5 4" xfId="38485"/>
    <cellStyle name="Total 2 5 6" xfId="38486"/>
    <cellStyle name="Total 2 5 6 2" xfId="38487"/>
    <cellStyle name="Total 2 5 7" xfId="38488"/>
    <cellStyle name="Total 2 5 7 2" xfId="38489"/>
    <cellStyle name="Total 2 5 8" xfId="38490"/>
    <cellStyle name="Total 2 5 8 2" xfId="38491"/>
    <cellStyle name="Total 2 5 9" xfId="38492"/>
    <cellStyle name="Total 2 5 9 2" xfId="38493"/>
    <cellStyle name="Total 2 50" xfId="38494"/>
    <cellStyle name="Total 2 51" xfId="38495"/>
    <cellStyle name="Total 2 52" xfId="38496"/>
    <cellStyle name="Total 2 53" xfId="38497"/>
    <cellStyle name="Total 2 54" xfId="38498"/>
    <cellStyle name="Total 2 55" xfId="38499"/>
    <cellStyle name="Total 2 56" xfId="38500"/>
    <cellStyle name="Total 2 57" xfId="38501"/>
    <cellStyle name="Total 2 6" xfId="38502"/>
    <cellStyle name="Total 2 6 10" xfId="38503"/>
    <cellStyle name="Total 2 6 2" xfId="38504"/>
    <cellStyle name="Total 2 6 2 2" xfId="38505"/>
    <cellStyle name="Total 2 6 2 2 2" xfId="38506"/>
    <cellStyle name="Total 2 6 2 2 2 2" xfId="38507"/>
    <cellStyle name="Total 2 6 2 2 3" xfId="38508"/>
    <cellStyle name="Total 2 6 2 2 3 2" xfId="38509"/>
    <cellStyle name="Total 2 6 2 2 4" xfId="38510"/>
    <cellStyle name="Total 2 6 2 3" xfId="38511"/>
    <cellStyle name="Total 2 6 2 3 2" xfId="38512"/>
    <cellStyle name="Total 2 6 2 3 2 2" xfId="38513"/>
    <cellStyle name="Total 2 6 2 3 3" xfId="38514"/>
    <cellStyle name="Total 2 6 2 3 3 2" xfId="38515"/>
    <cellStyle name="Total 2 6 2 3 4" xfId="38516"/>
    <cellStyle name="Total 2 6 2 4" xfId="38517"/>
    <cellStyle name="Total 2 6 2 4 2" xfId="38518"/>
    <cellStyle name="Total 2 6 2 5" xfId="38519"/>
    <cellStyle name="Total 2 6 2 5 2" xfId="38520"/>
    <cellStyle name="Total 2 6 2 6" xfId="38521"/>
    <cellStyle name="Total 2 6 3" xfId="38522"/>
    <cellStyle name="Total 2 6 3 2" xfId="38523"/>
    <cellStyle name="Total 2 6 3 2 2" xfId="38524"/>
    <cellStyle name="Total 2 6 3 2 2 2" xfId="38525"/>
    <cellStyle name="Total 2 6 3 2 3" xfId="38526"/>
    <cellStyle name="Total 2 6 3 2 3 2" xfId="38527"/>
    <cellStyle name="Total 2 6 3 2 4" xfId="38528"/>
    <cellStyle name="Total 2 6 3 3" xfId="38529"/>
    <cellStyle name="Total 2 6 3 3 2" xfId="38530"/>
    <cellStyle name="Total 2 6 3 3 2 2" xfId="38531"/>
    <cellStyle name="Total 2 6 3 3 3" xfId="38532"/>
    <cellStyle name="Total 2 6 3 3 3 2" xfId="38533"/>
    <cellStyle name="Total 2 6 3 3 4" xfId="38534"/>
    <cellStyle name="Total 2 6 3 4" xfId="38535"/>
    <cellStyle name="Total 2 6 3 4 2" xfId="38536"/>
    <cellStyle name="Total 2 6 3 5" xfId="38537"/>
    <cellStyle name="Total 2 6 3 5 2" xfId="38538"/>
    <cellStyle name="Total 2 6 3 6" xfId="38539"/>
    <cellStyle name="Total 2 6 4" xfId="38540"/>
    <cellStyle name="Total 2 6 4 2" xfId="38541"/>
    <cellStyle name="Total 2 6 4 2 2" xfId="38542"/>
    <cellStyle name="Total 2 6 4 3" xfId="38543"/>
    <cellStyle name="Total 2 6 4 3 2" xfId="38544"/>
    <cellStyle name="Total 2 6 4 4" xfId="38545"/>
    <cellStyle name="Total 2 6 5" xfId="38546"/>
    <cellStyle name="Total 2 6 5 2" xfId="38547"/>
    <cellStyle name="Total 2 6 5 2 2" xfId="38548"/>
    <cellStyle name="Total 2 6 5 3" xfId="38549"/>
    <cellStyle name="Total 2 6 5 3 2" xfId="38550"/>
    <cellStyle name="Total 2 6 5 4" xfId="38551"/>
    <cellStyle name="Total 2 6 6" xfId="38552"/>
    <cellStyle name="Total 2 6 6 2" xfId="38553"/>
    <cellStyle name="Total 2 6 7" xfId="38554"/>
    <cellStyle name="Total 2 6 7 2" xfId="38555"/>
    <cellStyle name="Total 2 6 8" xfId="38556"/>
    <cellStyle name="Total 2 6 8 2" xfId="38557"/>
    <cellStyle name="Total 2 6 9" xfId="38558"/>
    <cellStyle name="Total 2 6 9 2" xfId="38559"/>
    <cellStyle name="Total 2 7" xfId="38560"/>
    <cellStyle name="Total 2 7 10" xfId="38561"/>
    <cellStyle name="Total 2 7 2" xfId="38562"/>
    <cellStyle name="Total 2 7 2 2" xfId="38563"/>
    <cellStyle name="Total 2 7 2 2 2" xfId="38564"/>
    <cellStyle name="Total 2 7 2 2 2 2" xfId="38565"/>
    <cellStyle name="Total 2 7 2 2 3" xfId="38566"/>
    <cellStyle name="Total 2 7 2 2 3 2" xfId="38567"/>
    <cellStyle name="Total 2 7 2 2 4" xfId="38568"/>
    <cellStyle name="Total 2 7 2 3" xfId="38569"/>
    <cellStyle name="Total 2 7 2 3 2" xfId="38570"/>
    <cellStyle name="Total 2 7 2 3 2 2" xfId="38571"/>
    <cellStyle name="Total 2 7 2 3 3" xfId="38572"/>
    <cellStyle name="Total 2 7 2 3 3 2" xfId="38573"/>
    <cellStyle name="Total 2 7 2 3 4" xfId="38574"/>
    <cellStyle name="Total 2 7 2 4" xfId="38575"/>
    <cellStyle name="Total 2 7 2 4 2" xfId="38576"/>
    <cellStyle name="Total 2 7 2 5" xfId="38577"/>
    <cellStyle name="Total 2 7 2 5 2" xfId="38578"/>
    <cellStyle name="Total 2 7 2 6" xfId="38579"/>
    <cellStyle name="Total 2 7 3" xfId="38580"/>
    <cellStyle name="Total 2 7 3 2" xfId="38581"/>
    <cellStyle name="Total 2 7 3 2 2" xfId="38582"/>
    <cellStyle name="Total 2 7 3 2 2 2" xfId="38583"/>
    <cellStyle name="Total 2 7 3 2 3" xfId="38584"/>
    <cellStyle name="Total 2 7 3 2 3 2" xfId="38585"/>
    <cellStyle name="Total 2 7 3 2 4" xfId="38586"/>
    <cellStyle name="Total 2 7 3 3" xfId="38587"/>
    <cellStyle name="Total 2 7 3 3 2" xfId="38588"/>
    <cellStyle name="Total 2 7 3 3 2 2" xfId="38589"/>
    <cellStyle name="Total 2 7 3 3 3" xfId="38590"/>
    <cellStyle name="Total 2 7 3 3 3 2" xfId="38591"/>
    <cellStyle name="Total 2 7 3 3 4" xfId="38592"/>
    <cellStyle name="Total 2 7 3 4" xfId="38593"/>
    <cellStyle name="Total 2 7 3 4 2" xfId="38594"/>
    <cellStyle name="Total 2 7 3 5" xfId="38595"/>
    <cellStyle name="Total 2 7 3 5 2" xfId="38596"/>
    <cellStyle name="Total 2 7 3 6" xfId="38597"/>
    <cellStyle name="Total 2 7 4" xfId="38598"/>
    <cellStyle name="Total 2 7 4 2" xfId="38599"/>
    <cellStyle name="Total 2 7 4 2 2" xfId="38600"/>
    <cellStyle name="Total 2 7 4 3" xfId="38601"/>
    <cellStyle name="Total 2 7 4 3 2" xfId="38602"/>
    <cellStyle name="Total 2 7 4 4" xfId="38603"/>
    <cellStyle name="Total 2 7 5" xfId="38604"/>
    <cellStyle name="Total 2 7 5 2" xfId="38605"/>
    <cellStyle name="Total 2 7 5 2 2" xfId="38606"/>
    <cellStyle name="Total 2 7 5 3" xfId="38607"/>
    <cellStyle name="Total 2 7 5 3 2" xfId="38608"/>
    <cellStyle name="Total 2 7 5 4" xfId="38609"/>
    <cellStyle name="Total 2 7 6" xfId="38610"/>
    <cellStyle name="Total 2 7 6 2" xfId="38611"/>
    <cellStyle name="Total 2 7 7" xfId="38612"/>
    <cellStyle name="Total 2 7 7 2" xfId="38613"/>
    <cellStyle name="Total 2 7 8" xfId="38614"/>
    <cellStyle name="Total 2 7 8 2" xfId="38615"/>
    <cellStyle name="Total 2 7 9" xfId="38616"/>
    <cellStyle name="Total 2 7 9 2" xfId="38617"/>
    <cellStyle name="Total 2 8" xfId="38618"/>
    <cellStyle name="Total 2 8 2" xfId="38619"/>
    <cellStyle name="Total 2 8 2 2" xfId="38620"/>
    <cellStyle name="Total 2 8 2 2 2" xfId="38621"/>
    <cellStyle name="Total 2 8 2 3" xfId="38622"/>
    <cellStyle name="Total 2 8 2 3 2" xfId="38623"/>
    <cellStyle name="Total 2 8 2 4" xfId="38624"/>
    <cellStyle name="Total 2 8 3" xfId="38625"/>
    <cellStyle name="Total 2 8 3 2" xfId="38626"/>
    <cellStyle name="Total 2 8 3 2 2" xfId="38627"/>
    <cellStyle name="Total 2 8 3 3" xfId="38628"/>
    <cellStyle name="Total 2 8 3 3 2" xfId="38629"/>
    <cellStyle name="Total 2 8 3 4" xfId="38630"/>
    <cellStyle name="Total 2 8 4" xfId="38631"/>
    <cellStyle name="Total 2 8 4 2" xfId="38632"/>
    <cellStyle name="Total 2 8 5" xfId="38633"/>
    <cellStyle name="Total 2 8 5 2" xfId="38634"/>
    <cellStyle name="Total 2 8 6" xfId="38635"/>
    <cellStyle name="Total 2 8 6 2" xfId="38636"/>
    <cellStyle name="Total 2 8 7" xfId="38637"/>
    <cellStyle name="Total 2 8 7 2" xfId="38638"/>
    <cellStyle name="Total 2 8 8" xfId="38639"/>
    <cellStyle name="Total 2 9" xfId="38640"/>
    <cellStyle name="Total 2 9 2" xfId="38641"/>
    <cellStyle name="Total 2 9 2 2" xfId="38642"/>
    <cellStyle name="Total 2 9 2 2 2" xfId="38643"/>
    <cellStyle name="Total 2 9 2 3" xfId="38644"/>
    <cellStyle name="Total 2 9 2 3 2" xfId="38645"/>
    <cellStyle name="Total 2 9 2 4" xfId="38646"/>
    <cellStyle name="Total 2 9 3" xfId="38647"/>
    <cellStyle name="Total 2 9 3 2" xfId="38648"/>
    <cellStyle name="Total 2 9 3 2 2" xfId="38649"/>
    <cellStyle name="Total 2 9 3 3" xfId="38650"/>
    <cellStyle name="Total 2 9 3 3 2" xfId="38651"/>
    <cellStyle name="Total 2 9 3 4" xfId="38652"/>
    <cellStyle name="Total 2 9 4" xfId="38653"/>
    <cellStyle name="Total 2 9 4 2" xfId="38654"/>
    <cellStyle name="Total 2 9 5" xfId="38655"/>
    <cellStyle name="Total 2 9 5 2" xfId="38656"/>
    <cellStyle name="Total 2 9 6" xfId="38657"/>
    <cellStyle name="Total 2 9 6 2" xfId="38658"/>
    <cellStyle name="Total 2 9 7" xfId="38659"/>
    <cellStyle name="Total 2 9 7 2" xfId="38660"/>
    <cellStyle name="Total 2 9 8" xfId="38661"/>
    <cellStyle name="Total 3" xfId="38662"/>
    <cellStyle name="Total 3 2" xfId="38663"/>
    <cellStyle name="Total 3 2 2" xfId="38664"/>
    <cellStyle name="Total 3 2 2 2" xfId="38665"/>
    <cellStyle name="Total 3 2 3" xfId="38666"/>
    <cellStyle name="Total 4" xfId="38667"/>
    <cellStyle name="Total 4 10" xfId="38668"/>
    <cellStyle name="Total 4 11" xfId="38669"/>
    <cellStyle name="Total 4 12" xfId="38670"/>
    <cellStyle name="Total 4 2" xfId="38671"/>
    <cellStyle name="Total 4 2 2" xfId="38672"/>
    <cellStyle name="Total 4 2 2 2" xfId="38673"/>
    <cellStyle name="Total 4 2 3" xfId="38674"/>
    <cellStyle name="Total 4 3" xfId="38675"/>
    <cellStyle name="Total 4 3 2" xfId="38676"/>
    <cellStyle name="Total 4 3 2 2" xfId="38677"/>
    <cellStyle name="Total 4 3 3" xfId="38678"/>
    <cellStyle name="Total 4 4" xfId="38679"/>
    <cellStyle name="Total 4 5" xfId="38680"/>
    <cellStyle name="Total 4 6" xfId="38681"/>
    <cellStyle name="Total 4 7" xfId="38682"/>
    <cellStyle name="Total 4 8" xfId="38683"/>
    <cellStyle name="Total 4 9" xfId="38684"/>
    <cellStyle name="Total 5" xfId="38685"/>
    <cellStyle name="Total 5 10" xfId="38686"/>
    <cellStyle name="Total 5 11" xfId="38687"/>
    <cellStyle name="Total 5 12" xfId="38688"/>
    <cellStyle name="Total 5 12 2" xfId="38689"/>
    <cellStyle name="Total 5 13" xfId="38690"/>
    <cellStyle name="Total 5 2" xfId="38691"/>
    <cellStyle name="Total 5 3" xfId="38692"/>
    <cellStyle name="Total 5 4" xfId="38693"/>
    <cellStyle name="Total 5 5" xfId="38694"/>
    <cellStyle name="Total 5 6" xfId="38695"/>
    <cellStyle name="Total 5 7" xfId="38696"/>
    <cellStyle name="Total 5 8" xfId="38697"/>
    <cellStyle name="Total 5 9" xfId="38698"/>
    <cellStyle name="Total 6" xfId="38699"/>
    <cellStyle name="Total 6 10" xfId="38700"/>
    <cellStyle name="Total 6 11" xfId="38701"/>
    <cellStyle name="Total 6 12" xfId="38702"/>
    <cellStyle name="Total 6 12 2" xfId="38703"/>
    <cellStyle name="Total 6 13" xfId="38704"/>
    <cellStyle name="Total 6 2" xfId="38705"/>
    <cellStyle name="Total 6 3" xfId="38706"/>
    <cellStyle name="Total 6 4" xfId="38707"/>
    <cellStyle name="Total 6 5" xfId="38708"/>
    <cellStyle name="Total 6 6" xfId="38709"/>
    <cellStyle name="Total 6 7" xfId="38710"/>
    <cellStyle name="Total 6 8" xfId="38711"/>
    <cellStyle name="Total 6 9" xfId="38712"/>
    <cellStyle name="Total 7" xfId="38713"/>
    <cellStyle name="Total 7 10" xfId="38714"/>
    <cellStyle name="Total 7 11" xfId="38715"/>
    <cellStyle name="Total 7 2" xfId="38716"/>
    <cellStyle name="Total 7 3" xfId="38717"/>
    <cellStyle name="Total 7 4" xfId="38718"/>
    <cellStyle name="Total 7 5" xfId="38719"/>
    <cellStyle name="Total 7 6" xfId="38720"/>
    <cellStyle name="Total 7 7" xfId="38721"/>
    <cellStyle name="Total 7 8" xfId="38722"/>
    <cellStyle name="Total 7 9" xfId="38723"/>
    <cellStyle name="Total 8" xfId="38724"/>
    <cellStyle name="Total 8 10" xfId="38725"/>
    <cellStyle name="Total 8 11" xfId="38726"/>
    <cellStyle name="Total 8 2" xfId="38727"/>
    <cellStyle name="Total 8 3" xfId="38728"/>
    <cellStyle name="Total 8 4" xfId="38729"/>
    <cellStyle name="Total 8 5" xfId="38730"/>
    <cellStyle name="Total 8 6" xfId="38731"/>
    <cellStyle name="Total 8 7" xfId="38732"/>
    <cellStyle name="Total 8 8" xfId="38733"/>
    <cellStyle name="Total 8 9" xfId="38734"/>
    <cellStyle name="Total 9" xfId="38735"/>
    <cellStyle name="Total 9 10" xfId="38736"/>
    <cellStyle name="Total 9 11" xfId="38737"/>
    <cellStyle name="Total 9 2" xfId="38738"/>
    <cellStyle name="Total 9 3" xfId="38739"/>
    <cellStyle name="Total 9 4" xfId="38740"/>
    <cellStyle name="Total 9 5" xfId="38741"/>
    <cellStyle name="Total 9 6" xfId="38742"/>
    <cellStyle name="Total 9 7" xfId="38743"/>
    <cellStyle name="Total 9 8" xfId="38744"/>
    <cellStyle name="Total 9 9" xfId="38745"/>
    <cellStyle name="Totals" xfId="260"/>
    <cellStyle name="Trans_Grid_Title" xfId="38746"/>
    <cellStyle name="Tusental (0)_pldt" xfId="38747"/>
    <cellStyle name="Tusental_pldt" xfId="38748"/>
    <cellStyle name="ubordinated Debt" xfId="38749"/>
    <cellStyle name="Underline" xfId="38750"/>
    <cellStyle name="Underline 2" xfId="38751"/>
    <cellStyle name="Underline 2 2" xfId="38752"/>
    <cellStyle name="Underline 3" xfId="38753"/>
    <cellStyle name="Underline 3 2" xfId="38754"/>
    <cellStyle name="Underline 4" xfId="38755"/>
    <cellStyle name="unique" xfId="38756"/>
    <cellStyle name="unique 2" xfId="38757"/>
    <cellStyle name="unique 2 2" xfId="38758"/>
    <cellStyle name="unique 3" xfId="38759"/>
    <cellStyle name="unit" xfId="261"/>
    <cellStyle name="Updates" xfId="38760"/>
    <cellStyle name="User_Defined_A" xfId="38761"/>
    <cellStyle name="Usual" xfId="38762"/>
    <cellStyle name="Usual 2" xfId="38763"/>
    <cellStyle name="Usual 2 2" xfId="38764"/>
    <cellStyle name="Usual 3" xfId="38765"/>
    <cellStyle name="v" xfId="38766"/>
    <cellStyle name="v_AETV (TG Model) JULY TARGET" xfId="38767"/>
    <cellStyle name="v_Construction-Monthly" xfId="38768"/>
    <cellStyle name="Valuta (0)_pldt" xfId="38769"/>
    <cellStyle name="Valuta_pldt" xfId="38770"/>
    <cellStyle name="Vpershare" xfId="38771"/>
    <cellStyle name="Vstandard" xfId="38772"/>
    <cellStyle name="Warning" xfId="38773"/>
    <cellStyle name="Warning Text 10" xfId="38774"/>
    <cellStyle name="Warning Text 11" xfId="38775"/>
    <cellStyle name="Warning Text 12" xfId="38776"/>
    <cellStyle name="Warning Text 13" xfId="38777"/>
    <cellStyle name="Warning Text 14" xfId="38778"/>
    <cellStyle name="Warning Text 15" xfId="38779"/>
    <cellStyle name="Warning Text 16" xfId="38780"/>
    <cellStyle name="Warning Text 17" xfId="38781"/>
    <cellStyle name="Warning Text 2" xfId="236"/>
    <cellStyle name="Warning Text 2 10" xfId="38782"/>
    <cellStyle name="Warning Text 2 11" xfId="38783"/>
    <cellStyle name="Warning Text 2 12" xfId="38784"/>
    <cellStyle name="Warning Text 2 13" xfId="38785"/>
    <cellStyle name="Warning Text 2 14" xfId="38786"/>
    <cellStyle name="Warning Text 2 15" xfId="38787"/>
    <cellStyle name="Warning Text 2 16" xfId="38788"/>
    <cellStyle name="Warning Text 2 17" xfId="38789"/>
    <cellStyle name="Warning Text 2 18" xfId="38790"/>
    <cellStyle name="Warning Text 2 19" xfId="38791"/>
    <cellStyle name="Warning Text 2 2" xfId="38792"/>
    <cellStyle name="Warning Text 2 2 10" xfId="38793"/>
    <cellStyle name="Warning Text 2 2 11" xfId="38794"/>
    <cellStyle name="Warning Text 2 2 12" xfId="38795"/>
    <cellStyle name="Warning Text 2 2 13" xfId="38796"/>
    <cellStyle name="Warning Text 2 2 14" xfId="38797"/>
    <cellStyle name="Warning Text 2 2 15" xfId="38798"/>
    <cellStyle name="Warning Text 2 2 15 2" xfId="38799"/>
    <cellStyle name="Warning Text 2 2 15 2 2" xfId="38800"/>
    <cellStyle name="Warning Text 2 2 15 2 2 2" xfId="38801"/>
    <cellStyle name="Warning Text 2 2 15 2 2 3" xfId="38802"/>
    <cellStyle name="Warning Text 2 2 15 2 2 4" xfId="38803"/>
    <cellStyle name="Warning Text 2 2 15 2 3" xfId="38804"/>
    <cellStyle name="Warning Text 2 2 15 2 4" xfId="38805"/>
    <cellStyle name="Warning Text 2 2 15 3" xfId="38806"/>
    <cellStyle name="Warning Text 2 2 15 4" xfId="38807"/>
    <cellStyle name="Warning Text 2 2 15 5" xfId="38808"/>
    <cellStyle name="Warning Text 2 2 15 6" xfId="38809"/>
    <cellStyle name="Warning Text 2 2 16" xfId="38810"/>
    <cellStyle name="Warning Text 2 2 16 2" xfId="38811"/>
    <cellStyle name="Warning Text 2 2 16 2 2" xfId="38812"/>
    <cellStyle name="Warning Text 2 2 16 2 3" xfId="38813"/>
    <cellStyle name="Warning Text 2 2 16 2 4" xfId="38814"/>
    <cellStyle name="Warning Text 2 2 16 3" xfId="38815"/>
    <cellStyle name="Warning Text 2 2 16 4" xfId="38816"/>
    <cellStyle name="Warning Text 2 2 17" xfId="38817"/>
    <cellStyle name="Warning Text 2 2 18" xfId="38818"/>
    <cellStyle name="Warning Text 2 2 19" xfId="38819"/>
    <cellStyle name="Warning Text 2 2 2" xfId="38820"/>
    <cellStyle name="Warning Text 2 2 2 2" xfId="38821"/>
    <cellStyle name="Warning Text 2 2 2 2 2" xfId="38822"/>
    <cellStyle name="Warning Text 2 2 2 2 2 2" xfId="38823"/>
    <cellStyle name="Warning Text 2 2 2 2 2 2 2" xfId="38824"/>
    <cellStyle name="Warning Text 2 2 2 2 2 2 3" xfId="38825"/>
    <cellStyle name="Warning Text 2 2 2 2 2 2 4" xfId="38826"/>
    <cellStyle name="Warning Text 2 2 2 2 2 3" xfId="38827"/>
    <cellStyle name="Warning Text 2 2 2 2 2 4" xfId="38828"/>
    <cellStyle name="Warning Text 2 2 2 2 3" xfId="38829"/>
    <cellStyle name="Warning Text 2 2 2 2 4" xfId="38830"/>
    <cellStyle name="Warning Text 2 2 2 2 5" xfId="38831"/>
    <cellStyle name="Warning Text 2 2 2 2 6" xfId="38832"/>
    <cellStyle name="Warning Text 2 2 2 3" xfId="38833"/>
    <cellStyle name="Warning Text 2 2 2 4" xfId="38834"/>
    <cellStyle name="Warning Text 2 2 2 4 2" xfId="38835"/>
    <cellStyle name="Warning Text 2 2 2 4 2 2" xfId="38836"/>
    <cellStyle name="Warning Text 2 2 2 4 2 3" xfId="38837"/>
    <cellStyle name="Warning Text 2 2 2 4 2 4" xfId="38838"/>
    <cellStyle name="Warning Text 2 2 2 4 3" xfId="38839"/>
    <cellStyle name="Warning Text 2 2 2 4 4" xfId="38840"/>
    <cellStyle name="Warning Text 2 2 2 5" xfId="38841"/>
    <cellStyle name="Warning Text 2 2 2 6" xfId="38842"/>
    <cellStyle name="Warning Text 2 2 2 7" xfId="38843"/>
    <cellStyle name="Warning Text 2 2 3" xfId="38844"/>
    <cellStyle name="Warning Text 2 2 4" xfId="38845"/>
    <cellStyle name="Warning Text 2 2 5" xfId="38846"/>
    <cellStyle name="Warning Text 2 2 6" xfId="38847"/>
    <cellStyle name="Warning Text 2 2 7" xfId="38848"/>
    <cellStyle name="Warning Text 2 2 8" xfId="38849"/>
    <cellStyle name="Warning Text 2 2 9" xfId="38850"/>
    <cellStyle name="Warning Text 2 20" xfId="38851"/>
    <cellStyle name="Warning Text 2 21" xfId="38852"/>
    <cellStyle name="Warning Text 2 22" xfId="38853"/>
    <cellStyle name="Warning Text 2 23" xfId="38854"/>
    <cellStyle name="Warning Text 2 24" xfId="38855"/>
    <cellStyle name="Warning Text 2 24 2" xfId="38856"/>
    <cellStyle name="Warning Text 2 24 2 2" xfId="38857"/>
    <cellStyle name="Warning Text 2 24 2 2 2" xfId="38858"/>
    <cellStyle name="Warning Text 2 24 2 2 3" xfId="38859"/>
    <cellStyle name="Warning Text 2 24 2 2 4" xfId="38860"/>
    <cellStyle name="Warning Text 2 24 2 3" xfId="38861"/>
    <cellStyle name="Warning Text 2 24 2 4" xfId="38862"/>
    <cellStyle name="Warning Text 2 24 3" xfId="38863"/>
    <cellStyle name="Warning Text 2 24 4" xfId="38864"/>
    <cellStyle name="Warning Text 2 24 5" xfId="38865"/>
    <cellStyle name="Warning Text 2 24 6" xfId="38866"/>
    <cellStyle name="Warning Text 2 25" xfId="38867"/>
    <cellStyle name="Warning Text 2 25 2" xfId="38868"/>
    <cellStyle name="Warning Text 2 25 2 2" xfId="38869"/>
    <cellStyle name="Warning Text 2 25 2 3" xfId="38870"/>
    <cellStyle name="Warning Text 2 25 2 4" xfId="38871"/>
    <cellStyle name="Warning Text 2 25 3" xfId="38872"/>
    <cellStyle name="Warning Text 2 25 4" xfId="38873"/>
    <cellStyle name="Warning Text 2 26" xfId="38874"/>
    <cellStyle name="Warning Text 2 27" xfId="38875"/>
    <cellStyle name="Warning Text 2 28" xfId="38876"/>
    <cellStyle name="Warning Text 2 29" xfId="38877"/>
    <cellStyle name="Warning Text 2 3" xfId="38878"/>
    <cellStyle name="Warning Text 2 3 2" xfId="38879"/>
    <cellStyle name="Warning Text 2 3 2 2" xfId="38880"/>
    <cellStyle name="Warning Text 2 3 2 2 2" xfId="38881"/>
    <cellStyle name="Warning Text 2 3 2 2 2 2" xfId="38882"/>
    <cellStyle name="Warning Text 2 3 2 2 2 3" xfId="38883"/>
    <cellStyle name="Warning Text 2 3 2 2 2 4" xfId="38884"/>
    <cellStyle name="Warning Text 2 3 2 2 3" xfId="38885"/>
    <cellStyle name="Warning Text 2 3 2 2 4" xfId="38886"/>
    <cellStyle name="Warning Text 2 3 2 3" xfId="38887"/>
    <cellStyle name="Warning Text 2 3 2 4" xfId="38888"/>
    <cellStyle name="Warning Text 2 3 2 5" xfId="38889"/>
    <cellStyle name="Warning Text 2 3 2 6" xfId="38890"/>
    <cellStyle name="Warning Text 2 3 3" xfId="38891"/>
    <cellStyle name="Warning Text 2 3 4" xfId="38892"/>
    <cellStyle name="Warning Text 2 3 4 2" xfId="38893"/>
    <cellStyle name="Warning Text 2 3 4 2 2" xfId="38894"/>
    <cellStyle name="Warning Text 2 3 4 2 3" xfId="38895"/>
    <cellStyle name="Warning Text 2 3 4 2 4" xfId="38896"/>
    <cellStyle name="Warning Text 2 3 4 3" xfId="38897"/>
    <cellStyle name="Warning Text 2 3 4 4" xfId="38898"/>
    <cellStyle name="Warning Text 2 3 5" xfId="38899"/>
    <cellStyle name="Warning Text 2 3 6" xfId="38900"/>
    <cellStyle name="Warning Text 2 3 7" xfId="38901"/>
    <cellStyle name="Warning Text 2 30" xfId="38902"/>
    <cellStyle name="Warning Text 2 31" xfId="38903"/>
    <cellStyle name="Warning Text 2 32" xfId="38904"/>
    <cellStyle name="Warning Text 2 33" xfId="38905"/>
    <cellStyle name="Warning Text 2 34" xfId="38906"/>
    <cellStyle name="Warning Text 2 35" xfId="38907"/>
    <cellStyle name="Warning Text 2 36" xfId="38908"/>
    <cellStyle name="Warning Text 2 37" xfId="38909"/>
    <cellStyle name="Warning Text 2 38" xfId="38910"/>
    <cellStyle name="Warning Text 2 39" xfId="38911"/>
    <cellStyle name="Warning Text 2 4" xfId="38912"/>
    <cellStyle name="Warning Text 2 5" xfId="38913"/>
    <cellStyle name="Warning Text 2 6" xfId="38914"/>
    <cellStyle name="Warning Text 2 7" xfId="38915"/>
    <cellStyle name="Warning Text 2 8" xfId="38916"/>
    <cellStyle name="Warning Text 2 9" xfId="38917"/>
    <cellStyle name="Warning Text 3" xfId="38918"/>
    <cellStyle name="Warning Text 3 2" xfId="38919"/>
    <cellStyle name="Warning Text 4" xfId="38920"/>
    <cellStyle name="Warning Text 4 2" xfId="38921"/>
    <cellStyle name="Warning Text 5" xfId="38922"/>
    <cellStyle name="Warning Text 6" xfId="38923"/>
    <cellStyle name="Warning Text 7" xfId="38924"/>
    <cellStyle name="Warning Text 8" xfId="38925"/>
    <cellStyle name="Warning Text 9" xfId="38926"/>
    <cellStyle name="x" xfId="38927"/>
    <cellStyle name="year" xfId="237"/>
    <cellStyle name="year 10" xfId="38928"/>
    <cellStyle name="year 2" xfId="238"/>
    <cellStyle name="year 2 10" xfId="38929"/>
    <cellStyle name="year 2 2" xfId="38930"/>
    <cellStyle name="Year 2 3" xfId="38931"/>
    <cellStyle name="Year 2 3 2" xfId="38932"/>
    <cellStyle name="Year 2 4" xfId="38933"/>
    <cellStyle name="Year 2 4 2" xfId="38934"/>
    <cellStyle name="Year 2 5" xfId="38935"/>
    <cellStyle name="Year 2 5 2" xfId="38936"/>
    <cellStyle name="Year 2 6" xfId="38937"/>
    <cellStyle name="Year 2 6 2" xfId="38938"/>
    <cellStyle name="Year 2 7" xfId="38939"/>
    <cellStyle name="Year 2 7 2" xfId="38940"/>
    <cellStyle name="Year 2 8" xfId="38941"/>
    <cellStyle name="Year 2 8 2" xfId="38942"/>
    <cellStyle name="year 2 9" xfId="38943"/>
    <cellStyle name="year 3" xfId="38944"/>
    <cellStyle name="Year 4" xfId="38945"/>
    <cellStyle name="Year 5" xfId="38946"/>
    <cellStyle name="Year 6" xfId="38947"/>
    <cellStyle name="Year 7" xfId="38948"/>
    <cellStyle name="Year 8" xfId="38949"/>
    <cellStyle name="Year 9" xfId="38950"/>
    <cellStyle name="Year Integer" xfId="38951"/>
    <cellStyle name="year_29(d) - Gas extensions -tariffs" xfId="239"/>
    <cellStyle name="Yes/No" xfId="38952"/>
    <cellStyle name="Yes/No 2" xfId="38953"/>
    <cellStyle name="Yes/No 3" xfId="38954"/>
    <cellStyle name="Yes/No 4" xfId="38955"/>
    <cellStyle name="Yes/No 5" xfId="38956"/>
  </cellStyles>
  <dxfs count="23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43"/>
        </patternFill>
      </fill>
    </dxf>
    <dxf>
      <fill>
        <patternFill>
          <bgColor indexed="43"/>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43"/>
        </patternFill>
      </fill>
    </dxf>
    <dxf>
      <fill>
        <patternFill>
          <bgColor indexed="43"/>
        </patternFill>
      </fill>
    </dxf>
    <dxf>
      <fill>
        <patternFill>
          <bgColor indexed="43"/>
        </patternFill>
      </fill>
    </dxf>
    <dxf>
      <fill>
        <patternFill>
          <bgColor indexed="43"/>
        </patternFill>
      </fill>
    </dxf>
    <dxf>
      <font>
        <color rgb="FF006100"/>
      </font>
      <fill>
        <patternFill>
          <bgColor rgb="FFC6EFCE"/>
        </patternFill>
      </fill>
    </dxf>
    <dxf>
      <font>
        <color rgb="FF9C0006"/>
      </font>
      <fill>
        <patternFill>
          <bgColor rgb="FFFFC7CE"/>
        </patternFill>
      </fill>
    </dxf>
    <dxf>
      <border>
        <bottom style="thin">
          <color auto="1"/>
        </bottom>
        <vertical/>
        <horizontal/>
      </border>
    </dxf>
    <dxf>
      <fill>
        <patternFill>
          <bgColor rgb="FFCCFFCC"/>
        </patternFill>
      </fill>
      <border>
        <left style="hair">
          <color auto="1"/>
        </left>
        <right style="hair">
          <color auto="1"/>
        </right>
        <top style="hair">
          <color auto="1"/>
        </top>
        <bottom style="hair">
          <color auto="1"/>
        </bottom>
        <vertical/>
        <horizontal/>
      </border>
    </dxf>
    <dxf>
      <font>
        <strike val="0"/>
        <color theme="0"/>
      </font>
    </dxf>
    <dxf>
      <font>
        <strike val="0"/>
        <color rgb="FFCCFFCC"/>
      </font>
    </dxf>
    <dxf>
      <font>
        <color rgb="FF006100"/>
      </font>
      <fill>
        <patternFill>
          <bgColor rgb="FFC6EFCE"/>
        </patternFill>
      </fill>
    </dxf>
    <dxf>
      <font>
        <color rgb="FF9C0006"/>
      </font>
      <fill>
        <patternFill>
          <bgColor rgb="FFFFC7CE"/>
        </patternFill>
      </fill>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border>
        <bottom style="thin">
          <color auto="1"/>
        </bottom>
        <vertical/>
        <horizontal/>
      </border>
    </dxf>
    <dxf>
      <border>
        <bottom style="thin">
          <color auto="1"/>
        </bottom>
        <vertical/>
        <horizontal/>
      </border>
    </dxf>
    <dxf>
      <border>
        <bottom style="thin">
          <color auto="1"/>
        </bottom>
        <vertical/>
        <horizontal/>
      </border>
    </dxf>
    <dxf>
      <font>
        <strike val="0"/>
        <color theme="0"/>
      </font>
    </dxf>
    <dxf>
      <font>
        <strike val="0"/>
        <color theme="0"/>
      </font>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border>
        <top style="thin">
          <color auto="1"/>
        </top>
        <vertical/>
        <horizontal/>
      </border>
    </dxf>
    <dxf>
      <font>
        <strike val="0"/>
        <color theme="0"/>
      </font>
    </dxf>
    <dxf>
      <font>
        <strike val="0"/>
        <color theme="0"/>
      </font>
    </dxf>
    <dxf>
      <font>
        <strike val="0"/>
        <color theme="0"/>
      </font>
    </dxf>
    <dxf>
      <font>
        <strike val="0"/>
        <color theme="0"/>
      </font>
    </dxf>
    <dxf>
      <border>
        <top style="thin">
          <color auto="1"/>
        </top>
        <vertical/>
        <horizontal/>
      </border>
    </dxf>
    <dxf>
      <font>
        <strike val="0"/>
        <color theme="0"/>
      </font>
    </dxf>
    <dxf>
      <font>
        <strike val="0"/>
        <color theme="0"/>
      </font>
    </dxf>
    <dxf>
      <border>
        <top style="thin">
          <color auto="1"/>
        </top>
        <vertical/>
        <horizontal/>
      </border>
    </dxf>
    <dxf>
      <font>
        <strike val="0"/>
        <color theme="0"/>
      </font>
    </dxf>
    <dxf>
      <font>
        <strike val="0"/>
        <color theme="0"/>
      </font>
    </dxf>
    <dxf>
      <font>
        <strike val="0"/>
        <color theme="0"/>
      </font>
    </dxf>
    <dxf>
      <font>
        <strike val="0"/>
        <color theme="0"/>
      </font>
    </dxf>
    <dxf>
      <font>
        <strike val="0"/>
        <color theme="0"/>
      </font>
    </dxf>
    <dxf>
      <font>
        <strike val="0"/>
        <color theme="0"/>
      </font>
    </dxf>
    <dxf>
      <font>
        <strike val="0"/>
        <color theme="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
      <border>
        <bottom style="thin">
          <color auto="1"/>
        </bottom>
        <vertical/>
        <horizontal/>
      </border>
    </dxf>
    <dxf>
      <border>
        <bottom style="thin">
          <color auto="1"/>
        </bottom>
        <vertical/>
        <horizontal/>
      </border>
    </dxf>
    <dxf>
      <font>
        <strike val="0"/>
      </font>
      <fill>
        <patternFill>
          <bgColor rgb="FFFFFF99"/>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
      <border>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ont>
        <color theme="0"/>
      </font>
    </dxf>
    <dxf>
      <font>
        <color theme="0"/>
      </font>
    </dxf>
    <dxf>
      <border>
        <bottom style="thin">
          <color auto="1"/>
        </bottom>
        <vertical/>
        <horizontal/>
      </border>
    </dxf>
    <dxf>
      <border>
        <bottom style="thin">
          <color auto="1"/>
        </bottom>
        <vertical/>
        <horizontal/>
      </border>
    </dxf>
    <dxf>
      <border>
        <bottom style="thin">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ont>
        <strike val="0"/>
      </font>
      <numFmt numFmtId="1" formatCode="0"/>
      <fill>
        <patternFill>
          <bgColor theme="8" tint="0.79998168889431442"/>
        </patternFill>
      </fill>
      <border>
        <left style="hair">
          <color auto="1"/>
        </left>
        <right style="hair">
          <color auto="1"/>
        </right>
        <top style="hair">
          <color auto="1"/>
        </top>
        <bottom style="hair">
          <color auto="1"/>
        </bottom>
        <vertical/>
        <horizontal/>
      </border>
    </dxf>
    <dxf>
      <border>
        <bottom style="thin">
          <color auto="1"/>
        </bottom>
        <vertical/>
        <horizontal/>
      </border>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ill>
        <patternFill>
          <bgColor theme="8" tint="0.79998168889431442"/>
        </patternFill>
      </fill>
      <border>
        <left style="hair">
          <color auto="1"/>
        </left>
        <right style="hair">
          <color auto="1"/>
        </right>
        <top style="hair">
          <color auto="1"/>
        </top>
        <bottom style="hair">
          <color auto="1"/>
        </bottom>
        <vertical/>
        <horizontal/>
      </border>
    </dxf>
    <dxf>
      <border>
        <bottom style="thin">
          <color auto="1"/>
        </bottom>
        <vertical/>
        <horizontal/>
      </border>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border>
        <bottom style="thin">
          <color auto="1"/>
        </bottom>
        <vertical/>
        <horizontal/>
      </border>
    </dxf>
    <dxf>
      <font>
        <color rgb="FF006100"/>
      </font>
      <fill>
        <patternFill>
          <bgColor rgb="FFC6EFCE"/>
        </patternFill>
      </fill>
      <border>
        <left style="hair">
          <color auto="1"/>
        </left>
        <right style="hair">
          <color auto="1"/>
        </right>
        <top style="hair">
          <color auto="1"/>
        </top>
        <bottom style="hair">
          <color auto="1"/>
        </bottom>
      </border>
    </dxf>
    <dxf>
      <font>
        <color rgb="FF9C0006"/>
      </font>
      <fill>
        <patternFill>
          <bgColor rgb="FFFFC7CE"/>
        </patternFill>
      </fill>
      <border>
        <left style="hair">
          <color auto="1"/>
        </left>
        <right style="hair">
          <color auto="1"/>
        </right>
        <top style="hair">
          <color auto="1"/>
        </top>
        <bottom style="hair">
          <color auto="1"/>
        </bottom>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ont>
        <strike val="0"/>
        <color theme="0"/>
      </font>
    </dxf>
    <dxf>
      <font>
        <color rgb="FF006100"/>
      </font>
      <fill>
        <patternFill>
          <bgColor rgb="FFC6EFCE"/>
        </patternFill>
      </fill>
    </dxf>
    <dxf>
      <font>
        <color rgb="FF9C0006"/>
      </font>
      <fill>
        <patternFill>
          <bgColor rgb="FFFFC7CE"/>
        </patternFill>
      </fill>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ill>
        <patternFill>
          <bgColor theme="8" tint="0.79998168889431442"/>
        </patternFill>
      </fill>
      <border>
        <left style="hair">
          <color auto="1"/>
        </left>
        <right style="hair">
          <color auto="1"/>
        </right>
        <top style="hair">
          <color auto="1"/>
        </top>
        <bottom style="hair">
          <color auto="1"/>
        </bottom>
        <vertical/>
        <horizontal/>
      </border>
    </dxf>
    <dxf>
      <font>
        <color rgb="FF006100"/>
      </font>
      <fill>
        <patternFill>
          <bgColor rgb="FFC6EFCE"/>
        </patternFill>
      </fill>
    </dxf>
    <dxf>
      <font>
        <color rgb="FF9C0006"/>
      </font>
      <fill>
        <patternFill>
          <bgColor rgb="FFFFC7CE"/>
        </patternFill>
      </fill>
    </dxf>
    <dxf>
      <font>
        <strike val="0"/>
        <color theme="0"/>
      </font>
    </dxf>
    <dxf>
      <font>
        <strike val="0"/>
        <color theme="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AB91"/>
      <color rgb="FF00BBA1"/>
      <color rgb="FFFFFFCC"/>
      <color rgb="FFC0C0C0"/>
      <color rgb="FFCCFFCC"/>
      <color rgb="FFFFFF99"/>
      <color rgb="FFDAEEF3"/>
      <color rgb="FF8DB4E2"/>
      <color rgb="FF00B2E4"/>
      <color rgb="FF0060A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Transgrid%202019-23%20-%20Reset%20RIN%20template%20-%20unlocked%20-%20draft%20@%2020160825%20-%20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2.1 Expenditure summary"/>
      <sheetName val="2.2 Repex"/>
      <sheetName val="2.3 Augex (a)"/>
      <sheetName val="2.3 Augex (b)"/>
      <sheetName val="2.5 Connections"/>
      <sheetName val="2.6 Non-network"/>
      <sheetName val="2.10 Overheads"/>
      <sheetName val="2.11 Labour"/>
      <sheetName val="2.14 Forecast price changes"/>
      <sheetName val="2.16 Opex Summary"/>
      <sheetName val="2.17 Step Changes"/>
      <sheetName val="3.1 Revenue"/>
      <sheetName val="3.2 Operating expenditure"/>
      <sheetName val="3.3 Assets (RAB)"/>
      <sheetName val="3.4 Operational data"/>
      <sheetName val="3.5 Physical assets"/>
      <sheetName val="3.7 Operating environment"/>
      <sheetName val="5.4 MD &amp; Utilisation - Spatial"/>
      <sheetName val="7.1  Policies and Procedures"/>
      <sheetName val="7.2 Contingent projects"/>
      <sheetName val="7.3 Obligations"/>
      <sheetName val="7.4 Shared Assets"/>
      <sheetName val="7.5 EBSS"/>
      <sheetName val="7.6 Indicative bill impact "/>
      <sheetName val="7.9 STPIS"/>
      <sheetName val="Transgrid 2019-23 - Reset RIN t"/>
    </sheetNames>
    <sheetDataSet>
      <sheetData sheetId="0">
        <row r="8">
          <cell r="B8" t="str">
            <v>ActewAGL Distribution</v>
          </cell>
          <cell r="C8" t="str">
            <v>ActewAGL Distribution</v>
          </cell>
        </row>
        <row r="9">
          <cell r="B9" t="str">
            <v>ActewAGL Distribution (Tx Assets)</v>
          </cell>
          <cell r="C9" t="str">
            <v>ActewAGL Distribution (Tx Assets)</v>
          </cell>
        </row>
        <row r="10">
          <cell r="B10" t="str">
            <v>ActewAGL Gas</v>
          </cell>
          <cell r="C10" t="str">
            <v>ActewAGL Gas</v>
          </cell>
        </row>
        <row r="11">
          <cell r="B11" t="str">
            <v>AGN (SA)</v>
          </cell>
          <cell r="C11" t="str">
            <v>AGN (SA)</v>
          </cell>
        </row>
        <row r="12">
          <cell r="B12" t="str">
            <v>AGN (Victoria)</v>
          </cell>
          <cell r="C12" t="str">
            <v>Australian Gas Networks Limited</v>
          </cell>
        </row>
        <row r="13">
          <cell r="B13" t="str">
            <v>Amadeus</v>
          </cell>
          <cell r="C13" t="str">
            <v>APT Pipelines (NT) Pty Ltd</v>
          </cell>
        </row>
        <row r="14">
          <cell r="B14" t="str">
            <v>APA GasNet</v>
          </cell>
          <cell r="C14" t="str">
            <v>APA VTS Australia Limited</v>
          </cell>
        </row>
        <row r="15">
          <cell r="B15" t="str">
            <v>Ausgrid</v>
          </cell>
          <cell r="C15" t="str">
            <v>Ausgrid</v>
          </cell>
        </row>
        <row r="16">
          <cell r="B16" t="str">
            <v>Ausgrid (Tx Assets)</v>
          </cell>
          <cell r="C16" t="str">
            <v>Ausgrid (Tx Assets)</v>
          </cell>
        </row>
        <row r="17">
          <cell r="B17" t="str">
            <v>AusNet (D)</v>
          </cell>
          <cell r="C17" t="str">
            <v>AusNet Services (D)</v>
          </cell>
        </row>
        <row r="18">
          <cell r="B18" t="str">
            <v>AusNet (Gas)</v>
          </cell>
          <cell r="C18" t="str">
            <v>AusNet Gas Services</v>
          </cell>
        </row>
        <row r="19">
          <cell r="B19" t="str">
            <v>AusNet (T)</v>
          </cell>
          <cell r="C19" t="str">
            <v>AusNet (T)</v>
          </cell>
        </row>
        <row r="20">
          <cell r="B20" t="str">
            <v>Australian Distribution Co.</v>
          </cell>
          <cell r="C20" t="str">
            <v>Australian Distribution Co.</v>
          </cell>
        </row>
        <row r="21">
          <cell r="B21" t="str">
            <v>Australian Transmission Co.</v>
          </cell>
          <cell r="C21" t="str">
            <v>Australian Transmission Co.</v>
          </cell>
        </row>
        <row r="22">
          <cell r="B22" t="str">
            <v>CitiPower</v>
          </cell>
          <cell r="C22" t="str">
            <v>CitiPower</v>
          </cell>
        </row>
        <row r="23">
          <cell r="B23" t="str">
            <v>Directlink</v>
          </cell>
          <cell r="C23" t="str">
            <v>Directlink</v>
          </cell>
        </row>
        <row r="24">
          <cell r="B24" t="str">
            <v>ElectraNet</v>
          </cell>
          <cell r="C24" t="str">
            <v>ElectraNet</v>
          </cell>
        </row>
        <row r="25">
          <cell r="B25" t="str">
            <v>Endeavour Energy</v>
          </cell>
          <cell r="C25" t="str">
            <v>Endeavour Energy</v>
          </cell>
        </row>
        <row r="26">
          <cell r="B26" t="str">
            <v>Energex</v>
          </cell>
          <cell r="C26" t="str">
            <v>Energex</v>
          </cell>
        </row>
        <row r="27">
          <cell r="B27" t="str">
            <v>Ergon Energy</v>
          </cell>
          <cell r="C27" t="str">
            <v>Ergon Energy</v>
          </cell>
        </row>
        <row r="28">
          <cell r="B28" t="str">
            <v>Essential Energy</v>
          </cell>
          <cell r="C28" t="str">
            <v>Essential Energy</v>
          </cell>
        </row>
        <row r="29">
          <cell r="B29" t="str">
            <v>Jemena Electricity</v>
          </cell>
          <cell r="C29" t="str">
            <v>Jemena Electricity</v>
          </cell>
        </row>
        <row r="30">
          <cell r="B30" t="str">
            <v>JGN</v>
          </cell>
          <cell r="C30" t="str">
            <v>Jemena Gas Networks</v>
          </cell>
        </row>
        <row r="31">
          <cell r="B31" t="str">
            <v>Multinet Gas</v>
          </cell>
          <cell r="C31" t="str">
            <v>Multinet Gas (DB No.1) Pty Ltd (ACN 086 026 986), Multinet Gas (DB No.2) Pty Ltd (ACN 086 230 122)</v>
          </cell>
        </row>
        <row r="32">
          <cell r="B32" t="str">
            <v>Murraylink</v>
          </cell>
          <cell r="C32" t="str">
            <v>Murraylink</v>
          </cell>
        </row>
        <row r="33">
          <cell r="B33" t="str">
            <v>Powercor Australia</v>
          </cell>
          <cell r="C33" t="str">
            <v>Powercor Australia</v>
          </cell>
        </row>
        <row r="34">
          <cell r="B34" t="str">
            <v>Powerlink</v>
          </cell>
          <cell r="C34" t="str">
            <v>Queensland Electricity Transmission Corporation Limited trading as Powerlink Queensland</v>
          </cell>
        </row>
        <row r="35">
          <cell r="B35" t="str">
            <v>Roma to Brisbane Pipeline</v>
          </cell>
          <cell r="C35" t="str">
            <v>APT Petroleum Pipelines Limited t/a Roma to Brisbane Pipeline</v>
          </cell>
        </row>
        <row r="36">
          <cell r="B36" t="str">
            <v>SA Power Networks</v>
          </cell>
          <cell r="C36" t="str">
            <v>SA Power Networks</v>
          </cell>
        </row>
        <row r="37">
          <cell r="B37" t="str">
            <v>TasNetworks (D)</v>
          </cell>
          <cell r="C37" t="str">
            <v>TasNetworks (D)</v>
          </cell>
        </row>
        <row r="38">
          <cell r="B38" t="str">
            <v>TasNetworks (T)</v>
          </cell>
          <cell r="C38" t="str">
            <v>TasNetworks (T)</v>
          </cell>
        </row>
        <row r="39">
          <cell r="B39" t="str">
            <v>TransGrid</v>
          </cell>
          <cell r="C39" t="str">
            <v>TransGrid</v>
          </cell>
        </row>
        <row r="40">
          <cell r="B40" t="str">
            <v>United Energy</v>
          </cell>
          <cell r="C40" t="str">
            <v>United Energy</v>
          </cell>
        </row>
        <row r="41">
          <cell r="B41" t="str">
            <v>Western Power (D)</v>
          </cell>
          <cell r="C41" t="str">
            <v>Western Power (D)</v>
          </cell>
        </row>
        <row r="42">
          <cell r="B42" t="str">
            <v>Western Power (T)</v>
          </cell>
          <cell r="C42" t="str">
            <v>Western Power (T)</v>
          </cell>
        </row>
        <row r="48">
          <cell r="B48" t="str">
            <v>ARR</v>
          </cell>
          <cell r="C48" t="str">
            <v>ANNUAL REPORTING STATEMENT</v>
          </cell>
        </row>
        <row r="49">
          <cell r="B49" t="str">
            <v>CA</v>
          </cell>
          <cell r="C49" t="str">
            <v>CATEGORY ANALYSIS</v>
          </cell>
        </row>
        <row r="50">
          <cell r="B50" t="str">
            <v>CPI</v>
          </cell>
          <cell r="C50" t="str">
            <v>CPI</v>
          </cell>
        </row>
        <row r="51">
          <cell r="B51" t="str">
            <v>EB</v>
          </cell>
          <cell r="C51" t="str">
            <v>ECONOMIC BENCHMARKING</v>
          </cell>
        </row>
        <row r="52">
          <cell r="B52" t="str">
            <v>PTRM</v>
          </cell>
          <cell r="C52" t="str">
            <v>POST TAX REVENUE MODEL</v>
          </cell>
        </row>
        <row r="53">
          <cell r="B53" t="str">
            <v>Reset</v>
          </cell>
          <cell r="C53" t="str">
            <v>REGULATORY REPORTING STATEMENT</v>
          </cell>
        </row>
        <row r="54">
          <cell r="B54" t="str">
            <v>RFM</v>
          </cell>
          <cell r="C54" t="str">
            <v>ROLL FORWARD MODEL</v>
          </cell>
        </row>
        <row r="55">
          <cell r="B55" t="str">
            <v>WACC</v>
          </cell>
          <cell r="C55" t="str">
            <v>WEIGHTED AVERAGE COST OF CAPITAL</v>
          </cell>
        </row>
      </sheetData>
      <sheetData sheetId="1"/>
      <sheetData sheetId="2"/>
      <sheetData sheetId="3">
        <row r="14">
          <cell r="C14" t="str">
            <v>TransGrid</v>
          </cell>
        </row>
        <row r="35">
          <cell r="C35" t="str">
            <v>2018-19</v>
          </cell>
          <cell r="D35" t="str">
            <v>2019-20</v>
          </cell>
          <cell r="E35" t="str">
            <v>2020-21</v>
          </cell>
          <cell r="F35" t="str">
            <v>2021-22</v>
          </cell>
          <cell r="G35" t="str">
            <v>2022-23</v>
          </cell>
        </row>
        <row r="38">
          <cell r="C38" t="str">
            <v>2013-14</v>
          </cell>
          <cell r="D38" t="str">
            <v>2014-15</v>
          </cell>
          <cell r="E38" t="str">
            <v>2015-16</v>
          </cell>
          <cell r="F38" t="str">
            <v>2016-17</v>
          </cell>
          <cell r="G38" t="str">
            <v>2017-18</v>
          </cell>
        </row>
        <row r="41">
          <cell r="C41" t="str">
            <v>2008-09</v>
          </cell>
          <cell r="D41" t="str">
            <v>2009-10</v>
          </cell>
          <cell r="E41" t="str">
            <v>2010-11</v>
          </cell>
          <cell r="F41" t="str">
            <v>2011-12</v>
          </cell>
          <cell r="G41" t="str">
            <v>2012-13</v>
          </cell>
        </row>
        <row r="59">
          <cell r="C59" t="str">
            <v>Reset</v>
          </cell>
        </row>
        <row r="63">
          <cell r="C63" t="str">
            <v>June 2018</v>
          </cell>
        </row>
        <row r="69">
          <cell r="C69">
            <v>0</v>
          </cell>
        </row>
        <row r="70">
          <cell r="C70">
            <v>0</v>
          </cell>
        </row>
        <row r="71">
          <cell r="C71">
            <v>0</v>
          </cell>
        </row>
        <row r="74">
          <cell r="C74">
            <v>5</v>
          </cell>
        </row>
        <row r="76">
          <cell r="C76" t="str">
            <v>2022-23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BA1"/>
    <pageSetUpPr fitToPage="1"/>
  </sheetPr>
  <dimension ref="B2:J16"/>
  <sheetViews>
    <sheetView zoomScaleNormal="100" zoomScalePageLayoutView="85" workbookViewId="0"/>
  </sheetViews>
  <sheetFormatPr defaultColWidth="9" defaultRowHeight="15"/>
  <cols>
    <col min="1" max="1" width="9" style="515"/>
    <col min="2" max="2" width="19.33203125" style="515" customWidth="1"/>
    <col min="3" max="3" width="21.33203125" style="515" customWidth="1"/>
    <col min="4" max="4" width="26.6640625" style="515" customWidth="1"/>
    <col min="5" max="16384" width="9" style="515"/>
  </cols>
  <sheetData>
    <row r="2" spans="2:10" ht="18.75">
      <c r="B2" s="514" t="s">
        <v>387</v>
      </c>
    </row>
    <row r="4" spans="2:10" ht="31.5" customHeight="1">
      <c r="B4" s="516" t="s">
        <v>381</v>
      </c>
      <c r="C4" s="517" t="s">
        <v>382</v>
      </c>
      <c r="D4" s="517" t="s">
        <v>383</v>
      </c>
    </row>
    <row r="5" spans="2:10">
      <c r="B5" s="518" t="s">
        <v>384</v>
      </c>
      <c r="C5" s="519"/>
      <c r="D5" s="519"/>
    </row>
    <row r="6" spans="2:10">
      <c r="B6" s="531">
        <v>1</v>
      </c>
      <c r="C6" s="520">
        <v>43070</v>
      </c>
      <c r="D6" s="521" t="s">
        <v>178</v>
      </c>
    </row>
    <row r="8" spans="2:10" ht="15.75">
      <c r="B8" s="539" t="s">
        <v>403</v>
      </c>
    </row>
    <row r="9" spans="2:10" ht="118.5" customHeight="1">
      <c r="B9" s="569" t="s">
        <v>442</v>
      </c>
      <c r="C9" s="570"/>
      <c r="D9" s="570"/>
      <c r="E9" s="570"/>
      <c r="F9" s="570"/>
      <c r="G9" s="570"/>
      <c r="H9" s="570"/>
      <c r="I9" s="570"/>
      <c r="J9" s="570"/>
    </row>
    <row r="10" spans="2:10" ht="17.100000000000001" customHeight="1">
      <c r="B10" s="537"/>
      <c r="C10" s="537"/>
      <c r="D10" s="537"/>
      <c r="E10" s="537"/>
      <c r="F10" s="537"/>
      <c r="G10" s="537"/>
      <c r="H10" s="537"/>
      <c r="I10" s="537"/>
      <c r="J10" s="537"/>
    </row>
    <row r="11" spans="2:10" ht="145.5" customHeight="1">
      <c r="B11" s="571" t="s">
        <v>441</v>
      </c>
      <c r="C11" s="572"/>
      <c r="D11" s="572"/>
      <c r="E11" s="572"/>
      <c r="F11" s="572"/>
      <c r="G11" s="572"/>
      <c r="H11" s="572"/>
      <c r="I11" s="572"/>
      <c r="J11" s="572"/>
    </row>
    <row r="13" spans="2:10" ht="15.75">
      <c r="B13" s="539"/>
    </row>
    <row r="15" spans="2:10">
      <c r="B15" s="540"/>
    </row>
    <row r="16" spans="2:10">
      <c r="B16" s="538"/>
    </row>
  </sheetData>
  <mergeCells count="2">
    <mergeCell ref="B9:J9"/>
    <mergeCell ref="B11:J11"/>
  </mergeCells>
  <pageMargins left="0.7" right="0.7" top="0.75" bottom="0.75" header="0.3" footer="0.3"/>
  <pageSetup paperSize="9" orientation="landscape" horizontalDpi="300" verticalDpi="30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BA1"/>
    <pageSetUpPr fitToPage="1"/>
  </sheetPr>
  <dimension ref="A1:J79"/>
  <sheetViews>
    <sheetView topLeftCell="A28" zoomScale="90" zoomScaleNormal="90" workbookViewId="0">
      <selection activeCell="F59" sqref="F59"/>
    </sheetView>
  </sheetViews>
  <sheetFormatPr defaultColWidth="9" defaultRowHeight="15"/>
  <cols>
    <col min="1" max="1" width="5.6640625" style="215" customWidth="1"/>
    <col min="2" max="2" width="91.1640625" style="215" customWidth="1"/>
    <col min="3" max="9" width="15.33203125" style="215" customWidth="1"/>
    <col min="10" max="10" width="11.1640625" style="215" customWidth="1"/>
    <col min="11" max="16384" width="9" style="215"/>
  </cols>
  <sheetData>
    <row r="1" spans="1:10" ht="8.25" customHeight="1">
      <c r="A1" s="214"/>
      <c r="B1" s="214"/>
      <c r="C1" s="214"/>
      <c r="D1" s="214"/>
      <c r="E1" s="214"/>
      <c r="F1" s="214"/>
      <c r="G1" s="214"/>
      <c r="H1" s="214"/>
      <c r="I1" s="214"/>
      <c r="J1" s="214"/>
    </row>
    <row r="2" spans="1:10" ht="8.25" customHeight="1">
      <c r="A2" s="214"/>
      <c r="B2" s="214"/>
      <c r="C2" s="214"/>
      <c r="D2" s="214"/>
      <c r="E2" s="214"/>
      <c r="F2" s="214"/>
      <c r="G2" s="214"/>
      <c r="H2" s="214"/>
      <c r="I2" s="214"/>
      <c r="J2" s="214"/>
    </row>
    <row r="3" spans="1:10" ht="6" customHeight="1">
      <c r="A3" s="214"/>
      <c r="B3" s="214"/>
      <c r="C3" s="214"/>
      <c r="D3" s="214"/>
      <c r="E3" s="214"/>
      <c r="F3" s="214"/>
      <c r="G3" s="214"/>
      <c r="H3" s="214"/>
      <c r="I3" s="214"/>
      <c r="J3" s="214"/>
    </row>
    <row r="4" spans="1:10" ht="18" customHeight="1">
      <c r="A4" s="214"/>
      <c r="B4" s="550" t="s">
        <v>429</v>
      </c>
      <c r="C4" s="515"/>
      <c r="D4" s="214"/>
      <c r="E4" s="214"/>
      <c r="F4" s="214"/>
      <c r="G4" s="214"/>
      <c r="H4" s="214"/>
      <c r="I4" s="214"/>
      <c r="J4" s="214"/>
    </row>
    <row r="5" spans="1:10">
      <c r="A5" s="214"/>
      <c r="B5" s="515"/>
      <c r="C5" s="515"/>
      <c r="D5" s="214"/>
      <c r="E5" s="214"/>
      <c r="F5" s="214"/>
      <c r="G5" s="214"/>
      <c r="H5" s="214"/>
      <c r="I5" s="214"/>
      <c r="J5" s="214"/>
    </row>
    <row r="6" spans="1:10" ht="15.75">
      <c r="A6" s="214"/>
      <c r="B6" s="553" t="s">
        <v>404</v>
      </c>
      <c r="C6" s="515"/>
      <c r="D6" s="214"/>
      <c r="E6" s="214"/>
      <c r="F6" s="214"/>
      <c r="G6" s="214"/>
      <c r="H6" s="214"/>
      <c r="I6" s="214"/>
      <c r="J6" s="214"/>
    </row>
    <row r="7" spans="1:10">
      <c r="A7" s="214"/>
      <c r="B7" s="552" t="s">
        <v>414</v>
      </c>
      <c r="C7" s="515"/>
      <c r="D7" s="214"/>
      <c r="E7" s="214"/>
      <c r="F7" s="214"/>
      <c r="G7" s="214"/>
      <c r="H7" s="214"/>
      <c r="I7" s="214"/>
      <c r="J7" s="214"/>
    </row>
    <row r="8" spans="1:10">
      <c r="A8" s="214"/>
      <c r="B8" s="551"/>
      <c r="C8" s="515"/>
      <c r="D8" s="214"/>
      <c r="E8" s="214"/>
      <c r="F8" s="214"/>
      <c r="G8" s="214"/>
      <c r="H8" s="214"/>
      <c r="I8" s="214"/>
      <c r="J8" s="214"/>
    </row>
    <row r="9" spans="1:10">
      <c r="A9" s="214"/>
      <c r="B9" s="551" t="s">
        <v>415</v>
      </c>
      <c r="C9" s="515"/>
      <c r="D9" s="214"/>
      <c r="E9" s="214"/>
      <c r="F9" s="214"/>
      <c r="G9" s="214"/>
      <c r="H9" s="214"/>
      <c r="I9" s="214"/>
      <c r="J9" s="214"/>
    </row>
    <row r="10" spans="1:10">
      <c r="A10" s="214"/>
      <c r="B10" s="538"/>
      <c r="C10" s="515"/>
      <c r="D10" s="214"/>
      <c r="E10" s="214"/>
      <c r="F10" s="214"/>
      <c r="G10" s="214"/>
      <c r="H10" s="214"/>
      <c r="I10" s="214"/>
      <c r="J10" s="214"/>
    </row>
    <row r="11" spans="1:10">
      <c r="A11" s="214"/>
      <c r="B11" s="551" t="s">
        <v>416</v>
      </c>
      <c r="C11" s="515"/>
      <c r="D11" s="214"/>
      <c r="E11" s="214"/>
      <c r="F11" s="214"/>
      <c r="G11" s="214"/>
      <c r="H11" s="214"/>
      <c r="I11" s="214"/>
      <c r="J11" s="214"/>
    </row>
    <row r="12" spans="1:10">
      <c r="A12" s="214"/>
      <c r="B12" s="238"/>
      <c r="C12" s="214"/>
      <c r="D12" s="214"/>
      <c r="E12" s="214"/>
      <c r="F12" s="214"/>
      <c r="G12" s="214"/>
      <c r="H12" s="214"/>
      <c r="I12" s="214"/>
      <c r="J12" s="214"/>
    </row>
    <row r="13" spans="1:10">
      <c r="A13" s="214"/>
      <c r="B13" s="239"/>
      <c r="C13" s="577" t="s">
        <v>215</v>
      </c>
      <c r="D13" s="578"/>
      <c r="E13" s="575" t="s">
        <v>216</v>
      </c>
      <c r="F13" s="576"/>
      <c r="G13" s="576"/>
      <c r="H13" s="576"/>
      <c r="I13" s="576"/>
      <c r="J13" s="214"/>
    </row>
    <row r="14" spans="1:10">
      <c r="A14" s="214"/>
      <c r="B14" s="239" t="s">
        <v>217</v>
      </c>
      <c r="C14" s="240" t="s">
        <v>218</v>
      </c>
      <c r="D14" s="241" t="s">
        <v>219</v>
      </c>
      <c r="E14" s="523" t="s">
        <v>220</v>
      </c>
      <c r="F14" s="524" t="s">
        <v>221</v>
      </c>
      <c r="G14" s="524" t="s">
        <v>222</v>
      </c>
      <c r="H14" s="524" t="s">
        <v>223</v>
      </c>
      <c r="I14" s="524" t="s">
        <v>224</v>
      </c>
      <c r="J14" s="214"/>
    </row>
    <row r="15" spans="1:10">
      <c r="A15" s="214"/>
      <c r="B15" s="244" t="s">
        <v>225</v>
      </c>
      <c r="C15" s="579"/>
      <c r="D15" s="580"/>
      <c r="E15" s="573" t="s">
        <v>407</v>
      </c>
      <c r="F15" s="574"/>
      <c r="G15" s="574"/>
      <c r="H15" s="574"/>
      <c r="I15" s="574"/>
      <c r="J15" s="214"/>
    </row>
    <row r="16" spans="1:10">
      <c r="A16" s="214"/>
      <c r="B16" s="522" t="s">
        <v>386</v>
      </c>
      <c r="C16" s="245"/>
      <c r="D16" s="234">
        <v>5.6022697187533101E-4</v>
      </c>
      <c r="E16" s="525"/>
      <c r="F16" s="525"/>
      <c r="G16" s="525"/>
      <c r="H16" s="525"/>
      <c r="I16" s="525"/>
      <c r="J16" s="214"/>
    </row>
    <row r="17" spans="1:10">
      <c r="A17" s="214"/>
      <c r="B17" s="214"/>
      <c r="C17" s="246"/>
      <c r="D17" s="227"/>
      <c r="E17" s="214"/>
      <c r="F17" s="214"/>
      <c r="G17" s="214"/>
      <c r="H17" s="214"/>
      <c r="I17" s="214"/>
      <c r="J17" s="214"/>
    </row>
    <row r="18" spans="1:10">
      <c r="A18" s="214"/>
      <c r="B18" s="247" t="s">
        <v>400</v>
      </c>
      <c r="C18" s="581" t="s">
        <v>226</v>
      </c>
      <c r="D18" s="582"/>
      <c r="E18" s="573" t="s">
        <v>407</v>
      </c>
      <c r="F18" s="574"/>
      <c r="G18" s="574"/>
      <c r="H18" s="574"/>
      <c r="I18" s="574"/>
      <c r="J18" s="214"/>
    </row>
    <row r="19" spans="1:10">
      <c r="A19" s="214"/>
      <c r="B19" s="504" t="s">
        <v>227</v>
      </c>
      <c r="C19" s="505">
        <v>13076.770587588922</v>
      </c>
      <c r="D19" s="506">
        <v>13076.839851411356</v>
      </c>
      <c r="E19" s="525"/>
      <c r="F19" s="525"/>
      <c r="G19" s="525"/>
      <c r="H19" s="525"/>
      <c r="I19" s="525"/>
      <c r="J19" s="214"/>
    </row>
    <row r="20" spans="1:10">
      <c r="A20" s="214"/>
      <c r="B20" s="504" t="s">
        <v>228</v>
      </c>
      <c r="C20" s="505">
        <v>4.0482844202754897</v>
      </c>
      <c r="D20" s="506">
        <v>6.9263822433132505E-2</v>
      </c>
      <c r="E20" s="525"/>
      <c r="F20" s="525"/>
      <c r="G20" s="525"/>
      <c r="H20" s="525"/>
      <c r="I20" s="525"/>
      <c r="J20" s="214"/>
    </row>
    <row r="21" spans="1:10">
      <c r="A21" s="214"/>
      <c r="B21" s="504" t="s">
        <v>229</v>
      </c>
      <c r="C21" s="248">
        <f>C20/C19</f>
        <v>3.0957830093904758E-4</v>
      </c>
      <c r="D21" s="249">
        <f t="shared" ref="D21" si="0">D20/D19</f>
        <v>5.2966789545607995E-6</v>
      </c>
      <c r="E21" s="525"/>
      <c r="F21" s="525"/>
      <c r="G21" s="525"/>
      <c r="H21" s="525"/>
      <c r="I21" s="525"/>
      <c r="J21" s="214"/>
    </row>
    <row r="22" spans="1:10">
      <c r="A22" s="214"/>
      <c r="B22" s="504" t="s">
        <v>230</v>
      </c>
      <c r="C22" s="507">
        <v>0.47521505788720941</v>
      </c>
      <c r="D22" s="508">
        <v>0.47525400653827088</v>
      </c>
      <c r="E22" s="525"/>
      <c r="F22" s="525"/>
      <c r="G22" s="525"/>
      <c r="H22" s="525"/>
      <c r="I22" s="525"/>
      <c r="J22" s="214"/>
    </row>
    <row r="23" spans="1:10">
      <c r="A23" s="214"/>
      <c r="B23" s="509" t="s">
        <v>232</v>
      </c>
      <c r="C23" s="510">
        <v>0</v>
      </c>
      <c r="D23" s="511">
        <f t="shared" ref="D23" si="1">C21*C22</f>
        <v>1.4711627020137343E-4</v>
      </c>
      <c r="E23" s="525"/>
      <c r="F23" s="525"/>
      <c r="G23" s="525"/>
      <c r="H23" s="525"/>
      <c r="I23" s="525"/>
      <c r="J23" s="214"/>
    </row>
    <row r="24" spans="1:10">
      <c r="A24" s="214"/>
      <c r="B24" s="250"/>
      <c r="C24" s="251"/>
      <c r="D24" s="252"/>
      <c r="E24" s="214"/>
      <c r="F24" s="214"/>
      <c r="G24" s="214"/>
      <c r="H24" s="214"/>
      <c r="I24" s="214"/>
      <c r="J24" s="214"/>
    </row>
    <row r="25" spans="1:10">
      <c r="A25" s="214"/>
      <c r="B25" s="233" t="s">
        <v>234</v>
      </c>
      <c r="C25" s="233"/>
      <c r="D25" s="233"/>
      <c r="E25" s="573"/>
      <c r="F25" s="574"/>
      <c r="G25" s="574"/>
      <c r="H25" s="574"/>
      <c r="I25" s="574"/>
      <c r="J25" s="214"/>
    </row>
    <row r="26" spans="1:10">
      <c r="A26" s="214"/>
      <c r="B26" s="222" t="s">
        <v>235</v>
      </c>
      <c r="C26" s="255">
        <v>0</v>
      </c>
      <c r="D26" s="256">
        <f>3%+($D$16*'TG Opex Supporting Details'!$C$40)+$D$23</f>
        <v>3.0541516058401608E-2</v>
      </c>
      <c r="E26" s="254">
        <v>0</v>
      </c>
      <c r="F26" s="254">
        <v>0</v>
      </c>
      <c r="G26" s="254">
        <v>0</v>
      </c>
      <c r="H26" s="254">
        <v>0</v>
      </c>
      <c r="I26" s="254">
        <v>0</v>
      </c>
      <c r="J26" s="214"/>
    </row>
    <row r="27" spans="1:10">
      <c r="A27" s="214"/>
      <c r="C27" s="251"/>
      <c r="D27" s="252"/>
      <c r="E27" s="214"/>
      <c r="F27" s="214"/>
      <c r="G27" s="214"/>
      <c r="H27" s="214"/>
      <c r="I27" s="214"/>
      <c r="J27" s="214"/>
    </row>
    <row r="28" spans="1:10" ht="15.75">
      <c r="A28" s="214"/>
      <c r="B28" s="553" t="s">
        <v>417</v>
      </c>
      <c r="C28" s="251"/>
      <c r="D28" s="252"/>
      <c r="E28" s="214"/>
      <c r="F28" s="214"/>
      <c r="G28" s="214"/>
      <c r="H28" s="214"/>
      <c r="I28" s="214"/>
      <c r="J28" s="214"/>
    </row>
    <row r="29" spans="1:10" ht="90" customHeight="1">
      <c r="A29" s="214"/>
      <c r="B29" s="583" t="s">
        <v>432</v>
      </c>
      <c r="C29" s="583"/>
      <c r="D29" s="583"/>
      <c r="E29" s="583"/>
      <c r="F29" s="583"/>
      <c r="G29" s="583"/>
      <c r="H29" s="583"/>
      <c r="I29" s="583"/>
      <c r="J29" s="214"/>
    </row>
    <row r="30" spans="1:10">
      <c r="A30" s="214"/>
      <c r="C30" s="251"/>
      <c r="D30" s="252"/>
      <c r="E30" s="214"/>
      <c r="F30" s="214"/>
      <c r="G30" s="214"/>
      <c r="H30" s="214"/>
      <c r="I30" s="214"/>
      <c r="J30" s="214"/>
    </row>
    <row r="31" spans="1:10">
      <c r="A31" s="214"/>
      <c r="B31" s="237" t="s">
        <v>405</v>
      </c>
      <c r="C31" s="214"/>
      <c r="D31" s="214"/>
      <c r="E31" s="214"/>
      <c r="F31" s="214"/>
      <c r="G31" s="214"/>
      <c r="H31" s="214"/>
      <c r="I31" s="214"/>
      <c r="J31" s="214"/>
    </row>
    <row r="32" spans="1:10">
      <c r="A32" s="214"/>
      <c r="B32" s="239"/>
      <c r="C32" s="577" t="s">
        <v>215</v>
      </c>
      <c r="D32" s="578"/>
      <c r="E32" s="575" t="s">
        <v>216</v>
      </c>
      <c r="F32" s="576"/>
      <c r="G32" s="576"/>
      <c r="H32" s="576"/>
      <c r="I32" s="576"/>
      <c r="J32" s="214"/>
    </row>
    <row r="33" spans="1:10">
      <c r="A33" s="214"/>
      <c r="B33" s="239" t="s">
        <v>217</v>
      </c>
      <c r="C33" s="240" t="s">
        <v>218</v>
      </c>
      <c r="D33" s="241" t="s">
        <v>219</v>
      </c>
      <c r="E33" s="523" t="s">
        <v>220</v>
      </c>
      <c r="F33" s="524" t="s">
        <v>221</v>
      </c>
      <c r="G33" s="524" t="s">
        <v>222</v>
      </c>
      <c r="H33" s="524" t="s">
        <v>223</v>
      </c>
      <c r="I33" s="524" t="s">
        <v>224</v>
      </c>
      <c r="J33" s="214"/>
    </row>
    <row r="34" spans="1:10">
      <c r="A34" s="214"/>
      <c r="B34" s="244" t="s">
        <v>408</v>
      </c>
      <c r="C34" s="579"/>
      <c r="D34" s="580"/>
      <c r="E34" s="573"/>
      <c r="F34" s="574"/>
      <c r="G34" s="574"/>
      <c r="H34" s="574"/>
      <c r="I34" s="574"/>
      <c r="J34" s="214"/>
    </row>
    <row r="35" spans="1:10">
      <c r="A35" s="214"/>
      <c r="B35" s="544" t="s">
        <v>182</v>
      </c>
      <c r="C35" s="525"/>
      <c r="D35" s="525"/>
      <c r="E35" s="545">
        <f>'Input|Rate of change'!O36</f>
        <v>8.6278330215421306E-3</v>
      </c>
      <c r="F35" s="545">
        <f>'Input|Rate of change'!P36</f>
        <v>9.5914795978762069E-3</v>
      </c>
      <c r="G35" s="545">
        <f>'Input|Rate of change'!Q36</f>
        <v>9.7316748409421727E-3</v>
      </c>
      <c r="H35" s="545">
        <f>'Input|Rate of change'!R36</f>
        <v>1.119850092226149E-2</v>
      </c>
      <c r="I35" s="545">
        <f>'Input|Rate of change'!S36</f>
        <v>1.1756802365932684E-2</v>
      </c>
      <c r="J35" s="214"/>
    </row>
    <row r="36" spans="1:10">
      <c r="A36" s="214"/>
      <c r="B36" s="522" t="s">
        <v>388</v>
      </c>
      <c r="C36" s="525"/>
      <c r="D36" s="525"/>
      <c r="E36" s="234">
        <v>7.5942087572973584E-3</v>
      </c>
      <c r="F36" s="234">
        <v>9.5015820747491909E-3</v>
      </c>
      <c r="G36" s="234">
        <v>1.439235381904239E-2</v>
      </c>
      <c r="H36" s="234">
        <v>1.8083465046961813E-2</v>
      </c>
      <c r="I36" s="234">
        <v>1.7998354745512288E-2</v>
      </c>
      <c r="J36" s="214"/>
    </row>
    <row r="37" spans="1:10">
      <c r="A37" s="214"/>
      <c r="B37" s="231" t="s">
        <v>186</v>
      </c>
      <c r="C37" s="525"/>
      <c r="D37" s="525"/>
      <c r="E37" s="545">
        <f>AVERAGE(E35:E36)</f>
        <v>8.1110208894197445E-3</v>
      </c>
      <c r="F37" s="545">
        <f>AVERAGE(F35:F36)</f>
        <v>9.5465308363126989E-3</v>
      </c>
      <c r="G37" s="545">
        <f>AVERAGE(G35:G36)</f>
        <v>1.2062014329992281E-2</v>
      </c>
      <c r="H37" s="545">
        <f>AVERAGE(H35:H36)</f>
        <v>1.4640982984611651E-2</v>
      </c>
      <c r="I37" s="545">
        <f>AVERAGE(I35:I36)</f>
        <v>1.4877578555722486E-2</v>
      </c>
      <c r="J37" s="214"/>
    </row>
    <row r="38" spans="1:10">
      <c r="A38" s="214"/>
      <c r="B38" s="214"/>
      <c r="C38" s="246"/>
      <c r="D38" s="227"/>
      <c r="E38" s="214"/>
      <c r="F38" s="214"/>
      <c r="G38" s="214"/>
      <c r="H38" s="214"/>
      <c r="I38" s="214"/>
      <c r="J38" s="214"/>
    </row>
    <row r="39" spans="1:10">
      <c r="A39" s="214"/>
      <c r="B39" s="233" t="s">
        <v>409</v>
      </c>
      <c r="C39" s="221"/>
      <c r="D39" s="221"/>
      <c r="E39" s="573"/>
      <c r="F39" s="574"/>
      <c r="G39" s="574"/>
      <c r="H39" s="574"/>
      <c r="I39" s="574"/>
      <c r="J39" s="214"/>
    </row>
    <row r="40" spans="1:10">
      <c r="A40" s="214"/>
      <c r="B40" s="532" t="s">
        <v>395</v>
      </c>
      <c r="C40" s="234">
        <v>0.70399999999999996</v>
      </c>
      <c r="D40" s="234">
        <f>$C$40</f>
        <v>0.70399999999999996</v>
      </c>
      <c r="E40" s="234">
        <f t="shared" ref="E40:I40" si="2">$C$40</f>
        <v>0.70399999999999996</v>
      </c>
      <c r="F40" s="234">
        <f t="shared" si="2"/>
        <v>0.70399999999999996</v>
      </c>
      <c r="G40" s="234">
        <f t="shared" si="2"/>
        <v>0.70399999999999996</v>
      </c>
      <c r="H40" s="234">
        <f t="shared" si="2"/>
        <v>0.70399999999999996</v>
      </c>
      <c r="I40" s="234">
        <f t="shared" si="2"/>
        <v>0.70399999999999996</v>
      </c>
      <c r="J40" s="214"/>
    </row>
    <row r="41" spans="1:10">
      <c r="A41" s="214"/>
      <c r="B41" s="214"/>
      <c r="C41" s="246"/>
      <c r="D41" s="227"/>
      <c r="E41" s="214"/>
      <c r="F41" s="214"/>
      <c r="G41" s="214"/>
      <c r="H41" s="214"/>
      <c r="I41" s="214"/>
      <c r="J41" s="214"/>
    </row>
    <row r="42" spans="1:10">
      <c r="A42" s="214"/>
      <c r="B42" s="233" t="s">
        <v>411</v>
      </c>
      <c r="C42" s="581"/>
      <c r="D42" s="582"/>
      <c r="E42" s="573"/>
      <c r="F42" s="574"/>
      <c r="G42" s="574"/>
      <c r="H42" s="574"/>
      <c r="I42" s="574"/>
      <c r="J42" s="214"/>
    </row>
    <row r="43" spans="1:10" ht="30">
      <c r="A43" s="214"/>
      <c r="B43" s="534" t="s">
        <v>396</v>
      </c>
      <c r="C43" s="533" t="s">
        <v>36</v>
      </c>
      <c r="D43" s="554">
        <v>3771247.4176575243</v>
      </c>
      <c r="E43" s="554">
        <v>3807281.7352576405</v>
      </c>
      <c r="F43" s="554">
        <v>3843316.0528577566</v>
      </c>
      <c r="G43" s="554">
        <v>3879350.3704578727</v>
      </c>
      <c r="H43" s="554">
        <v>3915384.6880579889</v>
      </c>
      <c r="I43" s="554">
        <v>3951419.005658105</v>
      </c>
      <c r="J43" s="214"/>
    </row>
    <row r="44" spans="1:10">
      <c r="A44" s="214"/>
      <c r="B44" s="214"/>
      <c r="C44" s="246"/>
      <c r="D44" s="227"/>
      <c r="E44" s="214"/>
      <c r="F44" s="214"/>
      <c r="G44" s="214"/>
      <c r="H44" s="214"/>
      <c r="I44" s="214"/>
      <c r="J44" s="214"/>
    </row>
    <row r="45" spans="1:10">
      <c r="A45" s="214"/>
      <c r="B45" s="247" t="s">
        <v>412</v>
      </c>
      <c r="C45" s="214"/>
      <c r="D45" s="546">
        <v>43252</v>
      </c>
      <c r="E45" s="214"/>
      <c r="F45" s="214"/>
      <c r="G45" s="214"/>
      <c r="H45" s="214"/>
      <c r="I45" s="214"/>
      <c r="J45" s="214"/>
    </row>
    <row r="46" spans="1:10">
      <c r="A46" s="214"/>
      <c r="B46" s="544" t="s">
        <v>179</v>
      </c>
      <c r="C46" s="214"/>
      <c r="D46" s="234">
        <v>0.23100000000000001</v>
      </c>
      <c r="E46" s="214"/>
      <c r="F46" s="214"/>
      <c r="G46" s="214"/>
      <c r="H46" s="214"/>
      <c r="I46" s="214"/>
      <c r="J46" s="214"/>
    </row>
    <row r="47" spans="1:10">
      <c r="A47" s="214"/>
      <c r="B47" s="544" t="s">
        <v>119</v>
      </c>
      <c r="C47" s="214"/>
      <c r="D47" s="234">
        <v>0.19400000000000001</v>
      </c>
      <c r="E47" s="214"/>
      <c r="F47" s="214"/>
      <c r="G47" s="214"/>
      <c r="H47" s="214"/>
      <c r="I47" s="214"/>
      <c r="J47" s="214"/>
    </row>
    <row r="48" spans="1:10">
      <c r="A48" s="214"/>
      <c r="B48" s="544" t="s">
        <v>413</v>
      </c>
      <c r="C48" s="214"/>
      <c r="D48" s="234">
        <v>0.19900000000000001</v>
      </c>
      <c r="E48" s="214"/>
      <c r="F48" s="214"/>
      <c r="G48" s="214"/>
      <c r="H48" s="214"/>
      <c r="I48" s="214"/>
      <c r="J48" s="214"/>
    </row>
    <row r="49" spans="1:10">
      <c r="A49" s="214"/>
      <c r="B49" s="544" t="s">
        <v>120</v>
      </c>
      <c r="C49" s="214"/>
      <c r="D49" s="234">
        <v>0.376</v>
      </c>
      <c r="E49" s="214"/>
      <c r="F49" s="214"/>
      <c r="G49" s="214"/>
      <c r="H49" s="214"/>
      <c r="I49" s="214"/>
      <c r="J49" s="214"/>
    </row>
    <row r="50" spans="1:10">
      <c r="A50" s="214"/>
      <c r="B50" s="237"/>
      <c r="C50" s="251"/>
      <c r="D50" s="252"/>
      <c r="E50" s="214"/>
      <c r="F50" s="214"/>
      <c r="G50" s="214"/>
      <c r="H50" s="214"/>
      <c r="I50" s="214"/>
      <c r="J50" s="214"/>
    </row>
    <row r="51" spans="1:10">
      <c r="A51" s="214"/>
      <c r="B51" s="584" t="s">
        <v>410</v>
      </c>
      <c r="C51" s="584"/>
      <c r="D51" s="584"/>
      <c r="E51" s="573"/>
      <c r="F51" s="574"/>
      <c r="G51" s="574"/>
      <c r="H51" s="574"/>
      <c r="I51" s="574"/>
      <c r="J51" s="214"/>
    </row>
    <row r="52" spans="1:10">
      <c r="A52" s="214"/>
      <c r="B52" s="222" t="s">
        <v>233</v>
      </c>
      <c r="C52" s="253">
        <v>0</v>
      </c>
      <c r="D52" s="254">
        <v>0</v>
      </c>
      <c r="E52" s="254">
        <v>0</v>
      </c>
      <c r="F52" s="254">
        <v>0</v>
      </c>
      <c r="G52" s="254">
        <v>0</v>
      </c>
      <c r="H52" s="254">
        <v>0</v>
      </c>
      <c r="I52" s="254">
        <v>0</v>
      </c>
      <c r="J52" s="214"/>
    </row>
    <row r="53" spans="1:10">
      <c r="A53" s="214"/>
      <c r="B53" s="214"/>
      <c r="C53" s="214"/>
      <c r="D53" s="214"/>
      <c r="E53" s="214"/>
      <c r="F53" s="214"/>
      <c r="G53" s="214"/>
      <c r="H53" s="214"/>
      <c r="I53" s="214"/>
      <c r="J53" s="214"/>
    </row>
    <row r="54" spans="1:10" ht="15.75">
      <c r="A54" s="214"/>
      <c r="B54" s="553" t="s">
        <v>418</v>
      </c>
      <c r="C54" s="214"/>
      <c r="D54" s="214"/>
      <c r="E54" s="214"/>
      <c r="F54" s="214"/>
      <c r="G54" s="214"/>
      <c r="H54" s="214"/>
      <c r="I54" s="214"/>
      <c r="J54" s="214"/>
    </row>
    <row r="55" spans="1:10">
      <c r="A55" s="214"/>
      <c r="B55" s="540"/>
      <c r="C55" s="214"/>
      <c r="D55" s="214"/>
      <c r="E55" s="214"/>
      <c r="F55" s="214"/>
      <c r="G55" s="214"/>
      <c r="H55" s="214"/>
      <c r="I55" s="214"/>
      <c r="J55" s="214"/>
    </row>
    <row r="56" spans="1:10">
      <c r="A56" s="214"/>
      <c r="B56" s="551" t="s">
        <v>419</v>
      </c>
      <c r="C56" s="214"/>
      <c r="D56" s="214"/>
      <c r="E56" s="214"/>
      <c r="F56" s="214"/>
      <c r="G56" s="214"/>
      <c r="H56" s="214"/>
      <c r="I56" s="214"/>
      <c r="J56" s="214"/>
    </row>
    <row r="57" spans="1:10">
      <c r="A57" s="214"/>
      <c r="B57" s="233" t="s">
        <v>112</v>
      </c>
      <c r="C57" s="581" t="s">
        <v>191</v>
      </c>
      <c r="D57" s="582"/>
      <c r="E57" s="573"/>
      <c r="F57" s="574"/>
      <c r="G57" s="574"/>
      <c r="H57" s="574"/>
      <c r="I57" s="574"/>
      <c r="J57" s="214"/>
    </row>
    <row r="58" spans="1:10">
      <c r="A58" s="214"/>
      <c r="B58" s="257" t="s">
        <v>236</v>
      </c>
      <c r="C58" s="258" t="s">
        <v>231</v>
      </c>
      <c r="D58" s="548">
        <v>0</v>
      </c>
      <c r="E58" s="548">
        <v>0</v>
      </c>
      <c r="F58" s="547">
        <v>0</v>
      </c>
      <c r="G58" s="547">
        <v>0</v>
      </c>
      <c r="H58" s="547">
        <v>0</v>
      </c>
      <c r="I58" s="547">
        <v>0</v>
      </c>
      <c r="J58" s="214"/>
    </row>
    <row r="59" spans="1:10">
      <c r="A59" s="214"/>
      <c r="B59" s="259" t="s">
        <v>237</v>
      </c>
      <c r="C59" s="260" t="s">
        <v>231</v>
      </c>
      <c r="D59" s="548">
        <v>0</v>
      </c>
      <c r="E59" s="639">
        <v>2.4380060000000001</v>
      </c>
      <c r="F59" s="640">
        <v>2.2232660000000002</v>
      </c>
      <c r="G59" s="640">
        <v>1.112266</v>
      </c>
      <c r="H59" s="640">
        <v>1.112266</v>
      </c>
      <c r="I59" s="640">
        <v>1.112266</v>
      </c>
      <c r="J59" s="214"/>
    </row>
    <row r="60" spans="1:10">
      <c r="A60" s="214"/>
      <c r="B60" s="259" t="s">
        <v>238</v>
      </c>
      <c r="C60" s="260" t="s">
        <v>231</v>
      </c>
      <c r="D60" s="548">
        <v>0</v>
      </c>
      <c r="E60" s="555">
        <v>0</v>
      </c>
      <c r="F60" s="549">
        <v>0</v>
      </c>
      <c r="G60" s="549">
        <v>0</v>
      </c>
      <c r="H60" s="549">
        <v>0</v>
      </c>
      <c r="I60" s="549">
        <v>0</v>
      </c>
      <c r="J60" s="214"/>
    </row>
    <row r="61" spans="1:10">
      <c r="A61" s="214"/>
      <c r="B61" s="214"/>
      <c r="C61" s="214"/>
      <c r="D61" s="214"/>
      <c r="E61" s="214"/>
      <c r="F61" s="214"/>
      <c r="G61" s="214"/>
      <c r="H61" s="214"/>
      <c r="I61" s="214"/>
      <c r="J61" s="214"/>
    </row>
    <row r="62" spans="1:10" ht="15.75">
      <c r="A62" s="214"/>
      <c r="B62" s="553" t="s">
        <v>32</v>
      </c>
      <c r="C62" s="214"/>
      <c r="D62" s="214"/>
      <c r="E62" s="214"/>
      <c r="F62" s="214"/>
      <c r="G62" s="214"/>
      <c r="H62" s="214"/>
      <c r="I62" s="214"/>
      <c r="J62" s="214"/>
    </row>
    <row r="63" spans="1:10">
      <c r="A63" s="214"/>
      <c r="B63" s="214"/>
      <c r="C63" s="214"/>
      <c r="D63" s="214"/>
      <c r="E63" s="214"/>
      <c r="F63" s="214"/>
      <c r="G63" s="214"/>
      <c r="H63" s="214"/>
      <c r="I63" s="214"/>
      <c r="J63" s="214"/>
    </row>
    <row r="64" spans="1:10">
      <c r="A64" s="214"/>
      <c r="B64" s="551" t="s">
        <v>421</v>
      </c>
      <c r="C64" s="214"/>
      <c r="D64" s="214"/>
      <c r="E64" s="214"/>
      <c r="F64" s="214"/>
      <c r="G64" s="214"/>
      <c r="H64" s="214"/>
      <c r="I64" s="214"/>
      <c r="J64" s="214"/>
    </row>
    <row r="65" spans="1:10">
      <c r="A65" s="214"/>
      <c r="B65" s="233" t="s">
        <v>420</v>
      </c>
      <c r="C65" s="581" t="s">
        <v>191</v>
      </c>
      <c r="D65" s="582"/>
      <c r="E65" s="573"/>
      <c r="F65" s="574"/>
      <c r="G65" s="574"/>
      <c r="H65" s="574"/>
      <c r="I65" s="574"/>
      <c r="J65" s="214"/>
    </row>
    <row r="66" spans="1:10">
      <c r="A66" s="214"/>
      <c r="B66" s="259" t="s">
        <v>32</v>
      </c>
      <c r="C66" s="260" t="s">
        <v>231</v>
      </c>
      <c r="D66" s="548" t="s">
        <v>231</v>
      </c>
      <c r="E66" s="555">
        <v>3.2428944155239301</v>
      </c>
      <c r="F66" s="549">
        <v>3.2622507749983298</v>
      </c>
      <c r="G66" s="549">
        <v>3.2967065907291802</v>
      </c>
      <c r="H66" s="549">
        <v>3.3260753502503628</v>
      </c>
      <c r="I66" s="549">
        <v>3.3624554129527433</v>
      </c>
      <c r="J66" s="568"/>
    </row>
    <row r="67" spans="1:10">
      <c r="A67" s="214"/>
      <c r="B67" s="214"/>
      <c r="C67" s="214"/>
      <c r="D67" s="214"/>
      <c r="E67" s="214"/>
      <c r="F67" s="214"/>
      <c r="G67" s="214"/>
      <c r="H67" s="214"/>
      <c r="I67" s="214"/>
      <c r="J67" s="214"/>
    </row>
    <row r="68" spans="1:10" ht="15.75" thickBot="1">
      <c r="A68" s="214"/>
      <c r="B68" s="512" t="s">
        <v>214</v>
      </c>
      <c r="C68" s="214"/>
      <c r="D68" s="214"/>
      <c r="E68" s="214"/>
      <c r="F68" s="214"/>
      <c r="G68" s="214"/>
      <c r="H68" s="214"/>
      <c r="I68" s="214"/>
      <c r="J68" s="567"/>
    </row>
    <row r="69" spans="1:10" ht="15.75" thickTop="1">
      <c r="A69" s="214"/>
      <c r="B69" s="556" t="s">
        <v>422</v>
      </c>
      <c r="C69" s="214"/>
      <c r="D69" s="214"/>
      <c r="E69" s="214"/>
      <c r="F69" s="214"/>
      <c r="G69" s="214"/>
      <c r="H69" s="214"/>
      <c r="I69" s="214"/>
      <c r="J69" s="214"/>
    </row>
    <row r="70" spans="1:10">
      <c r="A70" s="214"/>
      <c r="B70" s="559" t="s">
        <v>433</v>
      </c>
      <c r="C70" s="214"/>
      <c r="D70" s="214"/>
      <c r="E70" s="214"/>
      <c r="F70" s="214"/>
      <c r="G70" s="214"/>
      <c r="H70" s="214"/>
      <c r="I70" s="214"/>
      <c r="J70" s="214"/>
    </row>
    <row r="71" spans="1:10">
      <c r="A71" s="214"/>
      <c r="B71" s="559" t="s">
        <v>434</v>
      </c>
      <c r="C71" s="214"/>
      <c r="D71" s="214"/>
      <c r="E71" s="214"/>
      <c r="F71" s="214"/>
      <c r="G71" s="214"/>
      <c r="H71" s="214"/>
      <c r="I71" s="214"/>
      <c r="J71" s="566"/>
    </row>
    <row r="72" spans="1:10">
      <c r="A72" s="214"/>
      <c r="B72" s="556" t="s">
        <v>423</v>
      </c>
      <c r="C72" s="214"/>
      <c r="D72" s="214"/>
      <c r="E72" s="214"/>
      <c r="F72" s="214"/>
      <c r="G72" s="214"/>
      <c r="H72" s="214"/>
      <c r="I72" s="214"/>
      <c r="J72" s="562"/>
    </row>
    <row r="73" spans="1:10">
      <c r="A73" s="214"/>
      <c r="B73" s="559" t="s">
        <v>435</v>
      </c>
      <c r="C73" s="214"/>
      <c r="D73" s="214"/>
      <c r="E73" s="214"/>
      <c r="F73" s="214"/>
      <c r="G73" s="214"/>
      <c r="H73" s="214"/>
      <c r="I73" s="214"/>
      <c r="J73" s="565"/>
    </row>
    <row r="74" spans="1:10">
      <c r="A74" s="214"/>
      <c r="B74" s="556" t="s">
        <v>424</v>
      </c>
      <c r="C74" s="214"/>
      <c r="D74" s="214"/>
      <c r="E74" s="214"/>
      <c r="F74" s="214"/>
      <c r="G74" s="214"/>
      <c r="H74" s="214"/>
      <c r="I74" s="214"/>
      <c r="J74" s="214"/>
    </row>
    <row r="75" spans="1:10">
      <c r="A75" s="214"/>
      <c r="B75" s="559" t="s">
        <v>437</v>
      </c>
      <c r="C75" s="214"/>
      <c r="D75" s="214"/>
      <c r="E75" s="214"/>
      <c r="F75" s="214"/>
      <c r="G75" s="214"/>
      <c r="H75" s="214"/>
      <c r="I75" s="214"/>
      <c r="J75" s="214"/>
    </row>
    <row r="76" spans="1:10">
      <c r="A76" s="214"/>
      <c r="B76" s="556" t="s">
        <v>425</v>
      </c>
      <c r="C76" s="214"/>
      <c r="D76" s="214"/>
      <c r="E76" s="214"/>
      <c r="F76" s="214"/>
      <c r="G76" s="214"/>
      <c r="H76" s="214"/>
      <c r="I76" s="214"/>
      <c r="J76" s="214"/>
    </row>
    <row r="77" spans="1:10">
      <c r="A77" s="214"/>
      <c r="B77" s="559" t="s">
        <v>436</v>
      </c>
      <c r="C77" s="214"/>
      <c r="D77" s="214"/>
      <c r="E77" s="214"/>
      <c r="F77" s="214"/>
      <c r="G77" s="214"/>
      <c r="H77" s="214"/>
      <c r="I77" s="214"/>
      <c r="J77" s="214"/>
    </row>
    <row r="78" spans="1:10">
      <c r="A78" s="214"/>
      <c r="B78" s="556" t="s">
        <v>426</v>
      </c>
      <c r="C78" s="214"/>
      <c r="D78" s="214"/>
      <c r="E78" s="214"/>
      <c r="F78" s="214"/>
      <c r="G78" s="214"/>
      <c r="H78" s="214"/>
      <c r="I78" s="214"/>
      <c r="J78" s="214"/>
    </row>
    <row r="79" spans="1:10">
      <c r="A79" s="214"/>
      <c r="B79" s="556" t="s">
        <v>427</v>
      </c>
      <c r="C79" s="214"/>
      <c r="D79" s="214"/>
      <c r="E79" s="214"/>
      <c r="F79" s="214"/>
      <c r="G79" s="214"/>
      <c r="H79" s="214"/>
      <c r="I79" s="214"/>
      <c r="J79" s="214"/>
    </row>
  </sheetData>
  <mergeCells count="21">
    <mergeCell ref="C65:D65"/>
    <mergeCell ref="E65:I65"/>
    <mergeCell ref="B29:I29"/>
    <mergeCell ref="C32:D32"/>
    <mergeCell ref="E32:I32"/>
    <mergeCell ref="C34:D34"/>
    <mergeCell ref="E34:I34"/>
    <mergeCell ref="C42:D42"/>
    <mergeCell ref="E42:I42"/>
    <mergeCell ref="E39:I39"/>
    <mergeCell ref="B51:D51"/>
    <mergeCell ref="C57:D57"/>
    <mergeCell ref="E51:I51"/>
    <mergeCell ref="E25:I25"/>
    <mergeCell ref="E57:I57"/>
    <mergeCell ref="E13:I13"/>
    <mergeCell ref="E15:I15"/>
    <mergeCell ref="C13:D13"/>
    <mergeCell ref="C15:D15"/>
    <mergeCell ref="C18:D18"/>
    <mergeCell ref="E18:I18"/>
  </mergeCells>
  <pageMargins left="0.70866141732283472" right="0.70866141732283472" top="0.74803149606299213" bottom="0.74803149606299213" header="0.31496062992125984" footer="0.31496062992125984"/>
  <pageSetup paperSize="9" scale="4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BA1"/>
    <pageSetUpPr fitToPage="1"/>
  </sheetPr>
  <dimension ref="A1:F46"/>
  <sheetViews>
    <sheetView zoomScale="90" zoomScaleNormal="90" zoomScalePageLayoutView="85" workbookViewId="0"/>
  </sheetViews>
  <sheetFormatPr defaultColWidth="9" defaultRowHeight="15"/>
  <cols>
    <col min="1" max="1" width="9" style="215"/>
    <col min="2" max="2" width="61.83203125" style="215" customWidth="1"/>
    <col min="3" max="4" width="22" style="215" customWidth="1"/>
    <col min="5" max="6" width="9" style="215"/>
    <col min="7" max="13" width="16" style="215" customWidth="1"/>
    <col min="14" max="14" width="9" style="215"/>
    <col min="15" max="15" width="16" style="215" customWidth="1"/>
    <col min="16" max="16384" width="9" style="215"/>
  </cols>
  <sheetData>
    <row r="1" spans="1:6">
      <c r="A1" s="214"/>
      <c r="B1" s="214"/>
      <c r="C1" s="214"/>
      <c r="D1" s="214"/>
      <c r="E1" s="214"/>
      <c r="F1" s="214"/>
    </row>
    <row r="2" spans="1:6" ht="18.75">
      <c r="A2" s="214"/>
      <c r="B2" s="216" t="s">
        <v>187</v>
      </c>
      <c r="C2" s="214"/>
      <c r="D2" s="214"/>
      <c r="E2" s="214"/>
      <c r="F2" s="214"/>
    </row>
    <row r="3" spans="1:6">
      <c r="A3" s="214"/>
      <c r="B3" s="214"/>
      <c r="C3" s="214"/>
      <c r="D3" s="214"/>
      <c r="E3" s="214"/>
      <c r="F3" s="214"/>
    </row>
    <row r="4" spans="1:6">
      <c r="A4" s="214"/>
      <c r="B4" s="589" t="s">
        <v>188</v>
      </c>
      <c r="C4" s="589"/>
      <c r="D4" s="589"/>
      <c r="E4" s="214"/>
      <c r="F4" s="214"/>
    </row>
    <row r="5" spans="1:6">
      <c r="A5" s="214"/>
      <c r="B5" s="217"/>
      <c r="C5" s="585"/>
      <c r="D5" s="586"/>
      <c r="E5" s="214"/>
      <c r="F5" s="214"/>
    </row>
    <row r="6" spans="1:6">
      <c r="A6" s="214"/>
      <c r="B6" s="217"/>
      <c r="C6" s="587" t="s">
        <v>439</v>
      </c>
      <c r="D6" s="588"/>
      <c r="E6" s="214"/>
      <c r="F6" s="214"/>
    </row>
    <row r="7" spans="1:6">
      <c r="A7" s="214"/>
      <c r="B7" s="218" t="s">
        <v>189</v>
      </c>
      <c r="C7" s="219" t="s">
        <v>190</v>
      </c>
      <c r="D7" s="220" t="s">
        <v>191</v>
      </c>
      <c r="E7" s="214"/>
      <c r="F7" s="214"/>
    </row>
    <row r="8" spans="1:6" ht="15" customHeight="1">
      <c r="A8" s="214"/>
      <c r="B8" s="222" t="s">
        <v>192</v>
      </c>
      <c r="C8" s="223">
        <f>16466262.7399999/1000000</f>
        <v>16.466262739999898</v>
      </c>
      <c r="D8" s="224">
        <f>C8*'Input|Rate of change'!$M$29</f>
        <v>16.998760511461615</v>
      </c>
      <c r="E8" s="214"/>
      <c r="F8" s="214"/>
    </row>
    <row r="9" spans="1:6">
      <c r="A9" s="214"/>
      <c r="B9" s="222" t="s">
        <v>193</v>
      </c>
      <c r="C9" s="223">
        <f>26586219.6300007/1000000</f>
        <v>26.586219630000699</v>
      </c>
      <c r="D9" s="224">
        <f>C9*'Input|Rate of change'!$M$29</f>
        <v>27.445983799205692</v>
      </c>
      <c r="E9" s="214"/>
      <c r="F9" s="214"/>
    </row>
    <row r="10" spans="1:6">
      <c r="A10" s="214"/>
      <c r="B10" s="222" t="s">
        <v>194</v>
      </c>
      <c r="C10" s="223">
        <f>4525883.5100002/1000000</f>
        <v>4.5258835100001997</v>
      </c>
      <c r="D10" s="224">
        <f>C10*'Input|Rate of change'!$M$29</f>
        <v>4.6722447651935841</v>
      </c>
      <c r="E10" s="214"/>
      <c r="F10" s="214"/>
    </row>
    <row r="11" spans="1:6">
      <c r="A11" s="214"/>
      <c r="B11" s="222" t="s">
        <v>195</v>
      </c>
      <c r="C11" s="223">
        <f>3770683.20000011/1000000</f>
        <v>3.7706832000001103</v>
      </c>
      <c r="D11" s="224">
        <f>C11*'Input|Rate of change'!$M$29</f>
        <v>3.8926222478941197</v>
      </c>
      <c r="E11" s="214"/>
      <c r="F11" s="214"/>
    </row>
    <row r="12" spans="1:6" ht="15" customHeight="1">
      <c r="A12" s="214"/>
      <c r="B12" s="222" t="s">
        <v>196</v>
      </c>
      <c r="C12" s="223">
        <f>16376456.81/1000000</f>
        <v>16.376456810000001</v>
      </c>
      <c r="D12" s="224">
        <f>C12*'Input|Rate of change'!$M$29</f>
        <v>16.906050373121058</v>
      </c>
      <c r="E12" s="214"/>
      <c r="F12" s="214"/>
    </row>
    <row r="13" spans="1:6">
      <c r="A13" s="214"/>
      <c r="B13" s="222" t="s">
        <v>197</v>
      </c>
      <c r="C13" s="223">
        <f>3276662.13999987/1000000</f>
        <v>3.2766621399998703</v>
      </c>
      <c r="D13" s="224">
        <f>C13*'Input|Rate of change'!$M$29</f>
        <v>3.3826251818226152</v>
      </c>
      <c r="E13" s="214"/>
      <c r="F13" s="214"/>
    </row>
    <row r="14" spans="1:6">
      <c r="A14" s="214"/>
      <c r="B14" s="222" t="s">
        <v>198</v>
      </c>
      <c r="C14" s="223">
        <f>9354215.5/1000000</f>
        <v>9.3542155000000005</v>
      </c>
      <c r="D14" s="224">
        <f>C14*'Input|Rate of change'!$M$29</f>
        <v>9.6567188054660633</v>
      </c>
      <c r="E14" s="214"/>
      <c r="F14" s="214"/>
    </row>
    <row r="15" spans="1:6">
      <c r="A15" s="214"/>
      <c r="B15" s="222" t="s">
        <v>199</v>
      </c>
      <c r="C15" s="223">
        <f>7123279.85999996/1000000</f>
        <v>7.1232798599999603</v>
      </c>
      <c r="D15" s="224">
        <f>C15*'Input|Rate of change'!$M$29</f>
        <v>7.3536375744881317</v>
      </c>
      <c r="E15" s="214"/>
      <c r="F15" s="214"/>
    </row>
    <row r="16" spans="1:6" ht="15" customHeight="1">
      <c r="A16" s="214"/>
      <c r="B16" s="222" t="s">
        <v>200</v>
      </c>
      <c r="C16" s="223">
        <f>8470343.67/1000000</f>
        <v>8.4703436700000001</v>
      </c>
      <c r="D16" s="224">
        <f>C16*'Input|Rate of change'!$M$29</f>
        <v>8.7442636966028235</v>
      </c>
      <c r="E16" s="214"/>
      <c r="F16" s="214"/>
    </row>
    <row r="17" spans="1:6">
      <c r="A17" s="214"/>
      <c r="B17" s="222" t="s">
        <v>201</v>
      </c>
      <c r="C17" s="223">
        <f>4670970.48/1000000</f>
        <v>4.6709704800000003</v>
      </c>
      <c r="D17" s="224">
        <f>C17*'Input|Rate of change'!$M$29</f>
        <v>4.82202366131001</v>
      </c>
      <c r="E17" s="214"/>
      <c r="F17" s="214"/>
    </row>
    <row r="18" spans="1:6">
      <c r="A18" s="214"/>
      <c r="B18" s="222" t="s">
        <v>202</v>
      </c>
      <c r="C18" s="223">
        <f>3234880.98/1000000</f>
        <v>3.2348809799999998</v>
      </c>
      <c r="D18" s="224">
        <f>C18*'Input|Rate of change'!$M$29</f>
        <v>3.3394928728133841</v>
      </c>
      <c r="E18" s="214"/>
      <c r="F18" s="214"/>
    </row>
    <row r="19" spans="1:6">
      <c r="A19" s="214"/>
      <c r="B19" s="222" t="s">
        <v>203</v>
      </c>
      <c r="C19" s="223">
        <f>3232300.16/1000000</f>
        <v>3.2323001600000003</v>
      </c>
      <c r="D19" s="224">
        <f>C19*'Input|Rate of change'!$M$29</f>
        <v>3.3368285924119419</v>
      </c>
      <c r="E19" s="214"/>
      <c r="F19" s="214"/>
    </row>
    <row r="20" spans="1:6">
      <c r="A20" s="214"/>
      <c r="B20" s="222" t="s">
        <v>204</v>
      </c>
      <c r="C20" s="223">
        <f>19088882.3/1000000</f>
        <v>19.088882300000002</v>
      </c>
      <c r="D20" s="224">
        <f>C20*'Input|Rate of change'!$M$29</f>
        <v>19.706192216946285</v>
      </c>
      <c r="E20" s="214"/>
      <c r="F20" s="214"/>
    </row>
    <row r="21" spans="1:6">
      <c r="A21" s="214"/>
      <c r="B21" s="222" t="s">
        <v>205</v>
      </c>
      <c r="C21" s="223">
        <f>5178147.69/1000000</f>
        <v>5.1781476900000003</v>
      </c>
      <c r="D21" s="224">
        <f>C21*'Input|Rate of change'!$M$29</f>
        <v>5.3456023303614995</v>
      </c>
      <c r="E21" s="214"/>
      <c r="F21" s="214"/>
    </row>
    <row r="22" spans="1:6">
      <c r="A22" s="214"/>
      <c r="B22" s="222" t="s">
        <v>206</v>
      </c>
      <c r="C22" s="223">
        <f>2588589.33/1000000</f>
        <v>2.58858933</v>
      </c>
      <c r="D22" s="224">
        <f>C22*'Input|Rate of change'!$M$29</f>
        <v>2.6723009815884398</v>
      </c>
      <c r="E22" s="214"/>
      <c r="F22" s="214"/>
    </row>
    <row r="23" spans="1:6" ht="15" customHeight="1">
      <c r="A23" s="214"/>
      <c r="B23" s="222" t="s">
        <v>207</v>
      </c>
      <c r="C23" s="223">
        <f>9140039.31/1000000</f>
        <v>9.1400393100000006</v>
      </c>
      <c r="D23" s="224">
        <f>C23*'Input|Rate of change'!$M$29</f>
        <v>9.435616432781142</v>
      </c>
      <c r="E23" s="214"/>
      <c r="F23" s="214"/>
    </row>
    <row r="24" spans="1:6">
      <c r="A24" s="214"/>
      <c r="B24" s="222" t="s">
        <v>208</v>
      </c>
      <c r="C24" s="223">
        <f>17746279.26/1000000</f>
        <v>17.746279260000001</v>
      </c>
      <c r="D24" s="224">
        <f>C24*'Input|Rate of change'!$M$29</f>
        <v>18.32017112039961</v>
      </c>
      <c r="E24" s="214"/>
      <c r="F24" s="214"/>
    </row>
    <row r="25" spans="1:6">
      <c r="A25" s="214"/>
      <c r="B25" s="222" t="s">
        <v>209</v>
      </c>
      <c r="C25" s="223">
        <f>6432277.27/1000000</f>
        <v>6.4322772699999993</v>
      </c>
      <c r="D25" s="224">
        <f>C25*'Input|Rate of change'!$M$29</f>
        <v>6.6402888489345688</v>
      </c>
      <c r="E25" s="214"/>
      <c r="F25" s="214"/>
    </row>
    <row r="26" spans="1:6">
      <c r="A26" s="214"/>
      <c r="B26" s="222" t="s">
        <v>210</v>
      </c>
      <c r="C26" s="223">
        <f>3104333.13/1000000</f>
        <v>3.1043331300000001</v>
      </c>
      <c r="D26" s="224">
        <f>C26*'Input|Rate of change'!$M$29</f>
        <v>3.20472327314913</v>
      </c>
      <c r="E26" s="214"/>
      <c r="F26" s="214"/>
    </row>
    <row r="27" spans="1:6">
      <c r="A27" s="214"/>
      <c r="B27" s="584" t="s">
        <v>211</v>
      </c>
      <c r="C27" s="584"/>
      <c r="D27" s="584"/>
      <c r="E27" s="214"/>
      <c r="F27" s="214"/>
    </row>
    <row r="28" spans="1:6">
      <c r="A28" s="214"/>
      <c r="B28" s="544" t="s">
        <v>406</v>
      </c>
      <c r="C28" s="223">
        <f>-C26</f>
        <v>-3.1043331300000001</v>
      </c>
      <c r="D28" s="224">
        <f>C28*'Input|Rate of change'!$M$29</f>
        <v>-3.20472327314913</v>
      </c>
      <c r="E28" s="214"/>
      <c r="F28" s="214"/>
    </row>
    <row r="29" spans="1:6">
      <c r="A29" s="214"/>
      <c r="B29" s="522" t="s">
        <v>392</v>
      </c>
      <c r="C29" s="527">
        <f>0.179119</f>
        <v>0.179119</v>
      </c>
      <c r="D29" s="528">
        <f>C29*'Input|Rate of change'!$M$29</f>
        <v>0.18491147822244161</v>
      </c>
      <c r="E29" s="214"/>
      <c r="F29" s="214"/>
    </row>
    <row r="30" spans="1:6">
      <c r="A30" s="214"/>
      <c r="B30" s="222" t="s">
        <v>39</v>
      </c>
      <c r="C30" s="225" t="s">
        <v>212</v>
      </c>
      <c r="D30" s="226" t="s">
        <v>212</v>
      </c>
      <c r="E30" s="214"/>
      <c r="F30" s="214"/>
    </row>
    <row r="31" spans="1:6">
      <c r="A31" s="214"/>
      <c r="B31" s="214"/>
      <c r="C31" s="228"/>
      <c r="D31" s="228"/>
      <c r="E31" s="214"/>
      <c r="F31" s="214"/>
    </row>
    <row r="32" spans="1:6" ht="15.75" thickBot="1">
      <c r="A32" s="214"/>
      <c r="B32" s="229" t="s">
        <v>213</v>
      </c>
      <c r="C32" s="230"/>
      <c r="D32" s="230"/>
      <c r="E32" s="214"/>
      <c r="F32" s="214"/>
    </row>
    <row r="33" spans="1:6" ht="16.5" thickTop="1" thickBot="1">
      <c r="A33" s="214"/>
      <c r="B33" s="231" t="s">
        <v>394</v>
      </c>
      <c r="C33" s="232">
        <f>SUM(C8:C26)</f>
        <v>170.36670697000068</v>
      </c>
      <c r="D33" s="232">
        <f>SUM(D8:D26)</f>
        <v>175.87614728595173</v>
      </c>
      <c r="E33" s="214"/>
      <c r="F33" s="214"/>
    </row>
    <row r="34" spans="1:6" ht="15.75" thickTop="1">
      <c r="A34" s="214"/>
      <c r="B34" s="231" t="s">
        <v>391</v>
      </c>
      <c r="C34" s="232">
        <f>SUM(C8:C29)</f>
        <v>167.44149284000068</v>
      </c>
      <c r="D34" s="232">
        <f>C34*'Input|Rate of change'!M29</f>
        <v>172.85633549102496</v>
      </c>
      <c r="E34" s="214"/>
      <c r="F34" s="214"/>
    </row>
    <row r="35" spans="1:6">
      <c r="A35" s="214"/>
      <c r="B35" s="214"/>
      <c r="C35" s="214"/>
      <c r="D35" s="274"/>
      <c r="E35" s="275"/>
      <c r="F35" s="214"/>
    </row>
    <row r="36" spans="1:6">
      <c r="A36" s="214"/>
      <c r="B36" s="494"/>
      <c r="C36" s="214"/>
      <c r="D36" s="494"/>
      <c r="E36" s="214"/>
      <c r="F36" s="214"/>
    </row>
    <row r="37" spans="1:6" ht="15.75" thickBot="1">
      <c r="A37" s="214"/>
      <c r="B37" s="512" t="s">
        <v>214</v>
      </c>
      <c r="C37" s="235"/>
      <c r="D37" s="494"/>
      <c r="E37" s="214"/>
      <c r="F37" s="214"/>
    </row>
    <row r="38" spans="1:6" ht="15.75" thickTop="1">
      <c r="A38" s="214"/>
      <c r="B38" s="513" t="s">
        <v>385</v>
      </c>
      <c r="C38" s="214"/>
      <c r="D38" s="214"/>
      <c r="E38" s="214"/>
      <c r="F38" s="214"/>
    </row>
    <row r="39" spans="1:6">
      <c r="A39" s="214"/>
      <c r="B39" s="513"/>
      <c r="C39" s="214"/>
      <c r="D39" s="214"/>
      <c r="E39" s="214"/>
      <c r="F39" s="214"/>
    </row>
    <row r="46" spans="1:6">
      <c r="B46" s="238"/>
    </row>
  </sheetData>
  <mergeCells count="4">
    <mergeCell ref="C5:D5"/>
    <mergeCell ref="C6:D6"/>
    <mergeCell ref="B4:D4"/>
    <mergeCell ref="B27:D27"/>
  </mergeCells>
  <pageMargins left="0.70866141732283472" right="0.70866141732283472" top="0.74803149606299213" bottom="0.74803149606299213" header="0.31496062992125984" footer="0.31496062992125984"/>
  <pageSetup paperSize="9" scale="81" orientation="portrait"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BA1"/>
    <pageSetUpPr fitToPage="1"/>
  </sheetPr>
  <dimension ref="A1:AR54"/>
  <sheetViews>
    <sheetView zoomScale="90" zoomScaleNormal="90" zoomScalePageLayoutView="85" workbookViewId="0">
      <selection activeCell="F12" sqref="F12"/>
    </sheetView>
  </sheetViews>
  <sheetFormatPr defaultColWidth="9" defaultRowHeight="15"/>
  <cols>
    <col min="1" max="1" width="9" style="215"/>
    <col min="2" max="2" width="90" style="215" customWidth="1"/>
    <col min="3" max="3" width="22.1640625" style="215" customWidth="1"/>
    <col min="4" max="4" width="17.33203125" style="215" customWidth="1"/>
    <col min="5" max="10" width="15.33203125" style="215" customWidth="1"/>
    <col min="11" max="12" width="11.83203125" style="215" customWidth="1"/>
    <col min="13" max="16384" width="9" style="215"/>
  </cols>
  <sheetData>
    <row r="1" spans="1:44">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row>
    <row r="2" spans="1:44" ht="18.75">
      <c r="A2" s="214"/>
      <c r="B2" s="216" t="s">
        <v>239</v>
      </c>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row>
    <row r="3" spans="1:44">
      <c r="A3" s="214"/>
      <c r="B3" s="237" t="s">
        <v>240</v>
      </c>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row>
    <row r="4" spans="1:44">
      <c r="A4" s="214"/>
      <c r="B4" s="239"/>
      <c r="C4" s="577" t="s">
        <v>215</v>
      </c>
      <c r="D4" s="578"/>
      <c r="E4" s="590" t="s">
        <v>393</v>
      </c>
      <c r="F4" s="591"/>
      <c r="G4" s="591"/>
      <c r="H4" s="591"/>
      <c r="I4" s="591"/>
      <c r="J4" s="591"/>
      <c r="K4" s="214"/>
      <c r="L4" s="214"/>
      <c r="M4" s="214"/>
      <c r="N4" s="214"/>
      <c r="O4" s="214"/>
      <c r="P4" s="214"/>
      <c r="Q4" s="214"/>
      <c r="R4" s="214"/>
      <c r="S4" s="214"/>
      <c r="T4" s="214"/>
      <c r="U4" s="214"/>
      <c r="V4" s="214"/>
      <c r="W4" s="214"/>
      <c r="X4" s="214"/>
      <c r="Y4" s="214"/>
      <c r="Z4" s="214"/>
      <c r="AA4" s="214"/>
      <c r="AB4" s="214"/>
      <c r="AC4" s="214"/>
      <c r="AD4" s="214"/>
      <c r="AE4" s="214"/>
      <c r="AF4" s="214"/>
      <c r="AG4" s="214"/>
      <c r="AH4" s="214"/>
      <c r="AI4" s="214"/>
      <c r="AJ4" s="214"/>
      <c r="AK4" s="214"/>
      <c r="AL4" s="214"/>
    </row>
    <row r="5" spans="1:44">
      <c r="A5" s="214"/>
      <c r="B5" s="239" t="s">
        <v>217</v>
      </c>
      <c r="C5" s="240" t="s">
        <v>218</v>
      </c>
      <c r="D5" s="241" t="s">
        <v>219</v>
      </c>
      <c r="E5" s="242" t="s">
        <v>220</v>
      </c>
      <c r="F5" s="243" t="s">
        <v>221</v>
      </c>
      <c r="G5" s="243" t="s">
        <v>222</v>
      </c>
      <c r="H5" s="243" t="s">
        <v>223</v>
      </c>
      <c r="I5" s="243" t="s">
        <v>224</v>
      </c>
      <c r="J5" s="261" t="s">
        <v>241</v>
      </c>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1:44">
      <c r="A6" s="214"/>
      <c r="B6" s="244" t="s">
        <v>242</v>
      </c>
      <c r="C6" s="262" t="s">
        <v>191</v>
      </c>
      <c r="D6" s="244"/>
      <c r="E6" s="263"/>
      <c r="F6" s="244"/>
      <c r="G6" s="244"/>
      <c r="H6" s="244"/>
      <c r="I6" s="244"/>
      <c r="J6" s="221"/>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row>
    <row r="7" spans="1:44">
      <c r="A7" s="214"/>
      <c r="B7" s="222" t="s">
        <v>243</v>
      </c>
      <c r="C7" s="264" t="str">
        <f>ROUND(C15,2) &amp; " {base opex}"</f>
        <v>172.86 {base opex}</v>
      </c>
      <c r="D7" s="541">
        <f>C15</f>
        <v>172.85633549102496</v>
      </c>
      <c r="E7" s="535">
        <f>D15</f>
        <v>167.67064542629421</v>
      </c>
      <c r="F7" s="535">
        <f>E7</f>
        <v>167.67064542629421</v>
      </c>
      <c r="G7" s="535">
        <f>F7</f>
        <v>167.67064542629421</v>
      </c>
      <c r="H7" s="535">
        <f>G7</f>
        <v>167.67064542629421</v>
      </c>
      <c r="I7" s="535">
        <f>H7</f>
        <v>167.67064542629421</v>
      </c>
      <c r="J7" s="536">
        <f t="shared" ref="J7:J11" si="0">SUM(E7:I7)</f>
        <v>838.35322713147104</v>
      </c>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row>
    <row r="8" spans="1:44">
      <c r="A8" s="214"/>
      <c r="B8" s="532" t="s">
        <v>397</v>
      </c>
      <c r="C8" s="265">
        <v>0</v>
      </c>
      <c r="D8" s="542">
        <f>D7*'TG Opex Supporting Details'!D16*'TG Opex Supporting Details'!D40</f>
        <v>6.8174502106728666E-2</v>
      </c>
      <c r="E8" s="535">
        <f>E7*'Calc|Opex forecast'!N55</f>
        <v>0.54517294882497702</v>
      </c>
      <c r="F8" s="535">
        <f>F7*'Calc|Opex forecast'!O56</f>
        <v>0.88404800648734672</v>
      </c>
      <c r="G8" s="535">
        <f>G7*'Calc|Opex forecast'!P56</f>
        <v>1.2617292987315454</v>
      </c>
      <c r="H8" s="535">
        <f>H7*'Calc|Opex forecast'!Q56</f>
        <v>1.5436190078969447</v>
      </c>
      <c r="I8" s="535">
        <f>I7*'Calc|Opex forecast'!R56</f>
        <v>1.9177528365620919</v>
      </c>
      <c r="J8" s="536">
        <f t="shared" si="0"/>
        <v>6.1523220985029061</v>
      </c>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row>
    <row r="9" spans="1:44">
      <c r="A9" s="214"/>
      <c r="B9" s="532" t="s">
        <v>398</v>
      </c>
      <c r="C9" s="265">
        <v>0</v>
      </c>
      <c r="D9" s="542">
        <f>D7*'TG Opex Supporting Details'!D23</f>
        <v>2.5429979358116885E-2</v>
      </c>
      <c r="E9" s="535">
        <f>E7*'Calc|Opex forecast'!N63</f>
        <v>0.96053901980706213</v>
      </c>
      <c r="F9" s="535">
        <f>F7*'Calc|Opex forecast'!O63</f>
        <v>2.1017578602968157</v>
      </c>
      <c r="G9" s="535">
        <f>G7*'Calc|Opex forecast'!P63</f>
        <v>3.558870645112862</v>
      </c>
      <c r="H9" s="535">
        <f>H7*'Calc|Opex forecast'!Q63</f>
        <v>5.3456866250214388</v>
      </c>
      <c r="I9" s="535">
        <f>I7*'Calc|Opex forecast'!R63</f>
        <v>7.1898570616021544</v>
      </c>
      <c r="J9" s="536">
        <f t="shared" si="0"/>
        <v>19.156711211840332</v>
      </c>
      <c r="K9" s="214"/>
      <c r="L9" s="214"/>
      <c r="M9" s="214"/>
      <c r="N9" s="214"/>
      <c r="O9" s="214"/>
      <c r="P9" s="214"/>
      <c r="Q9" s="214"/>
      <c r="R9" s="214"/>
      <c r="S9" s="214"/>
      <c r="T9" s="214"/>
      <c r="U9" s="214"/>
      <c r="V9" s="214"/>
      <c r="W9" s="214"/>
      <c r="X9" s="214"/>
      <c r="Y9" s="214"/>
      <c r="Z9" s="214"/>
      <c r="AA9" s="214"/>
      <c r="AB9" s="214"/>
      <c r="AC9" s="214"/>
      <c r="AD9" s="214"/>
      <c r="AE9" s="214"/>
      <c r="AF9" s="214"/>
      <c r="AG9" s="214"/>
      <c r="AH9" s="214"/>
      <c r="AI9" s="214"/>
      <c r="AJ9" s="214"/>
      <c r="AK9" s="214"/>
      <c r="AL9" s="214"/>
    </row>
    <row r="10" spans="1:44">
      <c r="A10" s="214"/>
      <c r="B10" s="532" t="s">
        <v>399</v>
      </c>
      <c r="C10" s="265">
        <v>0</v>
      </c>
      <c r="D10" s="541">
        <f>D7*'TG Opex Supporting Details'!D52</f>
        <v>0</v>
      </c>
      <c r="E10" s="535">
        <f>E7*'Calc|Opex forecast'!N59</f>
        <v>0</v>
      </c>
      <c r="F10" s="535">
        <f>F7*'Calc|Opex forecast'!O59</f>
        <v>0</v>
      </c>
      <c r="G10" s="535">
        <f>G7*'Calc|Opex forecast'!P59</f>
        <v>0</v>
      </c>
      <c r="H10" s="535">
        <f>H7*'Calc|Opex forecast'!Q59</f>
        <v>0</v>
      </c>
      <c r="I10" s="535">
        <f>I7*'Calc|Opex forecast'!R59</f>
        <v>0</v>
      </c>
      <c r="J10" s="536">
        <f t="shared" si="0"/>
        <v>0</v>
      </c>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row>
    <row r="11" spans="1:44">
      <c r="A11" s="214"/>
      <c r="B11" s="222" t="s">
        <v>244</v>
      </c>
      <c r="C11" s="265">
        <v>0</v>
      </c>
      <c r="D11" s="541">
        <f>D7*(-'TG Opex Supporting Details'!D26)</f>
        <v>-5.2792945461955947</v>
      </c>
      <c r="E11" s="535">
        <v>0</v>
      </c>
      <c r="F11" s="535">
        <v>0</v>
      </c>
      <c r="G11" s="535">
        <v>0</v>
      </c>
      <c r="H11" s="535">
        <v>0</v>
      </c>
      <c r="I11" s="535">
        <v>0</v>
      </c>
      <c r="J11" s="536">
        <f t="shared" si="0"/>
        <v>0</v>
      </c>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row>
    <row r="12" spans="1:44">
      <c r="A12" s="214"/>
      <c r="B12" s="222" t="s">
        <v>112</v>
      </c>
      <c r="C12" s="265">
        <v>0</v>
      </c>
      <c r="D12" s="541">
        <v>0</v>
      </c>
      <c r="E12" s="535">
        <f>'Input|Step changes'!N13</f>
        <v>2.4380060000000001</v>
      </c>
      <c r="F12" s="535">
        <f>'Input|Step changes'!O13</f>
        <v>2.2232660000000002</v>
      </c>
      <c r="G12" s="535">
        <f>'Input|Step changes'!P13</f>
        <v>1.112266</v>
      </c>
      <c r="H12" s="535">
        <f>'Input|Step changes'!Q13</f>
        <v>1.112266</v>
      </c>
      <c r="I12" s="535">
        <f>'Input|Step changes'!R13</f>
        <v>1.112266</v>
      </c>
      <c r="J12" s="536">
        <f>SUM(E12:I12)</f>
        <v>7.9980700000000002</v>
      </c>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row>
    <row r="13" spans="1:44">
      <c r="A13" s="214"/>
      <c r="B13" s="214"/>
      <c r="C13" s="266"/>
      <c r="D13" s="276"/>
      <c r="E13" s="227"/>
      <c r="F13" s="227"/>
      <c r="G13" s="227"/>
      <c r="H13" s="227"/>
      <c r="I13" s="227"/>
      <c r="J13" s="238"/>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row>
    <row r="14" spans="1:44" ht="15.75" thickBot="1">
      <c r="A14" s="214"/>
      <c r="B14" s="229" t="s">
        <v>213</v>
      </c>
      <c r="C14" s="267" t="s">
        <v>191</v>
      </c>
      <c r="D14" s="543"/>
      <c r="E14" s="268"/>
      <c r="F14" s="269"/>
      <c r="G14" s="269"/>
      <c r="H14" s="269"/>
      <c r="I14" s="269"/>
      <c r="J14" s="229"/>
      <c r="K14" s="214"/>
      <c r="L14" s="214"/>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row>
    <row r="15" spans="1:44" ht="15.75" thickTop="1">
      <c r="A15" s="214"/>
      <c r="B15" s="492" t="s">
        <v>245</v>
      </c>
      <c r="C15" s="270">
        <f>'TG Base Year '!D34</f>
        <v>172.85633549102496</v>
      </c>
      <c r="D15" s="541">
        <f t="shared" ref="D15:I15" si="1">SUM(D7:D12)</f>
        <v>167.67064542629421</v>
      </c>
      <c r="E15" s="563">
        <f t="shared" si="1"/>
        <v>171.61436339492627</v>
      </c>
      <c r="F15" s="564">
        <f t="shared" si="1"/>
        <v>172.87971729307839</v>
      </c>
      <c r="G15" s="564">
        <f t="shared" si="1"/>
        <v>173.60351137013865</v>
      </c>
      <c r="H15" s="564">
        <f t="shared" si="1"/>
        <v>175.67221705921261</v>
      </c>
      <c r="I15" s="564">
        <f t="shared" si="1"/>
        <v>177.89052132445849</v>
      </c>
      <c r="J15" s="277">
        <f>SUM(E15:I15)</f>
        <v>871.66033044181438</v>
      </c>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row>
    <row r="16" spans="1:44">
      <c r="A16" s="214"/>
      <c r="B16" s="271"/>
      <c r="C16" s="276"/>
      <c r="D16" s="276"/>
      <c r="E16" s="276"/>
      <c r="F16" s="276"/>
      <c r="G16" s="276"/>
      <c r="H16" s="276"/>
      <c r="I16" s="276"/>
      <c r="J16" s="281"/>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row>
    <row r="17" spans="1:38" ht="15.75" thickBot="1">
      <c r="A17" s="214"/>
      <c r="B17" s="512" t="s">
        <v>214</v>
      </c>
      <c r="C17" s="214"/>
      <c r="D17" s="272"/>
      <c r="E17" s="272"/>
      <c r="F17" s="272"/>
      <c r="G17" s="272"/>
      <c r="H17" s="272"/>
      <c r="I17" s="272"/>
      <c r="J17" s="278"/>
      <c r="K17" s="214"/>
      <c r="L17" s="214"/>
      <c r="M17" s="214"/>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4"/>
      <c r="AK17" s="214"/>
      <c r="AL17" s="214"/>
    </row>
    <row r="18" spans="1:38" ht="15.75" thickTop="1">
      <c r="A18" s="214"/>
      <c r="B18" s="513" t="s">
        <v>385</v>
      </c>
      <c r="C18" s="214"/>
      <c r="D18" s="273"/>
      <c r="E18" s="273"/>
      <c r="F18" s="273"/>
      <c r="G18" s="273"/>
      <c r="H18" s="273"/>
      <c r="I18" s="273"/>
      <c r="J18" s="273"/>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214"/>
      <c r="AL18" s="214"/>
    </row>
    <row r="19" spans="1:38">
      <c r="A19" s="214"/>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row>
    <row r="20" spans="1:38">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row>
    <row r="21" spans="1:38">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row>
    <row r="22" spans="1:38">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14"/>
      <c r="AH22" s="214"/>
    </row>
    <row r="23" spans="1:38">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row>
    <row r="24" spans="1:38">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row>
    <row r="25" spans="1:38">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row>
    <row r="26" spans="1:38">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row>
    <row r="27" spans="1:38">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row>
    <row r="28" spans="1:38">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row>
    <row r="29" spans="1:38">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row>
    <row r="30" spans="1:38">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4"/>
      <c r="AC30" s="214"/>
      <c r="AD30" s="214"/>
      <c r="AE30" s="214"/>
      <c r="AF30" s="214"/>
      <c r="AG30" s="214"/>
      <c r="AH30" s="214"/>
    </row>
    <row r="31" spans="1:38">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4"/>
    </row>
    <row r="32" spans="1:38">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4"/>
      <c r="AC32" s="214"/>
      <c r="AD32" s="214"/>
      <c r="AE32" s="214"/>
      <c r="AF32" s="214"/>
      <c r="AG32" s="214"/>
      <c r="AH32" s="214"/>
    </row>
    <row r="33" spans="1:34">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row>
    <row r="34" spans="1:34">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row>
    <row r="35" spans="1:34">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row>
    <row r="36" spans="1:34">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row>
    <row r="37" spans="1:34">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row>
    <row r="38" spans="1:34">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row>
    <row r="39" spans="1:34">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c r="AA39" s="214"/>
      <c r="AB39" s="214"/>
      <c r="AC39" s="214"/>
      <c r="AD39" s="214"/>
      <c r="AE39" s="214"/>
      <c r="AF39" s="214"/>
      <c r="AG39" s="214"/>
      <c r="AH39" s="214"/>
    </row>
    <row r="40" spans="1:34">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row>
    <row r="41" spans="1:34">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c r="AA41" s="214"/>
      <c r="AB41" s="214"/>
      <c r="AC41" s="214"/>
      <c r="AD41" s="214"/>
      <c r="AE41" s="214"/>
      <c r="AF41" s="214"/>
      <c r="AG41" s="214"/>
      <c r="AH41" s="214"/>
    </row>
    <row r="42" spans="1:34">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row>
    <row r="43" spans="1:34">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row>
    <row r="44" spans="1:34">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row>
    <row r="45" spans="1:34">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row>
    <row r="46" spans="1:34">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row>
    <row r="47" spans="1:34">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row>
    <row r="48" spans="1:34">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row>
    <row r="49" spans="1:34">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row>
    <row r="50" spans="1:34">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row>
    <row r="51" spans="1:34">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row>
    <row r="52" spans="1:34">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row>
    <row r="53" spans="1:34">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c r="AA53" s="214"/>
      <c r="AB53" s="214"/>
      <c r="AC53" s="214"/>
      <c r="AD53" s="214"/>
      <c r="AE53" s="214"/>
      <c r="AF53" s="214"/>
      <c r="AG53" s="214"/>
      <c r="AH53" s="214"/>
    </row>
    <row r="54" spans="1:34">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row>
  </sheetData>
  <mergeCells count="2">
    <mergeCell ref="C4:D4"/>
    <mergeCell ref="E4:J4"/>
  </mergeCells>
  <pageMargins left="0.7" right="0.7" top="0.75" bottom="0.75" header="0.3" footer="0.3"/>
  <pageSetup paperSize="9" scale="67" orientation="landscape" horizontalDpi="300" verticalDpi="300"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B91"/>
    <pageSetUpPr fitToPage="1"/>
  </sheetPr>
  <dimension ref="A1:E9"/>
  <sheetViews>
    <sheetView zoomScale="90" zoomScaleNormal="90" workbookViewId="0"/>
  </sheetViews>
  <sheetFormatPr defaultColWidth="9" defaultRowHeight="11.25"/>
  <cols>
    <col min="1" max="1" width="104.6640625" customWidth="1"/>
  </cols>
  <sheetData>
    <row r="1" spans="1:5">
      <c r="A1" s="513"/>
      <c r="B1" s="513"/>
      <c r="C1" s="513"/>
      <c r="D1" s="513"/>
      <c r="E1" s="513"/>
    </row>
    <row r="2" spans="1:5" ht="18.75">
      <c r="A2" s="550" t="s">
        <v>428</v>
      </c>
      <c r="B2" s="515"/>
      <c r="C2" s="214"/>
      <c r="D2" s="214"/>
      <c r="E2" s="214"/>
    </row>
    <row r="3" spans="1:5" ht="15">
      <c r="A3" s="551"/>
      <c r="B3" s="515"/>
      <c r="C3" s="214"/>
      <c r="D3" s="214"/>
      <c r="E3" s="214"/>
    </row>
    <row r="4" spans="1:5" ht="105">
      <c r="A4" s="557" t="s">
        <v>438</v>
      </c>
      <c r="B4" s="515"/>
      <c r="C4" s="214"/>
      <c r="D4" s="214"/>
      <c r="E4" s="214"/>
    </row>
    <row r="5" spans="1:5" ht="15">
      <c r="A5" s="538"/>
      <c r="B5" s="515"/>
      <c r="C5" s="214"/>
      <c r="D5" s="214"/>
      <c r="E5" s="214"/>
    </row>
    <row r="6" spans="1:5" ht="15">
      <c r="A6" s="551" t="s">
        <v>430</v>
      </c>
      <c r="B6" s="515"/>
      <c r="C6" s="214"/>
      <c r="D6" s="214"/>
      <c r="E6" s="214"/>
    </row>
    <row r="7" spans="1:5" ht="18.75">
      <c r="A7" s="216"/>
      <c r="B7" s="515"/>
      <c r="C7" s="214"/>
      <c r="D7" s="214"/>
      <c r="E7" s="214"/>
    </row>
    <row r="8" spans="1:5" ht="15">
      <c r="A8" s="551" t="s">
        <v>431</v>
      </c>
      <c r="B8" s="214"/>
      <c r="C8" s="214"/>
      <c r="D8" s="214"/>
      <c r="E8" s="214"/>
    </row>
    <row r="9" spans="1:5" ht="15">
      <c r="A9" s="513"/>
      <c r="B9" s="214"/>
      <c r="C9" s="214"/>
      <c r="D9" s="214"/>
      <c r="E9" s="214"/>
    </row>
  </sheetData>
  <pageMargins left="0.70866141732283472" right="0.70866141732283472" top="0.74803149606299213" bottom="0.74803149606299213" header="0.31496062992125984" footer="0.31496062992125984"/>
  <pageSetup paperSize="9" scale="79" orientation="portrait" horizontalDpi="4294967292" verticalDpi="4294967292"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BA1"/>
    <pageSetUpPr fitToPage="1"/>
  </sheetPr>
  <dimension ref="A1:H55"/>
  <sheetViews>
    <sheetView zoomScale="90" zoomScaleNormal="90" zoomScalePageLayoutView="75" workbookViewId="0"/>
  </sheetViews>
  <sheetFormatPr defaultColWidth="9" defaultRowHeight="11.25"/>
  <cols>
    <col min="1" max="1" width="17.33203125" style="490" customWidth="1"/>
    <col min="2" max="2" width="51.1640625" style="490" customWidth="1"/>
    <col min="3" max="3" width="12.33203125" style="490" bestFit="1" customWidth="1"/>
    <col min="4" max="7" width="9" style="490"/>
    <col min="8" max="8" width="28.1640625" style="490" customWidth="1"/>
    <col min="9" max="9" width="26" style="490" customWidth="1"/>
    <col min="10" max="16384" width="9" style="490"/>
  </cols>
  <sheetData>
    <row r="1" spans="1:8">
      <c r="A1" s="489"/>
      <c r="B1" s="489"/>
      <c r="C1" s="489"/>
      <c r="D1" s="489"/>
    </row>
    <row r="2" spans="1:8" ht="18.75">
      <c r="A2" s="484" t="s">
        <v>294</v>
      </c>
      <c r="B2" s="489"/>
      <c r="C2" s="489"/>
      <c r="D2" s="489"/>
    </row>
    <row r="3" spans="1:8">
      <c r="A3" s="489"/>
      <c r="B3" s="489"/>
      <c r="C3" s="489"/>
      <c r="D3" s="489"/>
    </row>
    <row r="4" spans="1:8" ht="15">
      <c r="A4" s="485" t="s">
        <v>295</v>
      </c>
      <c r="B4" s="485"/>
      <c r="C4" s="485" t="s">
        <v>296</v>
      </c>
      <c r="D4" s="489"/>
    </row>
    <row r="5" spans="1:8" ht="15">
      <c r="A5" s="486" t="s">
        <v>297</v>
      </c>
      <c r="B5" s="486" t="s">
        <v>298</v>
      </c>
      <c r="C5" s="487" t="s">
        <v>299</v>
      </c>
      <c r="D5" s="489"/>
    </row>
    <row r="6" spans="1:8" ht="15">
      <c r="A6" s="558" t="s">
        <v>300</v>
      </c>
      <c r="B6" s="558" t="s">
        <v>301</v>
      </c>
      <c r="C6" s="491">
        <v>0</v>
      </c>
      <c r="D6" s="489"/>
    </row>
    <row r="7" spans="1:8" ht="15">
      <c r="A7" s="558" t="s">
        <v>302</v>
      </c>
      <c r="B7" s="558" t="s">
        <v>303</v>
      </c>
      <c r="C7" s="491">
        <v>1680.7399999999998</v>
      </c>
      <c r="D7" s="489"/>
    </row>
    <row r="8" spans="1:8" ht="15">
      <c r="A8" s="558" t="s">
        <v>304</v>
      </c>
      <c r="B8" s="558" t="s">
        <v>305</v>
      </c>
      <c r="C8" s="491">
        <v>342.78999999999996</v>
      </c>
      <c r="D8" s="489"/>
    </row>
    <row r="9" spans="1:8" ht="15">
      <c r="A9" s="558" t="s">
        <v>306</v>
      </c>
      <c r="B9" s="558" t="s">
        <v>307</v>
      </c>
      <c r="C9" s="491">
        <v>4429.07</v>
      </c>
      <c r="D9" s="489"/>
    </row>
    <row r="10" spans="1:8" ht="15">
      <c r="A10" s="558" t="s">
        <v>308</v>
      </c>
      <c r="B10" s="558" t="s">
        <v>307</v>
      </c>
      <c r="C10" s="491">
        <v>218.36</v>
      </c>
      <c r="D10" s="489"/>
    </row>
    <row r="11" spans="1:8" ht="15">
      <c r="A11" s="558" t="s">
        <v>309</v>
      </c>
      <c r="B11" s="558" t="s">
        <v>310</v>
      </c>
      <c r="C11" s="491">
        <v>538.11</v>
      </c>
      <c r="D11" s="489"/>
    </row>
    <row r="12" spans="1:8" ht="15">
      <c r="A12" s="558" t="s">
        <v>311</v>
      </c>
      <c r="B12" s="558" t="s">
        <v>310</v>
      </c>
      <c r="C12" s="491">
        <v>218.36</v>
      </c>
      <c r="D12" s="489"/>
    </row>
    <row r="13" spans="1:8" ht="15">
      <c r="A13" s="558" t="s">
        <v>312</v>
      </c>
      <c r="B13" s="558" t="s">
        <v>313</v>
      </c>
      <c r="C13" s="491">
        <v>218.36</v>
      </c>
      <c r="D13" s="489"/>
      <c r="F13"/>
      <c r="G13"/>
      <c r="H13" s="529"/>
    </row>
    <row r="14" spans="1:8" ht="15">
      <c r="A14" s="558" t="s">
        <v>314</v>
      </c>
      <c r="B14" s="558" t="s">
        <v>315</v>
      </c>
      <c r="C14" s="491">
        <v>218.36</v>
      </c>
      <c r="D14" s="489"/>
      <c r="F14"/>
      <c r="G14"/>
      <c r="H14" s="529"/>
    </row>
    <row r="15" spans="1:8" ht="15">
      <c r="A15" s="558" t="s">
        <v>316</v>
      </c>
      <c r="B15" s="558" t="s">
        <v>317</v>
      </c>
      <c r="C15" s="491">
        <v>218.36</v>
      </c>
      <c r="D15" s="489"/>
      <c r="F15"/>
      <c r="G15"/>
      <c r="H15" s="529"/>
    </row>
    <row r="16" spans="1:8" ht="15">
      <c r="A16" s="558" t="s">
        <v>318</v>
      </c>
      <c r="B16" s="558" t="s">
        <v>319</v>
      </c>
      <c r="C16" s="491">
        <v>2084.17</v>
      </c>
      <c r="D16" s="489"/>
      <c r="F16"/>
      <c r="G16"/>
      <c r="H16" s="529"/>
    </row>
    <row r="17" spans="1:8" ht="15">
      <c r="A17" s="558" t="s">
        <v>320</v>
      </c>
      <c r="B17" s="558" t="s">
        <v>321</v>
      </c>
      <c r="C17" s="491">
        <v>313.89</v>
      </c>
      <c r="D17" s="489"/>
      <c r="F17"/>
      <c r="G17"/>
      <c r="H17" s="529"/>
    </row>
    <row r="18" spans="1:8" ht="15">
      <c r="A18" s="558" t="s">
        <v>322</v>
      </c>
      <c r="B18" s="558" t="s">
        <v>323</v>
      </c>
      <c r="C18" s="491">
        <v>2650.31</v>
      </c>
      <c r="D18" s="489"/>
      <c r="F18"/>
      <c r="G18"/>
      <c r="H18" s="529"/>
    </row>
    <row r="19" spans="1:8" ht="15">
      <c r="A19" s="558" t="s">
        <v>324</v>
      </c>
      <c r="B19" s="558" t="s">
        <v>325</v>
      </c>
      <c r="C19" s="491">
        <v>631.26</v>
      </c>
      <c r="D19" s="489"/>
    </row>
    <row r="20" spans="1:8" ht="15">
      <c r="A20" s="558" t="s">
        <v>326</v>
      </c>
      <c r="B20" s="558" t="s">
        <v>327</v>
      </c>
      <c r="C20" s="491">
        <v>218.36</v>
      </c>
      <c r="D20" s="489"/>
    </row>
    <row r="21" spans="1:8" ht="15">
      <c r="A21" s="558" t="s">
        <v>328</v>
      </c>
      <c r="B21" s="558" t="s">
        <v>329</v>
      </c>
      <c r="C21" s="491">
        <v>179.37</v>
      </c>
      <c r="D21" s="489"/>
    </row>
    <row r="22" spans="1:8" ht="15">
      <c r="A22" s="558" t="s">
        <v>330</v>
      </c>
      <c r="B22" s="558" t="s">
        <v>331</v>
      </c>
      <c r="C22" s="491">
        <v>44.839999999999996</v>
      </c>
      <c r="D22" s="489"/>
    </row>
    <row r="23" spans="1:8" ht="15">
      <c r="A23" s="558" t="s">
        <v>332</v>
      </c>
      <c r="B23" s="558" t="s">
        <v>333</v>
      </c>
      <c r="C23" s="491">
        <v>538.11</v>
      </c>
      <c r="D23" s="489"/>
    </row>
    <row r="24" spans="1:8" ht="15">
      <c r="A24" s="558" t="s">
        <v>334</v>
      </c>
      <c r="B24" s="558" t="s">
        <v>329</v>
      </c>
      <c r="C24" s="491">
        <v>179.38</v>
      </c>
      <c r="D24" s="489"/>
    </row>
    <row r="25" spans="1:8" ht="15">
      <c r="A25" s="558" t="s">
        <v>335</v>
      </c>
      <c r="B25" s="558" t="s">
        <v>336</v>
      </c>
      <c r="C25" s="491">
        <v>358.73</v>
      </c>
      <c r="D25" s="489"/>
    </row>
    <row r="26" spans="1:8" ht="15">
      <c r="A26" s="558" t="s">
        <v>337</v>
      </c>
      <c r="B26" s="558" t="s">
        <v>338</v>
      </c>
      <c r="C26" s="491">
        <v>2459.3000000000002</v>
      </c>
      <c r="D26" s="489"/>
    </row>
    <row r="27" spans="1:8" ht="15">
      <c r="A27" s="558" t="s">
        <v>339</v>
      </c>
      <c r="B27" s="558" t="s">
        <v>340</v>
      </c>
      <c r="C27" s="491">
        <v>179.37</v>
      </c>
      <c r="D27" s="489"/>
    </row>
    <row r="28" spans="1:8" ht="15">
      <c r="A28" s="558" t="s">
        <v>341</v>
      </c>
      <c r="B28" s="558" t="s">
        <v>342</v>
      </c>
      <c r="C28" s="491">
        <v>313.89999999999998</v>
      </c>
      <c r="D28" s="489"/>
    </row>
    <row r="29" spans="1:8" ht="15">
      <c r="A29" s="558" t="s">
        <v>343</v>
      </c>
      <c r="B29" s="558" t="s">
        <v>344</v>
      </c>
      <c r="C29" s="491">
        <v>358.73</v>
      </c>
      <c r="D29" s="489"/>
    </row>
    <row r="30" spans="1:8" ht="15">
      <c r="A30" s="558" t="s">
        <v>345</v>
      </c>
      <c r="B30" s="558" t="s">
        <v>346</v>
      </c>
      <c r="C30" s="491">
        <v>218.36</v>
      </c>
      <c r="D30" s="489"/>
    </row>
    <row r="31" spans="1:8" ht="15">
      <c r="A31" s="558" t="s">
        <v>347</v>
      </c>
      <c r="B31" s="558" t="s">
        <v>348</v>
      </c>
      <c r="C31" s="491">
        <v>179.38</v>
      </c>
      <c r="D31" s="489"/>
    </row>
    <row r="32" spans="1:8" ht="15">
      <c r="A32" s="558" t="s">
        <v>349</v>
      </c>
      <c r="B32" s="558" t="s">
        <v>348</v>
      </c>
      <c r="C32" s="491">
        <v>436.72</v>
      </c>
      <c r="D32" s="489"/>
    </row>
    <row r="33" spans="1:4" ht="15">
      <c r="A33" s="558" t="s">
        <v>350</v>
      </c>
      <c r="B33" s="558" t="s">
        <v>351</v>
      </c>
      <c r="C33" s="491">
        <v>522.16999999999996</v>
      </c>
      <c r="D33" s="489"/>
    </row>
    <row r="34" spans="1:4" ht="15">
      <c r="A34" s="558" t="s">
        <v>352</v>
      </c>
      <c r="B34" s="558" t="s">
        <v>351</v>
      </c>
      <c r="C34" s="491">
        <v>218.36</v>
      </c>
      <c r="D34" s="489"/>
    </row>
    <row r="35" spans="1:4" ht="15">
      <c r="A35" s="558" t="s">
        <v>353</v>
      </c>
      <c r="B35" s="558" t="s">
        <v>354</v>
      </c>
      <c r="C35" s="491">
        <v>269.07</v>
      </c>
      <c r="D35" s="489"/>
    </row>
    <row r="36" spans="1:4" ht="15">
      <c r="A36" s="558" t="s">
        <v>355</v>
      </c>
      <c r="B36" s="558" t="s">
        <v>356</v>
      </c>
      <c r="C36" s="491">
        <v>271.66000000000003</v>
      </c>
      <c r="D36" s="489"/>
    </row>
    <row r="37" spans="1:4" ht="15">
      <c r="A37" s="558" t="s">
        <v>357</v>
      </c>
      <c r="B37" s="558" t="s">
        <v>358</v>
      </c>
      <c r="C37" s="491">
        <v>902.23</v>
      </c>
      <c r="D37" s="489"/>
    </row>
    <row r="38" spans="1:4" ht="15">
      <c r="A38" s="558" t="s">
        <v>359</v>
      </c>
      <c r="B38" s="558" t="s">
        <v>360</v>
      </c>
      <c r="C38" s="491">
        <v>8865.66</v>
      </c>
      <c r="D38" s="489"/>
    </row>
    <row r="39" spans="1:4" ht="15">
      <c r="A39" s="558" t="s">
        <v>361</v>
      </c>
      <c r="B39" s="558" t="s">
        <v>362</v>
      </c>
      <c r="C39" s="491">
        <v>709.5</v>
      </c>
      <c r="D39" s="489"/>
    </row>
    <row r="40" spans="1:4" ht="15">
      <c r="A40" s="558" t="s">
        <v>363</v>
      </c>
      <c r="B40" s="558" t="s">
        <v>364</v>
      </c>
      <c r="C40" s="491">
        <v>709.5</v>
      </c>
      <c r="D40" s="489"/>
    </row>
    <row r="41" spans="1:4" ht="15">
      <c r="A41" s="558" t="s">
        <v>365</v>
      </c>
      <c r="B41" s="558" t="s">
        <v>366</v>
      </c>
      <c r="C41" s="491">
        <v>2080.66</v>
      </c>
      <c r="D41" s="489"/>
    </row>
    <row r="42" spans="1:4" ht="15">
      <c r="A42" s="558" t="s">
        <v>367</v>
      </c>
      <c r="B42" s="558" t="s">
        <v>368</v>
      </c>
      <c r="C42" s="491">
        <v>2256.7800000000002</v>
      </c>
      <c r="D42" s="489"/>
    </row>
    <row r="43" spans="1:4" ht="15">
      <c r="A43" s="558" t="s">
        <v>369</v>
      </c>
      <c r="B43" s="558" t="s">
        <v>370</v>
      </c>
      <c r="C43" s="491">
        <v>1735.22</v>
      </c>
      <c r="D43" s="489"/>
    </row>
    <row r="44" spans="1:4" ht="15">
      <c r="A44" s="558" t="s">
        <v>371</v>
      </c>
      <c r="B44" s="558" t="s">
        <v>372</v>
      </c>
      <c r="C44" s="491">
        <v>3208.6699999999996</v>
      </c>
      <c r="D44" s="489"/>
    </row>
    <row r="45" spans="1:4" ht="15">
      <c r="A45" s="558" t="s">
        <v>373</v>
      </c>
      <c r="B45" s="558" t="s">
        <v>374</v>
      </c>
      <c r="C45" s="491">
        <v>3087.34</v>
      </c>
      <c r="D45" s="489"/>
    </row>
    <row r="46" spans="1:4" ht="15">
      <c r="A46" s="558" t="s">
        <v>375</v>
      </c>
      <c r="B46" s="558" t="s">
        <v>376</v>
      </c>
      <c r="C46" s="491">
        <v>3144.79</v>
      </c>
      <c r="D46" s="489"/>
    </row>
    <row r="47" spans="1:4" ht="15">
      <c r="A47" s="558" t="s">
        <v>377</v>
      </c>
      <c r="B47" s="558" t="s">
        <v>378</v>
      </c>
      <c r="C47" s="491">
        <v>1998.39</v>
      </c>
      <c r="D47" s="489"/>
    </row>
    <row r="48" spans="1:4" ht="15.75" thickBot="1">
      <c r="A48" s="488" t="s">
        <v>213</v>
      </c>
      <c r="B48" s="488"/>
      <c r="C48" s="483">
        <f>SUM(C6:C47)</f>
        <v>49406.689999999995</v>
      </c>
      <c r="D48" s="489"/>
    </row>
    <row r="49" spans="1:4" ht="12" thickTop="1">
      <c r="A49" s="489"/>
      <c r="B49" s="489"/>
      <c r="C49" s="489"/>
      <c r="D49" s="489"/>
    </row>
    <row r="50" spans="1:4">
      <c r="A50" s="489"/>
      <c r="B50" s="489"/>
      <c r="C50" s="489"/>
      <c r="D50" s="489"/>
    </row>
    <row r="51" spans="1:4" ht="15.75" thickBot="1">
      <c r="A51" s="512" t="s">
        <v>214</v>
      </c>
      <c r="B51" s="236"/>
      <c r="C51" s="489"/>
      <c r="D51" s="489"/>
    </row>
    <row r="52" spans="1:4" ht="12" thickTop="1">
      <c r="A52" s="513" t="s">
        <v>385</v>
      </c>
      <c r="B52" s="489"/>
      <c r="C52" s="489"/>
      <c r="D52" s="489"/>
    </row>
    <row r="53" spans="1:4">
      <c r="A53" s="489"/>
      <c r="B53" s="489"/>
      <c r="C53" s="489"/>
      <c r="D53" s="489"/>
    </row>
    <row r="54" spans="1:4">
      <c r="A54" s="489"/>
      <c r="B54" s="489"/>
      <c r="C54" s="489"/>
      <c r="D54" s="489"/>
    </row>
    <row r="55" spans="1:4">
      <c r="A55" s="489"/>
      <c r="B55" s="489"/>
      <c r="C55" s="489"/>
      <c r="D55" s="489"/>
    </row>
  </sheetData>
  <pageMargins left="0.70866141732283472" right="0.70866141732283472" top="0.74803149606299213" bottom="0.74803149606299213" header="0.31496062992125984" footer="0.31496062992125984"/>
  <pageSetup paperSize="9" scale="82" orientation="portrait" horizontalDpi="300" verticalDpi="300"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1"/>
  <sheetViews>
    <sheetView zoomScale="85" zoomScaleNormal="85" zoomScalePageLayoutView="85" workbookViewId="0"/>
  </sheetViews>
  <sheetFormatPr defaultColWidth="0" defaultRowHeight="15" customHeight="1" zeroHeight="1"/>
  <cols>
    <col min="1" max="1" width="3.33203125" style="282" customWidth="1"/>
    <col min="2" max="2" width="57.33203125" style="284" customWidth="1"/>
    <col min="3" max="25" width="13.33203125" style="284" customWidth="1"/>
    <col min="26" max="16384" width="10.6640625" style="284" hidden="1"/>
  </cols>
  <sheetData>
    <row r="1" spans="1:25" ht="15.75" thickBot="1">
      <c r="B1" s="283"/>
      <c r="C1" s="283"/>
      <c r="D1" s="283"/>
      <c r="E1" s="283"/>
      <c r="F1" s="283"/>
      <c r="G1" s="283"/>
      <c r="H1" s="283"/>
      <c r="I1" s="283"/>
      <c r="J1" s="283"/>
      <c r="K1" s="283"/>
      <c r="L1" s="283"/>
      <c r="M1" s="283"/>
      <c r="N1" s="283"/>
      <c r="O1" s="283"/>
      <c r="P1" s="283"/>
      <c r="Q1" s="283"/>
      <c r="R1" s="283"/>
      <c r="S1" s="283"/>
      <c r="T1" s="283"/>
      <c r="U1" s="283"/>
      <c r="V1" s="283"/>
      <c r="W1" s="283"/>
      <c r="X1" s="283"/>
      <c r="Y1" s="283"/>
    </row>
    <row r="2" spans="1:25" ht="16.5" thickBot="1">
      <c r="B2" s="285" t="s">
        <v>246</v>
      </c>
      <c r="C2" s="627" t="s">
        <v>247</v>
      </c>
      <c r="D2" s="628"/>
      <c r="E2" s="628"/>
      <c r="F2" s="628"/>
      <c r="G2" s="628"/>
      <c r="H2" s="628"/>
      <c r="I2" s="628"/>
      <c r="J2" s="628"/>
      <c r="K2" s="628"/>
      <c r="L2" s="629"/>
      <c r="M2" s="286" t="s">
        <v>248</v>
      </c>
      <c r="N2" s="283"/>
      <c r="O2" s="283"/>
      <c r="P2" s="283"/>
      <c r="Q2" s="283"/>
      <c r="R2" s="283"/>
      <c r="S2" s="283"/>
      <c r="T2" s="283"/>
      <c r="U2" s="283"/>
      <c r="V2" s="283"/>
      <c r="W2" s="283"/>
      <c r="X2" s="283"/>
      <c r="Y2" s="283"/>
    </row>
    <row r="3" spans="1:25" s="294" customFormat="1" ht="15.75" thickBot="1">
      <c r="A3" s="287"/>
      <c r="B3" s="288"/>
      <c r="C3" s="289" t="s">
        <v>249</v>
      </c>
      <c r="D3" s="290" t="s">
        <v>250</v>
      </c>
      <c r="E3" s="290" t="s">
        <v>251</v>
      </c>
      <c r="F3" s="290" t="s">
        <v>252</v>
      </c>
      <c r="G3" s="290" t="s">
        <v>253</v>
      </c>
      <c r="H3" s="290" t="s">
        <v>254</v>
      </c>
      <c r="I3" s="290" t="s">
        <v>255</v>
      </c>
      <c r="J3" s="290" t="s">
        <v>256</v>
      </c>
      <c r="K3" s="290" t="s">
        <v>257</v>
      </c>
      <c r="L3" s="291" t="s">
        <v>218</v>
      </c>
      <c r="M3" s="292" t="s">
        <v>219</v>
      </c>
      <c r="N3" s="293"/>
    </row>
    <row r="4" spans="1:25">
      <c r="B4" s="295" t="s">
        <v>258</v>
      </c>
      <c r="C4" s="296">
        <f>'Input|Inflation'!D14</f>
        <v>164.6</v>
      </c>
      <c r="D4" s="297">
        <f>'Input|Inflation'!D18</f>
        <v>167</v>
      </c>
      <c r="E4" s="297">
        <f>'Input|Inflation'!D22</f>
        <v>172.1</v>
      </c>
      <c r="F4" s="297">
        <f>'Input|Inflation'!D26</f>
        <v>178.3</v>
      </c>
      <c r="G4" s="298"/>
      <c r="H4" s="298"/>
      <c r="I4" s="298"/>
      <c r="J4" s="298"/>
      <c r="K4" s="298"/>
      <c r="L4" s="298"/>
      <c r="M4" s="299"/>
    </row>
    <row r="5" spans="1:25" ht="15.75" thickBot="1">
      <c r="B5" s="300" t="s">
        <v>259</v>
      </c>
      <c r="C5" s="301"/>
      <c r="D5" s="302"/>
      <c r="E5" s="303">
        <f>'Input|Inflation'!F22</f>
        <v>95.8</v>
      </c>
      <c r="F5" s="303">
        <f>'Input|Inflation'!F26</f>
        <v>99.2</v>
      </c>
      <c r="G5" s="303">
        <f>'Input|Inflation'!F30</f>
        <v>100.4</v>
      </c>
      <c r="H5" s="303">
        <f>'Input|Inflation'!F34</f>
        <v>102.8</v>
      </c>
      <c r="I5" s="303">
        <f>'Input|Inflation'!F38</f>
        <v>105.9</v>
      </c>
      <c r="J5" s="303">
        <f>'Input|Inflation'!F42</f>
        <v>107.5</v>
      </c>
      <c r="K5" s="303">
        <f>'Input|Inflation'!F46</f>
        <v>108.6</v>
      </c>
      <c r="L5" s="303">
        <f>'Input|Inflation'!F50</f>
        <v>110.7</v>
      </c>
      <c r="M5" s="304">
        <f>'Input|Inflation'!F54</f>
        <v>113.19074999999999</v>
      </c>
      <c r="N5" s="284" t="s">
        <v>260</v>
      </c>
    </row>
    <row r="6" spans="1:25">
      <c r="B6" s="305" t="s">
        <v>261</v>
      </c>
      <c r="C6" s="306"/>
      <c r="D6" s="307">
        <f t="shared" ref="D6:F6" si="0">D4/C4-1</f>
        <v>1.4580801944106936E-2</v>
      </c>
      <c r="E6" s="307">
        <f t="shared" si="0"/>
        <v>3.0538922155688653E-2</v>
      </c>
      <c r="F6" s="307">
        <f t="shared" si="0"/>
        <v>3.6025566531086683E-2</v>
      </c>
      <c r="G6" s="307">
        <f t="shared" ref="G6:M6" si="1">G5/F5-1</f>
        <v>1.2096774193548487E-2</v>
      </c>
      <c r="H6" s="307">
        <f t="shared" si="1"/>
        <v>2.3904382470119501E-2</v>
      </c>
      <c r="I6" s="307">
        <f t="shared" si="1"/>
        <v>3.0155642023346418E-2</v>
      </c>
      <c r="J6" s="307">
        <f t="shared" si="1"/>
        <v>1.5108593012275628E-2</v>
      </c>
      <c r="K6" s="307">
        <f t="shared" si="1"/>
        <v>1.0232558139534831E-2</v>
      </c>
      <c r="L6" s="307">
        <f t="shared" si="1"/>
        <v>1.9337016574585641E-2</v>
      </c>
      <c r="M6" s="308">
        <f t="shared" si="1"/>
        <v>2.2499999999999964E-2</v>
      </c>
      <c r="N6" s="283"/>
      <c r="O6" s="283"/>
      <c r="P6" s="283"/>
      <c r="Q6" s="283"/>
      <c r="R6" s="309"/>
      <c r="S6" s="309"/>
      <c r="T6" s="309"/>
      <c r="U6" s="309"/>
      <c r="V6" s="309"/>
      <c r="W6" s="309"/>
      <c r="X6" s="309"/>
    </row>
    <row r="7" spans="1:25" s="317" customFormat="1" ht="15.75" thickBot="1">
      <c r="A7" s="282"/>
      <c r="B7" s="310" t="s">
        <v>262</v>
      </c>
      <c r="C7" s="311">
        <f t="shared" ref="C7:L7" si="2">D7/(1+D6)</f>
        <v>0.80905719099101792</v>
      </c>
      <c r="D7" s="312">
        <f t="shared" si="2"/>
        <v>0.82085389365431349</v>
      </c>
      <c r="E7" s="313">
        <f t="shared" si="2"/>
        <v>0.84592188681381653</v>
      </c>
      <c r="F7" s="313">
        <f t="shared" si="2"/>
        <v>0.87639670202733</v>
      </c>
      <c r="G7" s="313">
        <f t="shared" si="2"/>
        <v>0.88699827503572526</v>
      </c>
      <c r="H7" s="313">
        <f t="shared" si="2"/>
        <v>0.90820142105251545</v>
      </c>
      <c r="I7" s="314">
        <f t="shared" si="2"/>
        <v>0.93558881799086957</v>
      </c>
      <c r="J7" s="313">
        <f t="shared" si="2"/>
        <v>0.94972424866872962</v>
      </c>
      <c r="K7" s="313">
        <f t="shared" si="2"/>
        <v>0.95944235725975846</v>
      </c>
      <c r="L7" s="313">
        <f t="shared" si="2"/>
        <v>0.97799511002444994</v>
      </c>
      <c r="M7" s="315">
        <v>1</v>
      </c>
      <c r="N7" s="316"/>
      <c r="O7" s="316"/>
      <c r="P7" s="316"/>
      <c r="Q7" s="316"/>
      <c r="R7" s="316"/>
      <c r="S7" s="316"/>
      <c r="T7" s="316"/>
      <c r="U7" s="316"/>
      <c r="V7" s="316"/>
      <c r="W7" s="316"/>
      <c r="X7" s="316"/>
      <c r="Y7" s="316"/>
    </row>
    <row r="8" spans="1:25">
      <c r="B8" s="316"/>
      <c r="C8" s="316"/>
      <c r="D8" s="316"/>
      <c r="E8" s="316"/>
      <c r="F8" s="316"/>
      <c r="G8" s="316"/>
      <c r="H8" s="316"/>
      <c r="I8" s="316"/>
      <c r="J8" s="316"/>
      <c r="K8" s="316"/>
      <c r="L8" s="316"/>
      <c r="M8" s="316"/>
      <c r="N8" s="316"/>
      <c r="O8" s="316"/>
      <c r="P8" s="316"/>
      <c r="Q8" s="316"/>
      <c r="R8" s="316"/>
      <c r="S8" s="316"/>
      <c r="T8" s="318"/>
      <c r="U8" s="318"/>
      <c r="V8" s="318"/>
      <c r="W8" s="318"/>
      <c r="X8" s="318"/>
      <c r="Y8" s="318"/>
    </row>
    <row r="9" spans="1:25">
      <c r="B9" s="316"/>
      <c r="C9" s="316"/>
      <c r="D9" s="316"/>
      <c r="E9" s="316"/>
      <c r="F9" s="316"/>
      <c r="G9" s="316"/>
      <c r="H9" s="316"/>
      <c r="I9" s="316"/>
      <c r="J9" s="316"/>
      <c r="K9" s="316"/>
      <c r="L9" s="316"/>
      <c r="M9" s="316"/>
      <c r="N9" s="316"/>
      <c r="O9" s="316"/>
      <c r="P9" s="316"/>
      <c r="Q9" s="316"/>
      <c r="R9" s="316"/>
      <c r="S9" s="316"/>
      <c r="T9" s="318"/>
      <c r="U9" s="318"/>
      <c r="V9" s="318"/>
      <c r="W9" s="318"/>
      <c r="X9" s="318"/>
      <c r="Y9" s="318"/>
    </row>
    <row r="10" spans="1:25">
      <c r="B10" s="316"/>
      <c r="C10" s="316"/>
      <c r="D10" s="316"/>
      <c r="E10" s="316"/>
      <c r="F10" s="316"/>
      <c r="G10" s="316"/>
      <c r="H10" s="316"/>
      <c r="I10" s="316"/>
      <c r="J10" s="316"/>
      <c r="K10" s="316"/>
      <c r="L10" s="316"/>
      <c r="M10" s="316"/>
      <c r="N10" s="316"/>
      <c r="O10" s="316"/>
      <c r="P10" s="316"/>
      <c r="Q10" s="316"/>
      <c r="R10" s="316"/>
      <c r="S10" s="316"/>
      <c r="T10" s="318"/>
      <c r="U10" s="318"/>
      <c r="V10" s="318"/>
      <c r="W10" s="318"/>
      <c r="X10" s="318"/>
      <c r="Y10" s="318"/>
    </row>
    <row r="11" spans="1:25" s="319" customFormat="1" ht="18.75">
      <c r="B11" s="320" t="s">
        <v>263</v>
      </c>
      <c r="C11" s="320"/>
      <c r="D11" s="320"/>
      <c r="E11" s="320"/>
      <c r="F11" s="320"/>
      <c r="G11" s="320"/>
      <c r="H11" s="320"/>
      <c r="I11" s="320"/>
      <c r="J11" s="320"/>
      <c r="K11" s="320"/>
      <c r="L11" s="320"/>
      <c r="M11" s="320"/>
      <c r="N11" s="320"/>
      <c r="O11" s="320"/>
      <c r="P11" s="320"/>
      <c r="Q11" s="320"/>
      <c r="R11" s="320"/>
      <c r="S11" s="320"/>
      <c r="T11" s="320"/>
      <c r="U11" s="320"/>
      <c r="V11" s="320"/>
      <c r="W11" s="320"/>
      <c r="X11" s="320"/>
      <c r="Y11" s="320"/>
    </row>
    <row r="12" spans="1:25" s="317" customFormat="1" ht="15.75" thickBot="1">
      <c r="A12" s="282"/>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row>
    <row r="13" spans="1:25" s="321" customFormat="1" ht="26.25" customHeight="1" thickBot="1">
      <c r="B13" s="322" t="s">
        <v>264</v>
      </c>
      <c r="C13" s="323"/>
      <c r="D13" s="323"/>
      <c r="E13" s="323"/>
      <c r="F13" s="323"/>
      <c r="G13" s="323"/>
      <c r="H13" s="323"/>
      <c r="I13" s="323"/>
      <c r="J13" s="323"/>
      <c r="K13" s="323"/>
      <c r="L13" s="323"/>
      <c r="M13" s="323"/>
      <c r="N13" s="323"/>
      <c r="O13" s="323"/>
      <c r="P13" s="323"/>
      <c r="Q13" s="323"/>
      <c r="R13" s="323"/>
      <c r="S13" s="324"/>
      <c r="T13" s="318"/>
      <c r="U13" s="318"/>
      <c r="V13" s="318"/>
      <c r="W13" s="318"/>
      <c r="X13" s="318"/>
      <c r="Y13" s="318"/>
    </row>
    <row r="14" spans="1:25" ht="16.5" thickBot="1">
      <c r="B14" s="325"/>
      <c r="C14" s="630" t="s">
        <v>265</v>
      </c>
      <c r="D14" s="631"/>
      <c r="E14" s="631"/>
      <c r="F14" s="632"/>
      <c r="G14" s="615" t="s">
        <v>266</v>
      </c>
      <c r="H14" s="616"/>
      <c r="I14" s="616"/>
      <c r="J14" s="617"/>
      <c r="L14" s="615" t="s">
        <v>267</v>
      </c>
      <c r="M14" s="616"/>
      <c r="N14" s="616"/>
      <c r="O14" s="616"/>
      <c r="P14" s="616"/>
      <c r="Q14" s="616"/>
      <c r="R14" s="616"/>
      <c r="S14" s="617"/>
      <c r="T14" s="318"/>
      <c r="U14" s="318"/>
      <c r="V14" s="318"/>
      <c r="W14" s="318"/>
      <c r="X14" s="318"/>
      <c r="Y14" s="318"/>
    </row>
    <row r="15" spans="1:25" ht="15.75">
      <c r="B15" s="325"/>
      <c r="C15" s="633" t="s">
        <v>268</v>
      </c>
      <c r="D15" s="634"/>
      <c r="E15" s="634"/>
      <c r="F15" s="635"/>
      <c r="G15" s="623" t="s">
        <v>269</v>
      </c>
      <c r="H15" s="624"/>
      <c r="I15" s="624"/>
      <c r="J15" s="625"/>
      <c r="L15" s="633" t="s">
        <v>268</v>
      </c>
      <c r="M15" s="634"/>
      <c r="N15" s="634"/>
      <c r="O15" s="635"/>
      <c r="P15" s="623" t="s">
        <v>269</v>
      </c>
      <c r="Q15" s="624"/>
      <c r="R15" s="624"/>
      <c r="S15" s="625"/>
      <c r="T15" s="318"/>
      <c r="U15" s="318"/>
      <c r="V15" s="318"/>
      <c r="W15" s="318"/>
      <c r="X15" s="318"/>
      <c r="Y15" s="318"/>
    </row>
    <row r="16" spans="1:25" ht="16.5" thickBot="1">
      <c r="B16" s="326"/>
      <c r="C16" s="327" t="s">
        <v>252</v>
      </c>
      <c r="D16" s="328" t="s">
        <v>253</v>
      </c>
      <c r="E16" s="328" t="s">
        <v>254</v>
      </c>
      <c r="F16" s="329" t="s">
        <v>255</v>
      </c>
      <c r="G16" s="330" t="s">
        <v>256</v>
      </c>
      <c r="H16" s="331" t="s">
        <v>257</v>
      </c>
      <c r="I16" s="331" t="s">
        <v>218</v>
      </c>
      <c r="J16" s="332" t="s">
        <v>219</v>
      </c>
      <c r="L16" s="327" t="s">
        <v>252</v>
      </c>
      <c r="M16" s="328" t="s">
        <v>253</v>
      </c>
      <c r="N16" s="328" t="s">
        <v>254</v>
      </c>
      <c r="O16" s="333" t="s">
        <v>255</v>
      </c>
      <c r="P16" s="330" t="s">
        <v>256</v>
      </c>
      <c r="Q16" s="331" t="s">
        <v>257</v>
      </c>
      <c r="R16" s="331" t="s">
        <v>218</v>
      </c>
      <c r="S16" s="332" t="s">
        <v>219</v>
      </c>
      <c r="T16" s="318"/>
      <c r="U16" s="318"/>
      <c r="V16" s="318"/>
      <c r="W16" s="318"/>
      <c r="X16" s="318"/>
      <c r="Y16" s="318"/>
    </row>
    <row r="17" spans="1:25">
      <c r="B17" s="334" t="s">
        <v>270</v>
      </c>
      <c r="C17" s="335"/>
      <c r="D17" s="336"/>
      <c r="E17" s="337">
        <v>165.4638732634898</v>
      </c>
      <c r="F17" s="338">
        <v>167.13471888176016</v>
      </c>
      <c r="G17" s="502">
        <v>166.9928664469108</v>
      </c>
      <c r="H17" s="393">
        <v>165.82883201791881</v>
      </c>
      <c r="I17" s="393">
        <v>170.32092950548207</v>
      </c>
      <c r="J17" s="503">
        <v>163.81768418226179</v>
      </c>
      <c r="L17" s="340"/>
      <c r="M17" s="341"/>
      <c r="N17" s="342">
        <f>+E17/$D$7</f>
        <v>201.57530413466208</v>
      </c>
      <c r="O17" s="342">
        <f>+F17/$D$7</f>
        <v>203.61080111066107</v>
      </c>
      <c r="P17" s="343">
        <f t="shared" ref="P17:S17" si="3">+G17/$I$7</f>
        <v>178.48959204698457</v>
      </c>
      <c r="Q17" s="344">
        <f t="shared" si="3"/>
        <v>177.24541895875581</v>
      </c>
      <c r="R17" s="345">
        <f t="shared" si="3"/>
        <v>182.0467776338304</v>
      </c>
      <c r="S17" s="346">
        <f t="shared" si="3"/>
        <v>175.09581242543291</v>
      </c>
      <c r="T17" s="318"/>
      <c r="U17" s="318"/>
      <c r="V17" s="318"/>
      <c r="W17" s="318"/>
      <c r="X17" s="318"/>
      <c r="Y17" s="318"/>
    </row>
    <row r="18" spans="1:25">
      <c r="B18" s="354" t="s">
        <v>271</v>
      </c>
      <c r="C18" s="355"/>
      <c r="D18" s="366"/>
      <c r="E18" s="357"/>
      <c r="F18" s="358"/>
      <c r="G18" s="359"/>
      <c r="H18" s="357"/>
      <c r="I18" s="357"/>
      <c r="J18" s="360"/>
      <c r="L18" s="361"/>
      <c r="M18" s="362"/>
      <c r="N18" s="342"/>
      <c r="O18" s="342"/>
      <c r="P18" s="363"/>
      <c r="Q18" s="342"/>
      <c r="R18" s="364"/>
      <c r="S18" s="365"/>
      <c r="T18" s="318"/>
      <c r="U18" s="318"/>
      <c r="V18" s="318"/>
      <c r="W18" s="318"/>
      <c r="X18" s="318"/>
      <c r="Y18" s="318"/>
    </row>
    <row r="19" spans="1:25">
      <c r="B19" s="354" t="s">
        <v>39</v>
      </c>
      <c r="C19" s="355"/>
      <c r="D19" s="356"/>
      <c r="E19" s="357">
        <v>-2.5021267637935645</v>
      </c>
      <c r="F19" s="358">
        <v>-2.6605516056841072</v>
      </c>
      <c r="G19" s="359"/>
      <c r="H19" s="357"/>
      <c r="I19" s="357"/>
      <c r="J19" s="360"/>
      <c r="L19" s="361"/>
      <c r="M19" s="362"/>
      <c r="N19" s="342">
        <f t="shared" ref="N19:O25" si="4">+E19/$D$7</f>
        <v>-3.0481999088223684</v>
      </c>
      <c r="O19" s="342">
        <f t="shared" si="4"/>
        <v>-3.2411999580580004</v>
      </c>
      <c r="P19" s="363">
        <f t="shared" ref="P19:S25" si="5">+G19/$I$7</f>
        <v>0</v>
      </c>
      <c r="Q19" s="342">
        <f t="shared" si="5"/>
        <v>0</v>
      </c>
      <c r="R19" s="364">
        <f t="shared" si="5"/>
        <v>0</v>
      </c>
      <c r="S19" s="365">
        <f t="shared" si="5"/>
        <v>0</v>
      </c>
      <c r="T19" s="318"/>
      <c r="U19" s="318"/>
      <c r="V19" s="318"/>
      <c r="W19" s="318"/>
      <c r="X19" s="318"/>
      <c r="Y19" s="318"/>
    </row>
    <row r="20" spans="1:25">
      <c r="B20" s="354" t="s">
        <v>131</v>
      </c>
      <c r="C20" s="355"/>
      <c r="D20" s="366"/>
      <c r="E20" s="357">
        <v>-6.2228419469295222</v>
      </c>
      <c r="F20" s="358">
        <v>-6.2228419469295222</v>
      </c>
      <c r="G20" s="359">
        <v>0</v>
      </c>
      <c r="H20" s="357">
        <v>0</v>
      </c>
      <c r="I20" s="357">
        <v>0</v>
      </c>
      <c r="J20" s="360">
        <v>0</v>
      </c>
      <c r="L20" s="361"/>
      <c r="M20" s="362"/>
      <c r="N20" s="342">
        <f t="shared" si="4"/>
        <v>-7.5809373568618899</v>
      </c>
      <c r="O20" s="342">
        <f t="shared" si="4"/>
        <v>-7.5809373568618899</v>
      </c>
      <c r="P20" s="363">
        <f t="shared" si="5"/>
        <v>0</v>
      </c>
      <c r="Q20" s="342">
        <f t="shared" si="5"/>
        <v>0</v>
      </c>
      <c r="R20" s="364">
        <f t="shared" si="5"/>
        <v>0</v>
      </c>
      <c r="S20" s="365">
        <f t="shared" si="5"/>
        <v>0</v>
      </c>
      <c r="T20" s="318"/>
      <c r="U20" s="318"/>
      <c r="V20" s="318"/>
      <c r="W20" s="318"/>
      <c r="X20" s="318"/>
      <c r="Y20" s="318"/>
    </row>
    <row r="21" spans="1:25">
      <c r="B21" s="354" t="s">
        <v>272</v>
      </c>
      <c r="C21" s="355"/>
      <c r="D21" s="356"/>
      <c r="E21" s="357"/>
      <c r="F21" s="358"/>
      <c r="G21" s="359"/>
      <c r="H21" s="357"/>
      <c r="I21" s="357"/>
      <c r="J21" s="360"/>
      <c r="L21" s="361"/>
      <c r="M21" s="362"/>
      <c r="N21" s="342">
        <f t="shared" si="4"/>
        <v>0</v>
      </c>
      <c r="O21" s="342">
        <f t="shared" si="4"/>
        <v>0</v>
      </c>
      <c r="P21" s="363">
        <f t="shared" si="5"/>
        <v>0</v>
      </c>
      <c r="Q21" s="342">
        <f t="shared" si="5"/>
        <v>0</v>
      </c>
      <c r="R21" s="364">
        <f t="shared" si="5"/>
        <v>0</v>
      </c>
      <c r="S21" s="365">
        <f t="shared" si="5"/>
        <v>0</v>
      </c>
      <c r="T21" s="318"/>
      <c r="U21" s="318"/>
      <c r="V21" s="318"/>
      <c r="W21" s="318"/>
      <c r="X21" s="318"/>
      <c r="Y21" s="318"/>
    </row>
    <row r="22" spans="1:25">
      <c r="B22" s="354" t="s">
        <v>273</v>
      </c>
      <c r="C22" s="355"/>
      <c r="D22" s="356"/>
      <c r="E22" s="357">
        <v>-5.9758809234507906</v>
      </c>
      <c r="F22" s="358">
        <v>-5.8236938031591752</v>
      </c>
      <c r="G22" s="359">
        <v>-13.479535609866126</v>
      </c>
      <c r="H22" s="357">
        <v>-13.07394034136709</v>
      </c>
      <c r="I22" s="357">
        <v>-12.755063747675212</v>
      </c>
      <c r="J22" s="360">
        <v>-12.443964631878263</v>
      </c>
      <c r="L22" s="361"/>
      <c r="M22" s="362"/>
      <c r="N22" s="342">
        <f t="shared" si="4"/>
        <v>-7.2800786713054393</v>
      </c>
      <c r="O22" s="342">
        <f t="shared" si="4"/>
        <v>-7.0946776864674401</v>
      </c>
      <c r="P22" s="363">
        <f t="shared" si="5"/>
        <v>-14.407542448842813</v>
      </c>
      <c r="Q22" s="342">
        <f t="shared" si="5"/>
        <v>-13.974023727050016</v>
      </c>
      <c r="R22" s="364">
        <f t="shared" si="5"/>
        <v>-13.633193880048799</v>
      </c>
      <c r="S22" s="365">
        <f t="shared" si="5"/>
        <v>-13.300676956145177</v>
      </c>
      <c r="T22" s="318"/>
      <c r="U22" s="318"/>
      <c r="V22" s="318"/>
      <c r="W22" s="318"/>
      <c r="X22" s="318"/>
      <c r="Y22" s="318"/>
    </row>
    <row r="23" spans="1:25">
      <c r="A23" s="284"/>
      <c r="B23" s="367" t="s">
        <v>274</v>
      </c>
      <c r="C23" s="355"/>
      <c r="D23" s="356"/>
      <c r="E23" s="357"/>
      <c r="F23" s="358"/>
      <c r="G23" s="359"/>
      <c r="H23" s="357"/>
      <c r="I23" s="357"/>
      <c r="J23" s="360"/>
      <c r="L23" s="361"/>
      <c r="M23" s="362"/>
      <c r="N23" s="342">
        <f t="shared" si="4"/>
        <v>0</v>
      </c>
      <c r="O23" s="342">
        <f t="shared" si="4"/>
        <v>0</v>
      </c>
      <c r="P23" s="363">
        <f t="shared" si="5"/>
        <v>0</v>
      </c>
      <c r="Q23" s="342">
        <f t="shared" si="5"/>
        <v>0</v>
      </c>
      <c r="R23" s="364">
        <f t="shared" si="5"/>
        <v>0</v>
      </c>
      <c r="S23" s="365">
        <f t="shared" si="5"/>
        <v>0</v>
      </c>
      <c r="T23" s="318"/>
      <c r="U23" s="318"/>
      <c r="V23" s="318"/>
      <c r="W23" s="318"/>
      <c r="X23" s="318"/>
      <c r="Y23" s="318"/>
    </row>
    <row r="24" spans="1:25">
      <c r="A24" s="284"/>
      <c r="B24" s="368" t="s">
        <v>275</v>
      </c>
      <c r="C24" s="355"/>
      <c r="D24" s="356"/>
      <c r="E24" s="357"/>
      <c r="F24" s="358"/>
      <c r="G24" s="359"/>
      <c r="H24" s="357"/>
      <c r="I24" s="357"/>
      <c r="J24" s="360"/>
      <c r="L24" s="361"/>
      <c r="M24" s="362"/>
      <c r="N24" s="342">
        <f t="shared" si="4"/>
        <v>0</v>
      </c>
      <c r="O24" s="342">
        <f t="shared" si="4"/>
        <v>0</v>
      </c>
      <c r="P24" s="363">
        <f t="shared" si="5"/>
        <v>0</v>
      </c>
      <c r="Q24" s="342">
        <f t="shared" si="5"/>
        <v>0</v>
      </c>
      <c r="R24" s="364">
        <f t="shared" si="5"/>
        <v>0</v>
      </c>
      <c r="S24" s="365">
        <f t="shared" si="5"/>
        <v>0</v>
      </c>
      <c r="T24" s="318"/>
      <c r="U24" s="318"/>
      <c r="V24" s="318"/>
      <c r="W24" s="318"/>
      <c r="X24" s="318"/>
      <c r="Y24" s="318"/>
    </row>
    <row r="25" spans="1:25" ht="26.25" thickBot="1">
      <c r="A25" s="284"/>
      <c r="B25" s="369" t="s">
        <v>276</v>
      </c>
      <c r="C25" s="370"/>
      <c r="D25" s="371"/>
      <c r="E25" s="372"/>
      <c r="F25" s="373"/>
      <c r="G25" s="374"/>
      <c r="H25" s="372"/>
      <c r="I25" s="372"/>
      <c r="J25" s="375"/>
      <c r="L25" s="376"/>
      <c r="M25" s="377"/>
      <c r="N25" s="342">
        <f t="shared" si="4"/>
        <v>0</v>
      </c>
      <c r="O25" s="342">
        <f t="shared" si="4"/>
        <v>0</v>
      </c>
      <c r="P25" s="378">
        <f t="shared" si="5"/>
        <v>0</v>
      </c>
      <c r="Q25" s="379">
        <f t="shared" si="5"/>
        <v>0</v>
      </c>
      <c r="R25" s="380">
        <f t="shared" si="5"/>
        <v>0</v>
      </c>
      <c r="S25" s="381">
        <f t="shared" si="5"/>
        <v>0</v>
      </c>
      <c r="T25" s="318"/>
      <c r="U25" s="318"/>
      <c r="V25" s="318"/>
      <c r="W25" s="318"/>
      <c r="X25" s="318"/>
      <c r="Y25" s="318"/>
    </row>
    <row r="26" spans="1:25" ht="15.75" thickBot="1">
      <c r="A26" s="284"/>
      <c r="B26" s="382" t="s">
        <v>277</v>
      </c>
      <c r="C26" s="383"/>
      <c r="D26" s="384"/>
      <c r="E26" s="384">
        <f>SUM(E17:E25)</f>
        <v>150.76302362931591</v>
      </c>
      <c r="F26" s="385">
        <f>SUM(F17:F25)</f>
        <v>152.42763152598735</v>
      </c>
      <c r="G26" s="383">
        <f>(G17+SUM(G19:G25))</f>
        <v>153.51333083704466</v>
      </c>
      <c r="H26" s="384">
        <f>(H17+SUM(H19:H25))</f>
        <v>152.75489167655172</v>
      </c>
      <c r="I26" s="384">
        <f>(I17+SUM(I19:I25))</f>
        <v>157.56586575780685</v>
      </c>
      <c r="J26" s="385">
        <f>(J17+SUM(J19:J25))</f>
        <v>151.37371955038353</v>
      </c>
      <c r="L26" s="386"/>
      <c r="M26" s="387"/>
      <c r="N26" s="384">
        <f>SUM(N17:N25)</f>
        <v>183.66608819767239</v>
      </c>
      <c r="O26" s="385">
        <f>SUM(O17:O25)</f>
        <v>185.69398610927377</v>
      </c>
      <c r="P26" s="383">
        <f>+SUM(P17:P25)</f>
        <v>164.08204959814177</v>
      </c>
      <c r="Q26" s="384">
        <f>+SUM(Q17:Q25)</f>
        <v>163.27139523170578</v>
      </c>
      <c r="R26" s="384">
        <f>+SUM(R17:R25)</f>
        <v>168.41358375378161</v>
      </c>
      <c r="S26" s="385">
        <f>+SUM(S17:S25)</f>
        <v>161.79513546928774</v>
      </c>
      <c r="T26" s="318"/>
      <c r="U26" s="318"/>
      <c r="V26" s="318"/>
      <c r="W26" s="318"/>
      <c r="X26" s="318"/>
      <c r="Y26" s="318"/>
    </row>
    <row r="27" spans="1:25" ht="15.75" thickBot="1">
      <c r="A27" s="284"/>
      <c r="T27" s="318"/>
      <c r="U27" s="318"/>
      <c r="V27" s="318"/>
      <c r="W27" s="318"/>
      <c r="X27" s="318"/>
      <c r="Y27" s="318"/>
    </row>
    <row r="28" spans="1:25" s="321" customFormat="1" ht="23.25" customHeight="1" thickBot="1">
      <c r="B28" s="322" t="s">
        <v>278</v>
      </c>
      <c r="C28" s="323"/>
      <c r="D28" s="323"/>
      <c r="E28" s="323"/>
      <c r="F28" s="323"/>
      <c r="G28" s="388"/>
      <c r="H28" s="388"/>
      <c r="I28" s="388"/>
      <c r="J28" s="388"/>
      <c r="K28" s="323"/>
      <c r="L28" s="323"/>
      <c r="M28" s="323"/>
      <c r="N28" s="323"/>
      <c r="O28" s="323"/>
      <c r="P28" s="323"/>
      <c r="Q28" s="323"/>
      <c r="R28" s="323"/>
      <c r="S28" s="324"/>
      <c r="T28" s="318"/>
      <c r="U28" s="318"/>
      <c r="V28" s="318"/>
      <c r="W28" s="318"/>
      <c r="X28" s="318"/>
      <c r="Y28" s="318"/>
    </row>
    <row r="29" spans="1:25" ht="24" customHeight="1" thickBot="1">
      <c r="A29" s="284"/>
      <c r="B29" s="389"/>
      <c r="C29" s="615" t="s">
        <v>279</v>
      </c>
      <c r="D29" s="616"/>
      <c r="E29" s="616"/>
      <c r="F29" s="616"/>
      <c r="G29" s="616"/>
      <c r="H29" s="616"/>
      <c r="I29" s="616"/>
      <c r="J29" s="617"/>
      <c r="L29" s="618" t="s">
        <v>267</v>
      </c>
      <c r="M29" s="619"/>
      <c r="N29" s="619"/>
      <c r="O29" s="619"/>
      <c r="P29" s="619"/>
      <c r="Q29" s="619"/>
      <c r="R29" s="619"/>
      <c r="S29" s="620"/>
      <c r="T29" s="318"/>
      <c r="U29" s="318"/>
      <c r="V29" s="318"/>
      <c r="W29" s="318"/>
      <c r="X29" s="318"/>
      <c r="Y29" s="318"/>
    </row>
    <row r="30" spans="1:25">
      <c r="A30" s="284"/>
      <c r="B30" s="389"/>
      <c r="C30" s="621" t="s">
        <v>268</v>
      </c>
      <c r="D30" s="622"/>
      <c r="E30" s="622"/>
      <c r="F30" s="622"/>
      <c r="G30" s="623" t="s">
        <v>269</v>
      </c>
      <c r="H30" s="624"/>
      <c r="I30" s="624"/>
      <c r="J30" s="625"/>
      <c r="L30" s="621" t="s">
        <v>268</v>
      </c>
      <c r="M30" s="622"/>
      <c r="N30" s="622"/>
      <c r="O30" s="626"/>
      <c r="P30" s="623" t="s">
        <v>269</v>
      </c>
      <c r="Q30" s="624"/>
      <c r="R30" s="624"/>
      <c r="S30" s="625"/>
      <c r="T30" s="318"/>
      <c r="U30" s="318"/>
      <c r="V30" s="318"/>
      <c r="W30" s="318"/>
      <c r="X30" s="318"/>
      <c r="Y30" s="318"/>
    </row>
    <row r="31" spans="1:25" ht="15.75" thickBot="1">
      <c r="A31" s="284"/>
      <c r="B31" s="390"/>
      <c r="C31" s="327" t="s">
        <v>252</v>
      </c>
      <c r="D31" s="328" t="s">
        <v>253</v>
      </c>
      <c r="E31" s="328" t="s">
        <v>254</v>
      </c>
      <c r="F31" s="333" t="s">
        <v>255</v>
      </c>
      <c r="G31" s="330" t="s">
        <v>256</v>
      </c>
      <c r="H31" s="331" t="s">
        <v>257</v>
      </c>
      <c r="I31" s="331" t="s">
        <v>218</v>
      </c>
      <c r="J31" s="332" t="s">
        <v>219</v>
      </c>
      <c r="L31" s="327" t="s">
        <v>252</v>
      </c>
      <c r="M31" s="328" t="s">
        <v>253</v>
      </c>
      <c r="N31" s="328" t="s">
        <v>254</v>
      </c>
      <c r="O31" s="333" t="s">
        <v>255</v>
      </c>
      <c r="P31" s="330" t="s">
        <v>256</v>
      </c>
      <c r="Q31" s="331" t="s">
        <v>257</v>
      </c>
      <c r="R31" s="331" t="s">
        <v>218</v>
      </c>
      <c r="S31" s="332" t="s">
        <v>219</v>
      </c>
      <c r="T31" s="318"/>
      <c r="U31" s="318"/>
      <c r="V31" s="318"/>
      <c r="W31" s="318"/>
      <c r="X31" s="318"/>
      <c r="Y31" s="318"/>
    </row>
    <row r="32" spans="1:25">
      <c r="A32" s="284"/>
      <c r="B32" s="391" t="s">
        <v>280</v>
      </c>
      <c r="C32" s="366"/>
      <c r="D32" s="392"/>
      <c r="E32" s="337">
        <v>143.04999999999998</v>
      </c>
      <c r="F32" s="338">
        <v>175.63757692000001</v>
      </c>
      <c r="G32" s="339">
        <v>168.22860301000006</v>
      </c>
      <c r="H32" s="337">
        <v>169.53448734000003</v>
      </c>
      <c r="I32" s="393">
        <v>170.36670697000102</v>
      </c>
      <c r="J32" s="394"/>
      <c r="L32" s="395"/>
      <c r="M32" s="396"/>
      <c r="N32" s="342">
        <f>+E32/H$7*(1+H$6)^0.5</f>
        <v>159.38057377486314</v>
      </c>
      <c r="O32" s="342">
        <f t="shared" ref="O32:R32" si="6">+F32/I$7*(1+I$6)^0.5</f>
        <v>190.53898050633995</v>
      </c>
      <c r="P32" s="343">
        <f t="shared" si="6"/>
        <v>178.46726324466121</v>
      </c>
      <c r="Q32" s="344">
        <f t="shared" si="6"/>
        <v>177.60281708061322</v>
      </c>
      <c r="R32" s="345">
        <f t="shared" si="6"/>
        <v>175.87614728595199</v>
      </c>
      <c r="S32" s="397"/>
      <c r="T32" s="318"/>
      <c r="U32" s="318"/>
      <c r="V32" s="318"/>
      <c r="W32" s="318"/>
      <c r="X32" s="318"/>
      <c r="Y32" s="318"/>
    </row>
    <row r="33" spans="1:25">
      <c r="A33" s="284"/>
      <c r="B33" s="398" t="s">
        <v>281</v>
      </c>
      <c r="C33" s="399"/>
      <c r="D33" s="399"/>
      <c r="E33" s="347"/>
      <c r="F33" s="348"/>
      <c r="G33" s="399"/>
      <c r="H33" s="347"/>
      <c r="I33" s="400"/>
      <c r="J33" s="401"/>
      <c r="L33" s="402"/>
      <c r="M33" s="403"/>
      <c r="N33" s="349"/>
      <c r="O33" s="350"/>
      <c r="P33" s="351"/>
      <c r="Q33" s="352"/>
      <c r="R33" s="353"/>
      <c r="S33" s="404"/>
      <c r="T33" s="318"/>
      <c r="U33" s="318"/>
      <c r="V33" s="318"/>
      <c r="W33" s="318"/>
      <c r="X33" s="318"/>
      <c r="Y33" s="318"/>
    </row>
    <row r="34" spans="1:25">
      <c r="A34" s="284"/>
      <c r="B34" s="354" t="str">
        <f>B19</f>
        <v>Debt raising costs</v>
      </c>
      <c r="C34" s="356"/>
      <c r="D34" s="356"/>
      <c r="E34" s="357">
        <v>0</v>
      </c>
      <c r="F34" s="358">
        <v>0</v>
      </c>
      <c r="G34" s="357">
        <v>0</v>
      </c>
      <c r="H34" s="357">
        <v>0</v>
      </c>
      <c r="I34" s="405">
        <v>0</v>
      </c>
      <c r="J34" s="401"/>
      <c r="L34" s="406"/>
      <c r="M34" s="407"/>
      <c r="N34" s="342">
        <f>+E34/H$7*(1+H$6)^0.5</f>
        <v>0</v>
      </c>
      <c r="O34" s="342">
        <f t="shared" ref="O34:R40" si="7">+F34/I$7*(1+I$6)^0.5</f>
        <v>0</v>
      </c>
      <c r="P34" s="363">
        <f t="shared" si="7"/>
        <v>0</v>
      </c>
      <c r="Q34" s="342">
        <f t="shared" si="7"/>
        <v>0</v>
      </c>
      <c r="R34" s="364">
        <f t="shared" si="7"/>
        <v>0</v>
      </c>
      <c r="S34" s="408"/>
      <c r="T34" s="318"/>
      <c r="U34" s="318"/>
      <c r="V34" s="318"/>
      <c r="W34" s="318"/>
      <c r="X34" s="318"/>
      <c r="Y34" s="318"/>
    </row>
    <row r="35" spans="1:25">
      <c r="A35" s="284"/>
      <c r="B35" s="354" t="str">
        <f>B20</f>
        <v>Network support costs</v>
      </c>
      <c r="C35" s="356"/>
      <c r="D35" s="356"/>
      <c r="E35" s="357">
        <v>-3.9337085800000002</v>
      </c>
      <c r="F35" s="358">
        <v>-8.7069999999999995E-3</v>
      </c>
      <c r="G35" s="357">
        <v>0</v>
      </c>
      <c r="H35" s="357">
        <v>0</v>
      </c>
      <c r="I35" s="405">
        <v>0</v>
      </c>
      <c r="J35" s="401"/>
      <c r="L35" s="406"/>
      <c r="M35" s="407"/>
      <c r="N35" s="342">
        <f t="shared" ref="N35:N40" si="8">+E35/H$7*(1+H$6)^0.5</f>
        <v>-4.3827803603180859</v>
      </c>
      <c r="O35" s="342">
        <f t="shared" si="7"/>
        <v>-9.4457173251960725E-3</v>
      </c>
      <c r="P35" s="363">
        <f t="shared" si="7"/>
        <v>0</v>
      </c>
      <c r="Q35" s="342">
        <f t="shared" si="7"/>
        <v>0</v>
      </c>
      <c r="R35" s="364">
        <f t="shared" si="7"/>
        <v>0</v>
      </c>
      <c r="S35" s="408"/>
      <c r="T35" s="318"/>
      <c r="U35" s="318"/>
      <c r="V35" s="318"/>
      <c r="W35" s="318"/>
      <c r="X35" s="318"/>
      <c r="Y35" s="318"/>
    </row>
    <row r="36" spans="1:25">
      <c r="A36" s="284"/>
      <c r="B36" s="354" t="str">
        <f>B21</f>
        <v>Network capability projects (NCIPAP)</v>
      </c>
      <c r="C36" s="356"/>
      <c r="D36" s="356"/>
      <c r="E36" s="357"/>
      <c r="F36" s="358"/>
      <c r="G36" s="357">
        <f>-0.06442479</f>
        <v>-6.4424789999999996E-2</v>
      </c>
      <c r="H36" s="357">
        <v>-0.29608126000000007</v>
      </c>
      <c r="I36" s="405">
        <f>-'TG NCIPAP'!C48/1000000</f>
        <v>-4.9406689999999996E-2</v>
      </c>
      <c r="J36" s="401"/>
      <c r="L36" s="406"/>
      <c r="M36" s="407"/>
      <c r="N36" s="342">
        <f t="shared" si="8"/>
        <v>0</v>
      </c>
      <c r="O36" s="342">
        <f t="shared" si="7"/>
        <v>0</v>
      </c>
      <c r="P36" s="363">
        <f t="shared" si="7"/>
        <v>-6.8345785144090829E-2</v>
      </c>
      <c r="Q36" s="342">
        <f t="shared" si="7"/>
        <v>-0.31017208761376663</v>
      </c>
      <c r="R36" s="364">
        <f t="shared" si="7"/>
        <v>-5.1004438847793494E-2</v>
      </c>
      <c r="S36" s="408"/>
      <c r="T36" s="318"/>
      <c r="U36" s="318"/>
      <c r="V36" s="318"/>
      <c r="W36" s="318"/>
      <c r="X36" s="318"/>
      <c r="Y36" s="318"/>
    </row>
    <row r="37" spans="1:25" ht="15.75" thickBot="1">
      <c r="A37" s="284"/>
      <c r="B37" s="354" t="str">
        <f>B22</f>
        <v xml:space="preserve">Superannuation contributions (cash basis) </v>
      </c>
      <c r="C37" s="356"/>
      <c r="D37" s="356"/>
      <c r="E37" s="357">
        <v>-22.52655137</v>
      </c>
      <c r="F37" s="358">
        <v>-17.87530499</v>
      </c>
      <c r="G37" s="357">
        <v>-13.157316899999998</v>
      </c>
      <c r="H37" s="357">
        <v>-8.0730661400000017</v>
      </c>
      <c r="I37" s="405">
        <v>-4.296678</v>
      </c>
      <c r="J37" s="401"/>
      <c r="L37" s="406"/>
      <c r="M37" s="407"/>
      <c r="N37" s="342">
        <f t="shared" si="8"/>
        <v>-25.098180234320374</v>
      </c>
      <c r="O37" s="342">
        <f t="shared" si="7"/>
        <v>-19.391877574044653</v>
      </c>
      <c r="P37" s="363">
        <f t="shared" si="7"/>
        <v>-13.958092124477474</v>
      </c>
      <c r="Q37" s="342">
        <f t="shared" si="7"/>
        <v>-8.4572720951262266</v>
      </c>
      <c r="R37" s="364">
        <f t="shared" si="7"/>
        <v>-4.4356270436181759</v>
      </c>
      <c r="S37" s="408"/>
      <c r="T37" s="318"/>
      <c r="U37" s="318"/>
      <c r="V37" s="318"/>
      <c r="W37" s="318"/>
      <c r="X37" s="318"/>
      <c r="Y37" s="318"/>
    </row>
    <row r="38" spans="1:25">
      <c r="A38" s="284"/>
      <c r="B38" s="367" t="str">
        <f>B23</f>
        <v>Capitalisation policy changes</v>
      </c>
      <c r="C38" s="356"/>
      <c r="D38" s="356"/>
      <c r="E38" s="357"/>
      <c r="F38" s="358"/>
      <c r="G38" s="357">
        <v>0</v>
      </c>
      <c r="H38" s="357">
        <v>0</v>
      </c>
      <c r="I38" s="405">
        <v>0</v>
      </c>
      <c r="J38" s="401"/>
      <c r="L38" s="406"/>
      <c r="M38" s="407"/>
      <c r="N38" s="342">
        <f t="shared" si="8"/>
        <v>0</v>
      </c>
      <c r="O38" s="342">
        <f t="shared" si="7"/>
        <v>0</v>
      </c>
      <c r="P38" s="363">
        <f t="shared" si="7"/>
        <v>0</v>
      </c>
      <c r="Q38" s="342">
        <f t="shared" si="7"/>
        <v>0</v>
      </c>
      <c r="R38" s="364">
        <f t="shared" si="7"/>
        <v>0</v>
      </c>
      <c r="S38" s="408"/>
      <c r="T38" s="318"/>
      <c r="U38" s="595" t="s">
        <v>401</v>
      </c>
      <c r="V38" s="596"/>
    </row>
    <row r="39" spans="1:25" ht="15" customHeight="1">
      <c r="B39" s="368" t="s">
        <v>282</v>
      </c>
      <c r="C39" s="356"/>
      <c r="D39" s="356"/>
      <c r="E39" s="357">
        <v>24.875014809304421</v>
      </c>
      <c r="F39" s="358">
        <v>1.4679177696747314</v>
      </c>
      <c r="G39" s="357">
        <v>3.4910656401544754E-2</v>
      </c>
      <c r="H39" s="357">
        <v>1.3298452463070554</v>
      </c>
      <c r="I39" s="405">
        <v>-2.9252144742630399</v>
      </c>
      <c r="J39" s="401"/>
      <c r="L39" s="406"/>
      <c r="M39" s="407"/>
      <c r="N39" s="342">
        <f t="shared" si="8"/>
        <v>27.71474402632056</v>
      </c>
      <c r="O39" s="342">
        <f t="shared" si="7"/>
        <v>1.5924585171677719</v>
      </c>
      <c r="P39" s="363">
        <f t="shared" si="7"/>
        <v>3.703537445227461E-2</v>
      </c>
      <c r="Q39" s="342">
        <f t="shared" si="7"/>
        <v>1.3931340208775895</v>
      </c>
      <c r="R39" s="364">
        <f t="shared" si="7"/>
        <v>-3.0198121503227524</v>
      </c>
      <c r="S39" s="408"/>
      <c r="T39" s="318"/>
      <c r="U39" s="597"/>
      <c r="V39" s="598"/>
    </row>
    <row r="40" spans="1:25" ht="15.75" customHeight="1" thickBot="1">
      <c r="B40" s="369" t="str">
        <f>B25</f>
        <v xml:space="preserve">Other adjustments or exclusions required by the EBSS </v>
      </c>
      <c r="C40" s="356"/>
      <c r="D40" s="409"/>
      <c r="E40" s="372"/>
      <c r="F40" s="373"/>
      <c r="G40" s="372">
        <v>0</v>
      </c>
      <c r="H40" s="372">
        <v>0</v>
      </c>
      <c r="I40" s="410">
        <v>0</v>
      </c>
      <c r="J40" s="401"/>
      <c r="L40" s="411"/>
      <c r="M40" s="412"/>
      <c r="N40" s="342">
        <f t="shared" si="8"/>
        <v>0</v>
      </c>
      <c r="O40" s="342">
        <f t="shared" si="7"/>
        <v>0</v>
      </c>
      <c r="P40" s="378">
        <f t="shared" si="7"/>
        <v>0</v>
      </c>
      <c r="Q40" s="379">
        <f t="shared" si="7"/>
        <v>0</v>
      </c>
      <c r="R40" s="380">
        <f t="shared" si="7"/>
        <v>0</v>
      </c>
      <c r="S40" s="413"/>
      <c r="T40" s="318"/>
      <c r="U40" s="597"/>
      <c r="V40" s="598"/>
    </row>
    <row r="41" spans="1:25" s="414" customFormat="1" ht="24" customHeight="1" thickBot="1">
      <c r="B41" s="382" t="s">
        <v>283</v>
      </c>
      <c r="C41" s="415"/>
      <c r="D41" s="384"/>
      <c r="E41" s="416">
        <f t="shared" ref="E41:J41" si="9">E32+SUM(E34:E40)</f>
        <v>141.46475485930441</v>
      </c>
      <c r="F41" s="385">
        <f t="shared" si="9"/>
        <v>159.22148269967474</v>
      </c>
      <c r="G41" s="415">
        <f t="shared" si="9"/>
        <v>155.04177197640161</v>
      </c>
      <c r="H41" s="384">
        <f t="shared" si="9"/>
        <v>162.49518518630708</v>
      </c>
      <c r="I41" s="417">
        <f t="shared" si="9"/>
        <v>163.09540780573798</v>
      </c>
      <c r="J41" s="385">
        <f t="shared" si="9"/>
        <v>0</v>
      </c>
      <c r="K41" s="284"/>
      <c r="L41" s="383"/>
      <c r="M41" s="418"/>
      <c r="N41" s="416">
        <f>N32+SUM(N34:N40)</f>
        <v>157.61435720654524</v>
      </c>
      <c r="O41" s="385">
        <f>O32+SUM(O34:O40)</f>
        <v>172.73011573213788</v>
      </c>
      <c r="P41" s="415">
        <f>P32+SUM(P34:P40)</f>
        <v>164.47786070949192</v>
      </c>
      <c r="Q41" s="384">
        <f>Q32+SUM(Q34:Q40)</f>
        <v>170.22850691875081</v>
      </c>
      <c r="R41" s="384">
        <f>R32+SUM(R34:R40)</f>
        <v>168.36970365316327</v>
      </c>
      <c r="S41" s="385">
        <f>IF(T41="2016-17", S26-(R26-R41), S26-(Q26-Q41))+T42</f>
        <v>161.7512553686694</v>
      </c>
      <c r="T41" s="419" t="s">
        <v>218</v>
      </c>
      <c r="U41" s="599"/>
      <c r="V41" s="600"/>
      <c r="W41" s="420"/>
      <c r="X41" s="420"/>
      <c r="Y41" s="421"/>
    </row>
    <row r="42" spans="1:25" s="317" customFormat="1" ht="15.75" thickBot="1">
      <c r="A42" s="282"/>
      <c r="B42" s="284"/>
      <c r="C42" s="284"/>
      <c r="D42" s="284"/>
      <c r="E42" s="422" t="s">
        <v>284</v>
      </c>
      <c r="F42" s="284"/>
      <c r="G42" s="284"/>
      <c r="H42" s="284"/>
      <c r="I42" s="284"/>
      <c r="J42" s="284"/>
      <c r="K42" s="284"/>
      <c r="L42" s="284"/>
      <c r="M42" s="284"/>
      <c r="N42" s="422" t="s">
        <v>284</v>
      </c>
      <c r="O42" s="284"/>
      <c r="P42" s="284"/>
      <c r="Q42" s="284"/>
      <c r="R42" s="284"/>
      <c r="S42" s="284"/>
      <c r="T42" s="482">
        <v>0</v>
      </c>
      <c r="U42" s="423" t="s">
        <v>285</v>
      </c>
      <c r="V42" s="284"/>
      <c r="W42" s="284"/>
      <c r="X42" s="284"/>
      <c r="Y42" s="284"/>
    </row>
    <row r="43" spans="1:25" s="424" customFormat="1" ht="16.5" thickBot="1">
      <c r="B43" s="284"/>
      <c r="C43" s="284"/>
      <c r="D43" s="284"/>
      <c r="E43" s="284"/>
      <c r="F43" s="284"/>
      <c r="G43" s="284"/>
      <c r="H43" s="284"/>
      <c r="I43" s="284"/>
      <c r="J43" s="284"/>
      <c r="K43" s="284"/>
      <c r="L43" s="601" t="s">
        <v>286</v>
      </c>
      <c r="M43" s="602"/>
      <c r="N43" s="602"/>
      <c r="O43" s="602"/>
      <c r="P43" s="602"/>
      <c r="Q43" s="602"/>
      <c r="R43" s="602"/>
      <c r="S43" s="603"/>
      <c r="T43" s="284"/>
      <c r="U43" s="284"/>
      <c r="V43" s="284"/>
      <c r="W43" s="284"/>
      <c r="X43" s="284"/>
      <c r="Y43" s="284"/>
    </row>
    <row r="44" spans="1:25" ht="15.75" thickBot="1">
      <c r="L44" s="425"/>
      <c r="M44" s="426"/>
      <c r="N44" s="426"/>
      <c r="O44" s="481">
        <v>0</v>
      </c>
      <c r="P44" s="427">
        <f>(P26-P41)-(O26-O41)+(N26-N41)</f>
        <v>12.692049502641112</v>
      </c>
      <c r="Q44" s="427">
        <f>(Q26-Q41)-(P26-P41)</f>
        <v>-6.5613005756948724</v>
      </c>
      <c r="R44" s="427">
        <f>(R26-R41)-(Q26-Q41)</f>
        <v>7.0009917876633665</v>
      </c>
      <c r="S44" s="428">
        <f>(S26-S41)-(R26-R41)</f>
        <v>0</v>
      </c>
    </row>
    <row r="45" spans="1:25" ht="24" customHeight="1" thickBot="1">
      <c r="L45" s="429"/>
    </row>
    <row r="46" spans="1:25" s="424" customFormat="1" ht="18">
      <c r="B46" s="284"/>
      <c r="C46" s="284"/>
      <c r="D46" s="284"/>
      <c r="E46" s="284"/>
      <c r="F46" s="284"/>
      <c r="G46" s="284"/>
      <c r="H46" s="284"/>
      <c r="I46" s="284"/>
      <c r="J46" s="284"/>
      <c r="K46" s="284"/>
      <c r="L46" s="430" t="s">
        <v>287</v>
      </c>
      <c r="M46" s="431"/>
      <c r="N46" s="431"/>
      <c r="O46" s="431"/>
      <c r="P46" s="431"/>
      <c r="Q46" s="431"/>
      <c r="R46" s="431"/>
      <c r="S46" s="431"/>
      <c r="T46" s="431"/>
      <c r="U46" s="431"/>
      <c r="V46" s="431"/>
      <c r="W46" s="431"/>
      <c r="X46" s="431"/>
      <c r="Y46" s="432"/>
    </row>
    <row r="47" spans="1:25">
      <c r="L47" s="433"/>
      <c r="M47" s="434"/>
      <c r="N47" s="434"/>
      <c r="O47" s="435"/>
      <c r="P47" s="604" t="s">
        <v>269</v>
      </c>
      <c r="Q47" s="605"/>
      <c r="R47" s="605"/>
      <c r="S47" s="605"/>
      <c r="T47" s="606" t="s">
        <v>288</v>
      </c>
      <c r="U47" s="607"/>
      <c r="V47" s="607"/>
      <c r="W47" s="607"/>
      <c r="X47" s="607"/>
      <c r="Y47" s="608"/>
    </row>
    <row r="48" spans="1:25">
      <c r="L48" s="436"/>
      <c r="M48" s="437"/>
      <c r="N48" s="437"/>
      <c r="O48" s="438"/>
      <c r="P48" s="609" t="s">
        <v>267</v>
      </c>
      <c r="Q48" s="610"/>
      <c r="R48" s="610"/>
      <c r="S48" s="610"/>
      <c r="T48" s="610"/>
      <c r="U48" s="610"/>
      <c r="V48" s="610"/>
      <c r="W48" s="610"/>
      <c r="X48" s="610"/>
      <c r="Y48" s="611"/>
    </row>
    <row r="49" spans="2:25" ht="15.75" thickBot="1">
      <c r="L49" s="436"/>
      <c r="M49" s="437"/>
      <c r="N49" s="437"/>
      <c r="O49" s="438"/>
      <c r="P49" s="331" t="s">
        <v>256</v>
      </c>
      <c r="Q49" s="331" t="s">
        <v>257</v>
      </c>
      <c r="R49" s="331" t="s">
        <v>218</v>
      </c>
      <c r="S49" s="439" t="s">
        <v>219</v>
      </c>
      <c r="T49" s="440" t="s">
        <v>220</v>
      </c>
      <c r="U49" s="441" t="s">
        <v>221</v>
      </c>
      <c r="V49" s="441" t="s">
        <v>222</v>
      </c>
      <c r="W49" s="441" t="s">
        <v>223</v>
      </c>
      <c r="X49" s="442" t="s">
        <v>224</v>
      </c>
      <c r="Y49" s="443" t="s">
        <v>289</v>
      </c>
    </row>
    <row r="50" spans="2:25">
      <c r="L50" s="612" t="s">
        <v>256</v>
      </c>
      <c r="M50" s="613"/>
      <c r="N50" s="613"/>
      <c r="O50" s="614"/>
      <c r="P50" s="444"/>
      <c r="Q50" s="445">
        <f>$P$44</f>
        <v>12.692049502641112</v>
      </c>
      <c r="R50" s="445">
        <f t="shared" ref="R50:T50" si="10">$P$44</f>
        <v>12.692049502641112</v>
      </c>
      <c r="S50" s="446">
        <f t="shared" si="10"/>
        <v>12.692049502641112</v>
      </c>
      <c r="T50" s="447">
        <f t="shared" si="10"/>
        <v>12.692049502641112</v>
      </c>
      <c r="U50" s="445"/>
      <c r="V50" s="448"/>
      <c r="W50" s="448"/>
      <c r="X50" s="449"/>
      <c r="Y50" s="450"/>
    </row>
    <row r="51" spans="2:25">
      <c r="L51" s="592" t="s">
        <v>257</v>
      </c>
      <c r="M51" s="593"/>
      <c r="N51" s="593"/>
      <c r="O51" s="594"/>
      <c r="P51" s="451"/>
      <c r="Q51" s="452"/>
      <c r="R51" s="453">
        <f>$Q$44</f>
        <v>-6.5613005756948724</v>
      </c>
      <c r="S51" s="454">
        <f t="shared" ref="S51:U51" si="11">$Q$44</f>
        <v>-6.5613005756948724</v>
      </c>
      <c r="T51" s="455">
        <f t="shared" si="11"/>
        <v>-6.5613005756948724</v>
      </c>
      <c r="U51" s="453">
        <f t="shared" si="11"/>
        <v>-6.5613005756948724</v>
      </c>
      <c r="V51" s="453"/>
      <c r="W51" s="456"/>
      <c r="X51" s="457"/>
      <c r="Y51" s="458"/>
    </row>
    <row r="52" spans="2:25">
      <c r="L52" s="592" t="s">
        <v>218</v>
      </c>
      <c r="M52" s="593"/>
      <c r="N52" s="593"/>
      <c r="O52" s="594"/>
      <c r="P52" s="451"/>
      <c r="Q52" s="452"/>
      <c r="R52" s="452"/>
      <c r="S52" s="454">
        <f>$R$44</f>
        <v>7.0009917876633665</v>
      </c>
      <c r="T52" s="455">
        <f t="shared" ref="T52:V52" si="12">$R$44</f>
        <v>7.0009917876633665</v>
      </c>
      <c r="U52" s="453">
        <f t="shared" si="12"/>
        <v>7.0009917876633665</v>
      </c>
      <c r="V52" s="453">
        <f t="shared" si="12"/>
        <v>7.0009917876633665</v>
      </c>
      <c r="W52" s="453"/>
      <c r="X52" s="457"/>
      <c r="Y52" s="458"/>
    </row>
    <row r="53" spans="2:25" s="414" customFormat="1" ht="15.75" thickBot="1">
      <c r="B53" s="284"/>
      <c r="C53" s="284"/>
      <c r="D53" s="284"/>
      <c r="E53" s="284"/>
      <c r="F53" s="284"/>
      <c r="G53" s="284"/>
      <c r="H53" s="284"/>
      <c r="I53" s="284"/>
      <c r="J53" s="284"/>
      <c r="K53" s="284"/>
      <c r="L53" s="592" t="s">
        <v>219</v>
      </c>
      <c r="M53" s="593"/>
      <c r="N53" s="593"/>
      <c r="O53" s="594"/>
      <c r="P53" s="451"/>
      <c r="Q53" s="452"/>
      <c r="R53" s="452"/>
      <c r="S53" s="459"/>
      <c r="T53" s="460">
        <f>$S$44</f>
        <v>0</v>
      </c>
      <c r="U53" s="460">
        <f t="shared" ref="U53:W53" si="13">$S$44</f>
        <v>0</v>
      </c>
      <c r="V53" s="460">
        <f t="shared" si="13"/>
        <v>0</v>
      </c>
      <c r="W53" s="460">
        <f t="shared" si="13"/>
        <v>0</v>
      </c>
      <c r="X53" s="461"/>
      <c r="Y53" s="458"/>
    </row>
    <row r="54" spans="2:25" ht="15.75" thickBot="1">
      <c r="L54" s="462" t="s">
        <v>290</v>
      </c>
      <c r="M54" s="463"/>
      <c r="N54" s="464"/>
      <c r="O54" s="464"/>
      <c r="P54" s="464"/>
      <c r="Q54" s="464"/>
      <c r="R54" s="464"/>
      <c r="S54" s="464"/>
      <c r="T54" s="464">
        <f>SUM(T50:T53)</f>
        <v>13.131740714609606</v>
      </c>
      <c r="U54" s="464">
        <f>SUM(U50:U53)</f>
        <v>0.43969121196849414</v>
      </c>
      <c r="V54" s="464">
        <f>SUM(V50:V53)</f>
        <v>7.0009917876633665</v>
      </c>
      <c r="W54" s="464">
        <f>SUM(W50:W53)</f>
        <v>0</v>
      </c>
      <c r="X54" s="465">
        <f>SUM(X50:X53)</f>
        <v>0</v>
      </c>
      <c r="Y54" s="466">
        <f>SUM(T54:X54)</f>
        <v>20.572423714241467</v>
      </c>
    </row>
    <row r="55" spans="2:25" ht="15.75" thickBot="1">
      <c r="L55" s="462" t="s">
        <v>291</v>
      </c>
      <c r="M55" s="463"/>
      <c r="N55" s="464"/>
      <c r="O55" s="464"/>
      <c r="P55" s="464"/>
      <c r="Q55" s="464"/>
      <c r="R55" s="464"/>
      <c r="S55" s="464"/>
      <c r="T55" s="467">
        <f>SUM(P44:$S44)</f>
        <v>13.131740714609606</v>
      </c>
      <c r="U55" s="467">
        <f>SUM(P44:$S44)</f>
        <v>13.131740714609606</v>
      </c>
      <c r="V55" s="467">
        <f>SUM(Q44:$S44)</f>
        <v>0.43969121196849414</v>
      </c>
      <c r="W55" s="467">
        <f>SUM(R44:$S44)</f>
        <v>7.0009917876633665</v>
      </c>
      <c r="X55" s="468">
        <f>SUM(S44:$S44)</f>
        <v>0</v>
      </c>
      <c r="Y55" s="469">
        <f t="shared" ref="Y55:Y56" si="14">SUM(T55:X55)</f>
        <v>33.704164428851072</v>
      </c>
    </row>
    <row r="56" spans="2:25" ht="15.75" thickBot="1">
      <c r="L56" s="462" t="s">
        <v>292</v>
      </c>
      <c r="M56" s="463"/>
      <c r="N56" s="464"/>
      <c r="O56" s="464"/>
      <c r="P56" s="464"/>
      <c r="Q56" s="464"/>
      <c r="R56" s="464"/>
      <c r="S56" s="464"/>
      <c r="T56" s="470">
        <f>SUM(O44:$S44)</f>
        <v>13.131740714609606</v>
      </c>
      <c r="U56" s="471">
        <f>SUM(P44:$S44)</f>
        <v>13.131740714609606</v>
      </c>
      <c r="V56" s="471">
        <f>SUM(Q44:$S44)</f>
        <v>0.43969121196849414</v>
      </c>
      <c r="W56" s="471">
        <f>SUM(R44:$S44)</f>
        <v>7.0009917876633665</v>
      </c>
      <c r="X56" s="472">
        <f>SUM(S44:$S44)</f>
        <v>0</v>
      </c>
      <c r="Y56" s="473">
        <f t="shared" si="14"/>
        <v>33.704164428851072</v>
      </c>
    </row>
    <row r="57" spans="2:25" ht="15.75" thickBot="1">
      <c r="L57" s="474"/>
      <c r="M57" s="475"/>
      <c r="N57" s="475"/>
      <c r="O57" s="475"/>
      <c r="P57" s="475"/>
      <c r="Q57" s="475"/>
      <c r="R57" s="475"/>
      <c r="S57" s="475"/>
      <c r="T57" s="476"/>
      <c r="U57" s="476"/>
      <c r="V57" s="476"/>
      <c r="W57" s="476"/>
      <c r="X57" s="476"/>
      <c r="Y57" s="477"/>
    </row>
    <row r="58" spans="2:25" ht="15.75" thickBot="1">
      <c r="L58" s="478" t="s">
        <v>293</v>
      </c>
      <c r="M58" s="479"/>
      <c r="N58" s="480"/>
      <c r="O58" s="480"/>
      <c r="P58" s="480"/>
      <c r="Q58" s="480"/>
      <c r="R58" s="480"/>
      <c r="S58" s="480"/>
      <c r="T58" s="464">
        <f>T56</f>
        <v>13.131740714609606</v>
      </c>
      <c r="U58" s="464">
        <f t="shared" ref="U58:X58" si="15">U56</f>
        <v>13.131740714609606</v>
      </c>
      <c r="V58" s="464">
        <f t="shared" si="15"/>
        <v>0.43969121196849414</v>
      </c>
      <c r="W58" s="464">
        <f t="shared" si="15"/>
        <v>7.0009917876633665</v>
      </c>
      <c r="X58" s="465">
        <f t="shared" si="15"/>
        <v>0</v>
      </c>
      <c r="Y58" s="466">
        <f>Y56</f>
        <v>33.704164428851072</v>
      </c>
    </row>
    <row r="59" spans="2:25"/>
    <row r="60" spans="2:25"/>
    <row r="61" spans="2:25"/>
    <row r="62" spans="2:25">
      <c r="B62" s="495"/>
    </row>
    <row r="63" spans="2:25">
      <c r="B63" s="495"/>
    </row>
    <row r="64" spans="2:25"/>
    <row r="65"/>
    <row r="66"/>
    <row r="67"/>
    <row r="68"/>
    <row r="69"/>
    <row r="70"/>
    <row r="71"/>
    <row r="72"/>
    <row r="73"/>
    <row r="74"/>
    <row r="75"/>
    <row r="76"/>
    <row r="77"/>
    <row r="78"/>
    <row r="79"/>
    <row r="80"/>
    <row r="8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sheetData>
  <mergeCells count="23">
    <mergeCell ref="C2:L2"/>
    <mergeCell ref="C14:F14"/>
    <mergeCell ref="G14:J14"/>
    <mergeCell ref="L14:S14"/>
    <mergeCell ref="C15:F15"/>
    <mergeCell ref="G15:J15"/>
    <mergeCell ref="L15:O15"/>
    <mergeCell ref="P15:S15"/>
    <mergeCell ref="C29:J29"/>
    <mergeCell ref="L29:S29"/>
    <mergeCell ref="C30:F30"/>
    <mergeCell ref="G30:J30"/>
    <mergeCell ref="L30:O30"/>
    <mergeCell ref="P30:S30"/>
    <mergeCell ref="L51:O51"/>
    <mergeCell ref="L52:O52"/>
    <mergeCell ref="L53:O53"/>
    <mergeCell ref="U38:V41"/>
    <mergeCell ref="L43:S43"/>
    <mergeCell ref="P47:S47"/>
    <mergeCell ref="T47:Y47"/>
    <mergeCell ref="P48:Y48"/>
    <mergeCell ref="L50:O50"/>
  </mergeCells>
  <dataValidations disablePrompts="1" count="1">
    <dataValidation type="list" allowBlank="1" showInputMessage="1" showErrorMessage="1" sqref="T41">
      <formula1>"2013-14,2014-15,2015-16,2016-17"</formula1>
    </dataValidation>
  </dataValidations>
  <pageMargins left="0.70866141732283472" right="0.70866141732283472" top="0.74803149606299213" bottom="0.74803149606299213" header="0.31496062992125984" footer="0.31496062992125984"/>
  <pageSetup paperSize="8" scale="66" orientation="landscape" r:id="rId1"/>
  <ignoredErrors>
    <ignoredError sqref="I36 G36" unlocked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theme="1"/>
  </sheetPr>
  <dimension ref="A1:AU34"/>
  <sheetViews>
    <sheetView showGridLines="0" workbookViewId="0"/>
  </sheetViews>
  <sheetFormatPr defaultColWidth="0" defaultRowHeight="11.25" zeroHeight="1"/>
  <cols>
    <col min="1" max="2" width="1.33203125" style="8" customWidth="1"/>
    <col min="3" max="3" width="30.83203125" style="8" customWidth="1"/>
    <col min="4" max="4" width="189.6640625" style="8" bestFit="1" customWidth="1"/>
    <col min="5" max="5" width="6.33203125" style="8" customWidth="1"/>
    <col min="6" max="6" width="9.33203125" style="8" hidden="1" customWidth="1"/>
    <col min="7" max="14" width="9.83203125" style="8" hidden="1" customWidth="1"/>
    <col min="15" max="15" width="1.33203125" style="8" hidden="1" customWidth="1"/>
    <col min="16" max="16" width="10.33203125" style="8" hidden="1" customWidth="1"/>
    <col min="17" max="17" width="1.33203125" style="8" hidden="1" customWidth="1"/>
    <col min="18" max="16384" width="10.33203125" style="8" hidden="1"/>
  </cols>
  <sheetData>
    <row r="1" spans="1:47" s="1" customFormat="1" ht="15.75" customHeight="1">
      <c r="A1" s="38"/>
      <c r="B1" s="35" t="s">
        <v>103</v>
      </c>
      <c r="C1" s="35"/>
      <c r="D1" s="38"/>
      <c r="E1" s="38"/>
      <c r="G1" s="2"/>
      <c r="H1" s="3"/>
      <c r="I1" s="4"/>
    </row>
    <row r="2" spans="1:47" s="5" customFormat="1" ht="13.5" customHeight="1" thickBot="1">
      <c r="A2" s="42"/>
      <c r="B2" s="41" t="s">
        <v>41</v>
      </c>
      <c r="C2" s="41"/>
      <c r="D2" s="42"/>
      <c r="E2" s="42"/>
    </row>
    <row r="3" spans="1:47" s="6" customFormat="1" ht="3" customHeight="1"/>
    <row r="4" spans="1:47" customFormat="1" ht="12.75">
      <c r="A4" s="43"/>
      <c r="B4" s="51" t="s">
        <v>68</v>
      </c>
      <c r="C4" s="43"/>
      <c r="D4" s="43"/>
      <c r="E4" s="43"/>
      <c r="F4" s="44"/>
      <c r="G4" s="44"/>
      <c r="H4" s="44"/>
      <c r="I4" s="44"/>
      <c r="J4" s="45"/>
      <c r="K4" s="46"/>
      <c r="L4" s="45"/>
      <c r="M4" s="46"/>
      <c r="N4" s="45"/>
      <c r="O4" s="45"/>
      <c r="P4" s="45"/>
      <c r="Q4" s="45"/>
      <c r="R4" s="45"/>
      <c r="S4" s="45"/>
      <c r="T4" s="45"/>
      <c r="U4" s="45"/>
      <c r="V4" s="46"/>
      <c r="W4" s="46"/>
      <c r="X4" s="47"/>
      <c r="Y4" s="47"/>
      <c r="Z4" s="47"/>
      <c r="AA4" s="47"/>
      <c r="AB4" s="48"/>
      <c r="AC4" s="49"/>
      <c r="AD4" s="49"/>
      <c r="AE4" s="50"/>
      <c r="AF4" s="50"/>
      <c r="AG4" s="50"/>
      <c r="AH4" s="50"/>
      <c r="AI4" s="50"/>
      <c r="AJ4" s="50"/>
      <c r="AK4" s="50"/>
      <c r="AL4" s="50"/>
      <c r="AM4" s="50"/>
      <c r="AN4" s="50"/>
      <c r="AO4" s="50"/>
      <c r="AP4" s="50"/>
      <c r="AQ4" s="50"/>
      <c r="AR4" s="50"/>
      <c r="AS4" s="50"/>
      <c r="AT4" s="50"/>
      <c r="AU4" s="50"/>
    </row>
    <row r="5" spans="1:47"/>
    <row r="6" spans="1:47">
      <c r="C6" s="9" t="s">
        <v>0</v>
      </c>
      <c r="D6" s="9" t="s">
        <v>1</v>
      </c>
    </row>
    <row r="7" spans="1:47">
      <c r="C7" s="19" t="s">
        <v>66</v>
      </c>
      <c r="D7" s="7" t="s">
        <v>67</v>
      </c>
    </row>
    <row r="8" spans="1:47">
      <c r="C8" s="19" t="s">
        <v>35</v>
      </c>
      <c r="D8" s="7" t="s">
        <v>105</v>
      </c>
    </row>
    <row r="9" spans="1:47">
      <c r="C9" s="19" t="s">
        <v>61</v>
      </c>
      <c r="D9" s="7" t="s">
        <v>62</v>
      </c>
    </row>
    <row r="10" spans="1:47">
      <c r="C10" s="19" t="s">
        <v>60</v>
      </c>
      <c r="D10" s="7" t="s">
        <v>51</v>
      </c>
    </row>
    <row r="11" spans="1:47">
      <c r="C11" s="19" t="s">
        <v>65</v>
      </c>
      <c r="D11" s="7" t="s">
        <v>52</v>
      </c>
    </row>
    <row r="12" spans="1:47">
      <c r="C12" s="19" t="s">
        <v>57</v>
      </c>
      <c r="D12" s="7" t="s">
        <v>53</v>
      </c>
    </row>
    <row r="13" spans="1:47">
      <c r="C13" s="19" t="s">
        <v>56</v>
      </c>
      <c r="D13" s="7" t="s">
        <v>63</v>
      </c>
    </row>
    <row r="14" spans="1:47">
      <c r="C14" s="19" t="s">
        <v>55</v>
      </c>
      <c r="D14" s="7" t="s">
        <v>64</v>
      </c>
    </row>
    <row r="15" spans="1:47">
      <c r="C15" s="19" t="s">
        <v>25</v>
      </c>
      <c r="D15" s="7" t="s">
        <v>54</v>
      </c>
    </row>
    <row r="16" spans="1:47" ht="12.75">
      <c r="C16" s="10"/>
      <c r="D16" s="7"/>
    </row>
    <row r="17" spans="1:47" customFormat="1" ht="12.75">
      <c r="A17" s="43"/>
      <c r="B17" s="51" t="s">
        <v>21</v>
      </c>
      <c r="C17" s="43"/>
      <c r="D17" s="43"/>
      <c r="E17" s="43"/>
      <c r="F17" s="44"/>
      <c r="G17" s="44"/>
      <c r="H17" s="44"/>
      <c r="I17" s="44"/>
      <c r="J17" s="45"/>
      <c r="K17" s="46"/>
      <c r="L17" s="45"/>
      <c r="M17" s="46"/>
      <c r="N17" s="45"/>
      <c r="O17" s="45"/>
      <c r="P17" s="45"/>
      <c r="Q17" s="45"/>
      <c r="R17" s="45"/>
      <c r="S17" s="45"/>
      <c r="T17" s="45"/>
      <c r="U17" s="45"/>
      <c r="V17" s="46"/>
      <c r="W17" s="46"/>
      <c r="X17" s="47"/>
      <c r="Y17" s="47"/>
      <c r="Z17" s="47"/>
      <c r="AA17" s="47"/>
      <c r="AB17" s="48"/>
      <c r="AC17" s="49"/>
      <c r="AD17" s="49"/>
      <c r="AE17" s="50"/>
      <c r="AF17" s="50"/>
      <c r="AG17" s="50"/>
      <c r="AH17" s="50"/>
      <c r="AI17" s="50"/>
      <c r="AJ17" s="50"/>
      <c r="AK17" s="50"/>
      <c r="AL17" s="50"/>
      <c r="AM17" s="50"/>
      <c r="AN17" s="50"/>
      <c r="AO17" s="50"/>
      <c r="AP17" s="50"/>
      <c r="AQ17" s="50"/>
      <c r="AR17" s="50"/>
      <c r="AS17" s="50"/>
      <c r="AT17" s="50"/>
      <c r="AU17" s="50"/>
    </row>
    <row r="18" spans="1:47" hidden="1">
      <c r="D18" s="7"/>
      <c r="F18" s="25"/>
    </row>
    <row r="19" spans="1:47" hidden="1">
      <c r="D19" s="7"/>
      <c r="F19" s="25"/>
    </row>
    <row r="20" spans="1:47" hidden="1">
      <c r="D20" s="7"/>
      <c r="F20" s="25"/>
    </row>
    <row r="21" spans="1:47" hidden="1">
      <c r="D21" s="7"/>
      <c r="F21" s="25"/>
    </row>
    <row r="22" spans="1:47" hidden="1">
      <c r="D22" s="7"/>
      <c r="F22" s="25"/>
    </row>
    <row r="23" spans="1:47" hidden="1">
      <c r="C23" s="7"/>
      <c r="D23" s="7"/>
      <c r="F23" s="25"/>
    </row>
    <row r="24" spans="1:47" hidden="1">
      <c r="C24" s="7"/>
      <c r="D24" s="7"/>
      <c r="F24" s="25"/>
    </row>
    <row r="25" spans="1:47" hidden="1">
      <c r="C25" s="7"/>
      <c r="D25" s="7"/>
    </row>
    <row r="26" spans="1:47" hidden="1">
      <c r="D26" s="7"/>
    </row>
    <row r="27" spans="1:47" hidden="1">
      <c r="D27" s="7"/>
    </row>
    <row r="28" spans="1:47" hidden="1">
      <c r="D28" s="7"/>
    </row>
    <row r="29" spans="1:47" hidden="1">
      <c r="D29" s="7"/>
    </row>
    <row r="30" spans="1:47" hidden="1">
      <c r="D30" s="7"/>
    </row>
    <row r="31" spans="1:47" ht="12.75" hidden="1">
      <c r="C31" s="10"/>
      <c r="D31" s="7"/>
    </row>
    <row r="32" spans="1:47" hidden="1"/>
    <row r="33" hidden="1"/>
    <row r="34" hidden="1"/>
  </sheetData>
  <hyperlinks>
    <hyperlink ref="C12" location="'Calc|Opex Forecast'!A1" display="Calc | Opex Forecast"/>
    <hyperlink ref="C7" location="'Input|General'!A1" display="Input | General"/>
    <hyperlink ref="C9" location="'Input|Reported opex'!A1" display="Input | Reported opex"/>
    <hyperlink ref="C10" location="'Input|Rate of change'!A1" display="Input | Rate of change"/>
    <hyperlink ref="C11" location="'Input|Step changes'!A1" display="Input | Step changes"/>
    <hyperlink ref="C8" location="'Input|Inflation'!A1" display="Input | Inflation"/>
    <hyperlink ref="C13" location="'Output|Models'!A1" display="Output | Models"/>
    <hyperlink ref="C14" location="'Lookup|Tables'!A1" display="Lookup | Tables"/>
    <hyperlink ref="C15" location="'Check|List'!A1" display="Check | List"/>
  </hyperlinks>
  <pageMargins left="0.7" right="0.7" top="0.75" bottom="0.75" header="0.3" footer="0.3"/>
  <pageSetup paperSize="9" orientation="portrait" verticalDpi="4"/>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rgb="FFFFFF99"/>
  </sheetPr>
  <dimension ref="A1:AU26"/>
  <sheetViews>
    <sheetView showGridLines="0" workbookViewId="0"/>
  </sheetViews>
  <sheetFormatPr defaultColWidth="0" defaultRowHeight="11.25" zeroHeight="1"/>
  <cols>
    <col min="1" max="2" width="1.33203125" style="29" customWidth="1"/>
    <col min="3" max="3" width="42" style="29" customWidth="1"/>
    <col min="4" max="4" width="27.6640625" style="30" customWidth="1"/>
    <col min="5" max="5" width="15.83203125" style="30" customWidth="1"/>
    <col min="6" max="6" width="10.6640625" style="30" customWidth="1"/>
    <col min="7" max="7" width="16.1640625" style="30" bestFit="1" customWidth="1"/>
    <col min="8" max="9" width="3.33203125" style="30" customWidth="1"/>
    <col min="10" max="23" width="10.83203125" style="29" customWidth="1"/>
    <col min="24" max="38" width="10.33203125" style="29" hidden="1" customWidth="1"/>
    <col min="39" max="16384" width="10.33203125" style="29" hidden="1"/>
  </cols>
  <sheetData>
    <row r="1" spans="1:47" s="69" customFormat="1" ht="15.75">
      <c r="B1" s="70" t="str">
        <f>Index!$B$1</f>
        <v>AER opex model</v>
      </c>
      <c r="C1" s="70"/>
      <c r="D1" s="70"/>
      <c r="E1" s="70"/>
      <c r="F1" s="71"/>
      <c r="G1" s="71"/>
      <c r="H1" s="71"/>
      <c r="I1" s="71"/>
      <c r="J1" s="37" t="s">
        <v>2</v>
      </c>
      <c r="L1" s="72" t="s">
        <v>3</v>
      </c>
      <c r="M1" s="73" t="s">
        <v>4</v>
      </c>
      <c r="N1" s="74" t="s">
        <v>5</v>
      </c>
      <c r="O1" s="75" t="s">
        <v>6</v>
      </c>
      <c r="R1" s="72" t="s">
        <v>87</v>
      </c>
      <c r="S1" s="76" t="str">
        <f>IF(COUNTA($S$5:$S$15)=COUNTIF($S5:$S16,"OK"),"OK","Check")</f>
        <v>OK</v>
      </c>
      <c r="U1" s="191" t="s">
        <v>24</v>
      </c>
      <c r="V1" s="76" t="str">
        <f>'Check|List'!$S$1</f>
        <v>Ok</v>
      </c>
    </row>
    <row r="2" spans="1:47" s="77" customFormat="1" ht="13.5" thickBot="1">
      <c r="B2" s="78" t="str">
        <f>Index!$C$7</f>
        <v>Input | General</v>
      </c>
      <c r="C2" s="78"/>
      <c r="D2" s="78"/>
      <c r="E2" s="78"/>
      <c r="F2" s="79"/>
      <c r="G2" s="79"/>
      <c r="H2" s="79"/>
      <c r="I2" s="79"/>
    </row>
    <row r="3" spans="1:47" s="27" customFormat="1" ht="3" customHeight="1">
      <c r="D3" s="28"/>
      <c r="E3" s="28"/>
      <c r="F3" s="28"/>
      <c r="G3" s="28"/>
      <c r="H3" s="28"/>
      <c r="I3" s="28"/>
    </row>
    <row r="4" spans="1:47" s="103" customFormat="1" ht="12.75">
      <c r="A4" s="94"/>
      <c r="B4" s="95" t="s">
        <v>101</v>
      </c>
      <c r="C4" s="94"/>
      <c r="D4" s="94"/>
      <c r="E4" s="94"/>
      <c r="F4" s="96"/>
      <c r="G4" s="96"/>
      <c r="H4" s="96"/>
      <c r="I4" s="96"/>
      <c r="J4" s="97"/>
      <c r="K4" s="98"/>
      <c r="L4" s="97"/>
      <c r="M4" s="98"/>
      <c r="N4" s="97"/>
      <c r="O4" s="97"/>
      <c r="P4" s="97"/>
      <c r="Q4" s="97"/>
      <c r="R4" s="97"/>
      <c r="S4" s="97"/>
      <c r="T4" s="97"/>
      <c r="U4" s="97"/>
      <c r="V4" s="98"/>
      <c r="W4" s="98"/>
      <c r="X4" s="99"/>
      <c r="Y4" s="99"/>
      <c r="Z4" s="99"/>
      <c r="AA4" s="99"/>
      <c r="AB4" s="100"/>
      <c r="AC4" s="101"/>
      <c r="AD4" s="101"/>
      <c r="AE4" s="102"/>
      <c r="AF4" s="102"/>
      <c r="AG4" s="102"/>
      <c r="AH4" s="102"/>
      <c r="AI4" s="102"/>
      <c r="AJ4" s="102"/>
      <c r="AK4" s="102"/>
      <c r="AL4" s="102"/>
      <c r="AM4" s="102"/>
      <c r="AN4" s="102"/>
      <c r="AO4" s="102"/>
      <c r="AP4" s="102"/>
      <c r="AQ4" s="102"/>
      <c r="AR4" s="102"/>
      <c r="AS4" s="102"/>
      <c r="AT4" s="102"/>
      <c r="AU4" s="102"/>
    </row>
    <row r="5" spans="1:47"/>
    <row r="6" spans="1:47">
      <c r="C6" s="31" t="s">
        <v>102</v>
      </c>
      <c r="D6" s="32" t="s">
        <v>7</v>
      </c>
      <c r="E6" s="32"/>
      <c r="F6" s="33"/>
      <c r="G6" s="33" t="s">
        <v>72</v>
      </c>
      <c r="H6" s="33"/>
      <c r="I6" s="29"/>
    </row>
    <row r="7" spans="1:47">
      <c r="C7" s="29" t="s">
        <v>69</v>
      </c>
      <c r="D7" s="30" t="s">
        <v>73</v>
      </c>
      <c r="E7" s="29"/>
      <c r="F7" s="29"/>
      <c r="G7" s="52" t="s">
        <v>178</v>
      </c>
      <c r="H7" s="29"/>
      <c r="I7" s="29"/>
      <c r="S7" s="131" t="str">
        <f>IF(COUNTBLANK($G7),"Check","Ok")</f>
        <v>Ok</v>
      </c>
    </row>
    <row r="8" spans="1:47">
      <c r="C8" s="29" t="s">
        <v>150</v>
      </c>
      <c r="D8" s="30" t="s">
        <v>74</v>
      </c>
      <c r="E8" s="29"/>
      <c r="F8" s="29"/>
      <c r="G8" s="52" t="s">
        <v>151</v>
      </c>
      <c r="H8" s="29"/>
      <c r="I8" s="29"/>
      <c r="S8" s="131" t="str">
        <f>IF(COUNTBLANK($G8),"Check","Ok")</f>
        <v>Ok</v>
      </c>
    </row>
    <row r="9" spans="1:47">
      <c r="C9" s="29" t="s">
        <v>134</v>
      </c>
      <c r="D9" s="30" t="s">
        <v>73</v>
      </c>
      <c r="E9" s="29"/>
      <c r="F9" s="29"/>
      <c r="G9" s="154">
        <v>36678</v>
      </c>
      <c r="H9" s="29"/>
      <c r="I9" s="29"/>
      <c r="S9" s="131" t="str">
        <f>IF(COUNTBLANK($G9),"Check","Ok")</f>
        <v>Ok</v>
      </c>
    </row>
    <row r="10" spans="1:47">
      <c r="C10" s="29" t="s">
        <v>166</v>
      </c>
      <c r="D10" s="30" t="s">
        <v>73</v>
      </c>
      <c r="E10" s="29"/>
      <c r="F10" s="29"/>
      <c r="G10" s="155">
        <v>2015</v>
      </c>
      <c r="H10" s="29"/>
      <c r="I10" s="29"/>
      <c r="S10" s="131" t="str">
        <f t="shared" ref="S10:S14" si="0">IF(COUNTBLANK($G10),"Check","Ok")</f>
        <v>Ok</v>
      </c>
    </row>
    <row r="11" spans="1:47">
      <c r="C11" s="29" t="s">
        <v>76</v>
      </c>
      <c r="D11" s="30" t="s">
        <v>73</v>
      </c>
      <c r="E11" s="29"/>
      <c r="F11" s="29"/>
      <c r="G11" s="155">
        <v>2017</v>
      </c>
      <c r="H11" s="29"/>
      <c r="I11" s="29"/>
      <c r="S11" s="131" t="str">
        <f t="shared" si="0"/>
        <v>Ok</v>
      </c>
    </row>
    <row r="12" spans="1:47">
      <c r="C12" s="29" t="s">
        <v>167</v>
      </c>
      <c r="D12" s="30" t="s">
        <v>73</v>
      </c>
      <c r="E12" s="29"/>
      <c r="F12" s="29"/>
      <c r="G12" s="155">
        <v>2018</v>
      </c>
      <c r="H12" s="29"/>
      <c r="I12" s="29"/>
      <c r="S12" s="131" t="str">
        <f t="shared" si="0"/>
        <v>Ok</v>
      </c>
    </row>
    <row r="13" spans="1:47">
      <c r="C13" s="29" t="s">
        <v>70</v>
      </c>
      <c r="D13" s="30" t="s">
        <v>73</v>
      </c>
      <c r="E13" s="29"/>
      <c r="F13" s="29"/>
      <c r="G13" s="155">
        <v>2019</v>
      </c>
      <c r="H13" s="29"/>
      <c r="I13" s="29"/>
      <c r="S13" s="131" t="str">
        <f t="shared" si="0"/>
        <v>Ok</v>
      </c>
    </row>
    <row r="14" spans="1:47">
      <c r="C14" s="29" t="s">
        <v>71</v>
      </c>
      <c r="D14" s="30" t="s">
        <v>73</v>
      </c>
      <c r="E14" s="29"/>
      <c r="F14" s="29"/>
      <c r="G14" s="155">
        <v>2023</v>
      </c>
      <c r="H14" s="29"/>
      <c r="I14" s="29"/>
      <c r="S14" s="131" t="str">
        <f t="shared" si="0"/>
        <v>Ok</v>
      </c>
    </row>
    <row r="15" spans="1:47">
      <c r="D15" s="29"/>
      <c r="E15" s="29"/>
      <c r="F15" s="29"/>
      <c r="G15" s="29"/>
      <c r="H15" s="29"/>
      <c r="I15" s="29"/>
    </row>
    <row r="16" spans="1:47" s="103" customFormat="1" ht="12.75">
      <c r="A16" s="94"/>
      <c r="B16" s="95" t="s">
        <v>21</v>
      </c>
      <c r="C16" s="94"/>
      <c r="D16" s="94"/>
      <c r="E16" s="94"/>
      <c r="F16" s="96"/>
      <c r="G16" s="96"/>
      <c r="H16" s="96"/>
      <c r="I16" s="96"/>
      <c r="J16" s="97"/>
      <c r="K16" s="98"/>
      <c r="L16" s="97"/>
      <c r="M16" s="98"/>
      <c r="N16" s="97"/>
      <c r="O16" s="97"/>
      <c r="P16" s="97"/>
      <c r="Q16" s="97"/>
      <c r="R16" s="97"/>
      <c r="S16" s="97"/>
      <c r="T16" s="97"/>
      <c r="U16" s="97"/>
      <c r="V16" s="98"/>
      <c r="W16" s="98"/>
      <c r="X16" s="99"/>
      <c r="Y16" s="99"/>
      <c r="Z16" s="99"/>
      <c r="AA16" s="99"/>
      <c r="AB16" s="100"/>
      <c r="AC16" s="101"/>
      <c r="AD16" s="101"/>
      <c r="AE16" s="102"/>
      <c r="AF16" s="102"/>
      <c r="AG16" s="102"/>
      <c r="AH16" s="102"/>
      <c r="AI16" s="102"/>
      <c r="AJ16" s="102"/>
      <c r="AK16" s="102"/>
      <c r="AL16" s="102"/>
      <c r="AM16" s="102"/>
      <c r="AN16" s="102"/>
      <c r="AO16" s="102"/>
      <c r="AP16" s="102"/>
      <c r="AQ16" s="102"/>
      <c r="AR16" s="102"/>
      <c r="AS16" s="102"/>
      <c r="AT16" s="102"/>
      <c r="AU16" s="102"/>
    </row>
    <row r="17" spans="7:8" hidden="1">
      <c r="G17" s="32"/>
      <c r="H17" s="32"/>
    </row>
    <row r="18" spans="7:8" hidden="1">
      <c r="G18" s="32"/>
      <c r="H18" s="32"/>
    </row>
    <row r="19" spans="7:8" hidden="1">
      <c r="G19" s="32"/>
      <c r="H19" s="32"/>
    </row>
    <row r="20" spans="7:8" hidden="1">
      <c r="G20" s="32"/>
      <c r="H20" s="32"/>
    </row>
    <row r="21" spans="7:8" hidden="1">
      <c r="G21" s="32"/>
      <c r="H21" s="32"/>
    </row>
    <row r="22" spans="7:8" hidden="1">
      <c r="G22" s="32"/>
      <c r="H22" s="32"/>
    </row>
    <row r="23" spans="7:8" hidden="1">
      <c r="G23" s="32"/>
      <c r="H23" s="32"/>
    </row>
    <row r="24" spans="7:8" hidden="1">
      <c r="G24" s="32"/>
      <c r="H24" s="32"/>
    </row>
    <row r="25" spans="7:8" hidden="1">
      <c r="G25" s="32"/>
      <c r="H25" s="32"/>
    </row>
    <row r="26" spans="7:8" hidden="1">
      <c r="G26" s="32"/>
      <c r="H26" s="32"/>
    </row>
  </sheetData>
  <conditionalFormatting sqref="W14:W15">
    <cfRule type="cellIs" dxfId="233" priority="13" operator="equal">
      <formula>"Check"</formula>
    </cfRule>
    <cfRule type="cellIs" dxfId="232" priority="14" operator="equal">
      <formula>"Ok"</formula>
    </cfRule>
  </conditionalFormatting>
  <conditionalFormatting sqref="V1">
    <cfRule type="cellIs" dxfId="231" priority="3" operator="equal">
      <formula>"Check"</formula>
    </cfRule>
    <cfRule type="cellIs" dxfId="230" priority="4" operator="equal">
      <formula>"Ok"</formula>
    </cfRule>
  </conditionalFormatting>
  <conditionalFormatting sqref="S7:S14">
    <cfRule type="cellIs" dxfId="229" priority="5" operator="equal">
      <formula>"Check"</formula>
    </cfRule>
    <cfRule type="cellIs" dxfId="228" priority="6" operator="equal">
      <formula>"Ok"</formula>
    </cfRule>
  </conditionalFormatting>
  <conditionalFormatting sqref="S1">
    <cfRule type="cellIs" dxfId="227" priority="1" operator="equal">
      <formula>"Check"</formula>
    </cfRule>
    <cfRule type="cellIs" dxfId="226" priority="2" operator="equal">
      <formula>"Ok"</formula>
    </cfRule>
  </conditionalFormatting>
  <dataValidations count="4">
    <dataValidation type="list" allowBlank="1" showInputMessage="1" showErrorMessage="1" sqref="F12:F13">
      <formula1>#REF!</formula1>
    </dataValidation>
    <dataValidation type="list" allowBlank="1" showInputMessage="1" showErrorMessage="1" sqref="F14:F15">
      <formula1>"Real 2010,Real 2011,Real 2012,Real 2013,Real 2014,Real 2015,Nominal"</formula1>
    </dataValidation>
    <dataValidation type="list" allowBlank="1" showInputMessage="1" showErrorMessage="1" sqref="I12:I15">
      <formula1>#REF!</formula1>
    </dataValidation>
    <dataValidation type="list" allowBlank="1" showInputMessage="1" showErrorMessage="1" sqref="G8">
      <formula1>"draft,final"</formula1>
    </dataValidation>
  </dataValidations>
  <hyperlinks>
    <hyperlink ref="J1" location="Index!A1" display="Back to Index"/>
    <hyperlink ref="U1" location="'Check|List'!A1" display="Overall Check:"/>
  </hyperlinks>
  <pageMargins left="0.7" right="0.7" top="0.75" bottom="0.75" header="0.3" footer="0.3"/>
  <pageSetup paperSize="9" orientation="portrait" verticalDpi="4"/>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'Lookup|Tables'!$G$25:$G$36</xm:f>
          </x14:formula1>
          <xm:sqref>G9</xm:sqref>
        </x14:dataValidation>
        <x14:dataValidation type="list" allowBlank="1" showInputMessage="1" showErrorMessage="1">
          <x14:formula1>
            <xm:f>'Lookup|Tables'!$G$41:$G$60</xm:f>
          </x14:formula1>
          <xm:sqref>G14</xm:sqref>
        </x14:dataValidation>
        <x14:dataValidation type="list" allowBlank="1" showInputMessage="1" showErrorMessage="1">
          <x14:formula1>
            <xm:f>'Lookup|Tables'!$G$41:$G$60</xm:f>
          </x14:formula1>
          <xm:sqref>G10 G11 G12 G13</xm:sqref>
        </x14:dataValidation>
      </x14:dataValidations>
    </ex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FFFF99"/>
  </sheetPr>
  <dimension ref="A1:AV76"/>
  <sheetViews>
    <sheetView showGridLines="0" workbookViewId="0"/>
  </sheetViews>
  <sheetFormatPr defaultColWidth="0" defaultRowHeight="11.25" customHeight="1" zeroHeight="1"/>
  <cols>
    <col min="1" max="2" width="1.33203125" style="29" customWidth="1"/>
    <col min="3" max="3" width="11.6640625" style="29" bestFit="1" customWidth="1"/>
    <col min="4" max="4" width="21.33203125" style="30" bestFit="1" customWidth="1"/>
    <col min="5" max="5" width="21.33203125" style="30" customWidth="1"/>
    <col min="6" max="9" width="15" style="30" customWidth="1"/>
    <col min="10" max="10" width="3.33203125" style="30" customWidth="1"/>
    <col min="11" max="24" width="10.83203125" style="29" customWidth="1"/>
    <col min="25" max="39" width="10.33203125" style="29" hidden="1" customWidth="1"/>
    <col min="40" max="16384" width="10.33203125" style="29" hidden="1"/>
  </cols>
  <sheetData>
    <row r="1" spans="1:48" s="69" customFormat="1" ht="15.75">
      <c r="B1" s="70" t="str">
        <f>Index!$B$1</f>
        <v>AER opex model</v>
      </c>
      <c r="C1" s="70"/>
      <c r="D1" s="70"/>
      <c r="E1" s="70"/>
      <c r="F1" s="70"/>
      <c r="G1" s="71"/>
      <c r="H1" s="71"/>
      <c r="I1" s="71"/>
      <c r="J1" s="71"/>
      <c r="K1" s="37" t="s">
        <v>2</v>
      </c>
      <c r="M1" s="72" t="s">
        <v>3</v>
      </c>
      <c r="N1" s="73" t="s">
        <v>4</v>
      </c>
      <c r="O1" s="74" t="s">
        <v>5</v>
      </c>
      <c r="P1" s="75" t="s">
        <v>6</v>
      </c>
      <c r="S1" s="72" t="s">
        <v>87</v>
      </c>
      <c r="T1" s="76" t="str">
        <f>IF(COUNTA($T$5:$T$65)=COUNTIF($T5:$T66,"OK"),"OK","Check")</f>
        <v>OK</v>
      </c>
      <c r="V1" s="191" t="s">
        <v>24</v>
      </c>
      <c r="W1" s="76" t="str">
        <f>'Check|List'!$S$1</f>
        <v>Ok</v>
      </c>
    </row>
    <row r="2" spans="1:48" s="77" customFormat="1" ht="13.5" thickBot="1">
      <c r="B2" s="78" t="str">
        <f>Index!$C$7</f>
        <v>Input | General</v>
      </c>
      <c r="C2" s="78"/>
      <c r="D2" s="78"/>
      <c r="E2" s="78"/>
      <c r="F2" s="78"/>
      <c r="G2" s="79"/>
      <c r="H2" s="79"/>
      <c r="I2" s="79"/>
      <c r="J2" s="79"/>
    </row>
    <row r="3" spans="1:48" s="27" customFormat="1" ht="3" customHeight="1">
      <c r="D3" s="28"/>
      <c r="E3" s="28"/>
      <c r="F3" s="28"/>
      <c r="G3" s="28"/>
      <c r="H3" s="28"/>
      <c r="I3" s="28"/>
      <c r="J3" s="28"/>
    </row>
    <row r="4" spans="1:48" s="103" customFormat="1" ht="12.75">
      <c r="A4" s="94"/>
      <c r="B4" s="95" t="s">
        <v>101</v>
      </c>
      <c r="C4" s="94"/>
      <c r="D4" s="94"/>
      <c r="E4" s="94"/>
      <c r="F4" s="94"/>
      <c r="G4" s="96"/>
      <c r="H4" s="96"/>
      <c r="I4" s="96"/>
      <c r="J4" s="96"/>
      <c r="K4" s="97"/>
      <c r="L4" s="98"/>
      <c r="M4" s="97"/>
      <c r="N4" s="98"/>
      <c r="O4" s="97"/>
      <c r="P4" s="97"/>
      <c r="Q4" s="97"/>
      <c r="R4" s="97"/>
      <c r="S4" s="97"/>
      <c r="T4" s="97"/>
      <c r="U4" s="97"/>
      <c r="V4" s="97"/>
      <c r="W4" s="98"/>
      <c r="X4" s="98"/>
      <c r="Y4" s="99"/>
      <c r="Z4" s="99"/>
      <c r="AA4" s="99"/>
      <c r="AB4" s="99"/>
      <c r="AC4" s="100"/>
      <c r="AD4" s="101"/>
      <c r="AE4" s="101"/>
      <c r="AF4" s="102"/>
      <c r="AG4" s="102"/>
      <c r="AH4" s="102"/>
      <c r="AI4" s="102"/>
      <c r="AJ4" s="102"/>
      <c r="AK4" s="102"/>
      <c r="AL4" s="102"/>
      <c r="AM4" s="102"/>
      <c r="AN4" s="102"/>
      <c r="AO4" s="102"/>
      <c r="AP4" s="102"/>
      <c r="AQ4" s="102"/>
      <c r="AR4" s="102"/>
      <c r="AS4" s="102"/>
      <c r="AT4" s="102"/>
      <c r="AU4" s="102"/>
      <c r="AV4" s="102"/>
    </row>
    <row r="5" spans="1:48" ht="11.25" customHeight="1"/>
    <row r="6" spans="1:48" ht="53.25">
      <c r="D6" s="62" t="s">
        <v>106</v>
      </c>
      <c r="E6" s="62" t="s">
        <v>148</v>
      </c>
      <c r="F6" s="62" t="s">
        <v>106</v>
      </c>
      <c r="G6" s="62" t="s">
        <v>148</v>
      </c>
      <c r="H6" s="62"/>
      <c r="I6" s="29"/>
      <c r="J6" s="29"/>
    </row>
    <row r="7" spans="1:48">
      <c r="C7" s="67" t="s">
        <v>7</v>
      </c>
      <c r="D7" s="66" t="s">
        <v>104</v>
      </c>
      <c r="E7" s="66" t="s">
        <v>30</v>
      </c>
      <c r="F7" s="66" t="s">
        <v>104</v>
      </c>
      <c r="G7" s="66" t="s">
        <v>30</v>
      </c>
      <c r="H7" s="66"/>
      <c r="I7" s="29"/>
      <c r="J7" s="29"/>
    </row>
    <row r="8" spans="1:48">
      <c r="C8" s="67" t="s">
        <v>8</v>
      </c>
      <c r="D8" s="66" t="s">
        <v>88</v>
      </c>
      <c r="E8" s="66" t="s">
        <v>16</v>
      </c>
      <c r="F8" s="66" t="s">
        <v>88</v>
      </c>
      <c r="G8" s="66" t="s">
        <v>16</v>
      </c>
      <c r="H8" s="66"/>
      <c r="I8" s="29"/>
      <c r="J8" s="29"/>
    </row>
    <row r="9" spans="1:48">
      <c r="C9" s="64">
        <v>39172</v>
      </c>
      <c r="D9" s="63">
        <v>155.6</v>
      </c>
      <c r="E9" s="29"/>
      <c r="F9" s="29"/>
      <c r="G9" s="29"/>
      <c r="H9" s="29"/>
      <c r="I9" s="29"/>
      <c r="J9" s="29"/>
      <c r="T9" s="131" t="str">
        <f>IF(C9&gt;EOMONTH(DATE('Input|General'!$G$12,MONTH('Input|General'!$G$9),1),0),"Ok",IF(ISBLANK($D9),"Check","Ok"))</f>
        <v>Ok</v>
      </c>
    </row>
    <row r="10" spans="1:48">
      <c r="C10" s="64">
        <v>39263</v>
      </c>
      <c r="D10" s="63">
        <v>157.5</v>
      </c>
      <c r="E10" s="29"/>
      <c r="F10" s="29"/>
      <c r="G10" s="29"/>
      <c r="H10" s="29"/>
      <c r="I10" s="29"/>
      <c r="J10" s="29"/>
      <c r="T10" s="131" t="str">
        <f>IF(C10&gt;EOMONTH(DATE('Input|General'!$G$12,MONTH('Input|General'!$G$9),1),0),"Ok",IF(ISBLANK($D10),"Check","Ok"))</f>
        <v>Ok</v>
      </c>
    </row>
    <row r="11" spans="1:48">
      <c r="C11" s="64">
        <v>39355</v>
      </c>
      <c r="D11" s="63">
        <v>158.6</v>
      </c>
      <c r="E11" s="29"/>
      <c r="F11" s="29"/>
      <c r="G11" s="29"/>
      <c r="H11" s="29"/>
      <c r="I11" s="29"/>
      <c r="J11" s="29"/>
      <c r="T11" s="131" t="str">
        <f>IF(C11&gt;EOMONTH(DATE('Input|General'!$G$12,MONTH('Input|General'!$G$9),1),0),"Ok",IF(ISBLANK($D11),"Check","Ok"))</f>
        <v>Ok</v>
      </c>
    </row>
    <row r="12" spans="1:48">
      <c r="C12" s="64">
        <v>39447</v>
      </c>
      <c r="D12" s="63">
        <v>160.1</v>
      </c>
      <c r="E12" s="29"/>
      <c r="F12" s="29"/>
      <c r="G12" s="65"/>
      <c r="H12" s="29"/>
      <c r="I12" s="29"/>
      <c r="J12" s="29"/>
      <c r="T12" s="131" t="str">
        <f>IF(C12&gt;EOMONTH(DATE('Input|General'!$G$12,MONTH('Input|General'!$G$9),1),0),"Ok",IF(ISBLANK($D12),"Check","Ok"))</f>
        <v>Ok</v>
      </c>
    </row>
    <row r="13" spans="1:48">
      <c r="C13" s="64">
        <v>39538</v>
      </c>
      <c r="D13" s="63">
        <v>162.19999999999999</v>
      </c>
      <c r="E13" s="117">
        <f>D13/D9-1</f>
        <v>4.2416452442159303E-2</v>
      </c>
      <c r="F13" s="29"/>
      <c r="G13" s="65"/>
      <c r="H13" s="29"/>
      <c r="I13" s="29"/>
      <c r="J13" s="29"/>
      <c r="T13" s="131" t="str">
        <f>IF(C13&gt;EOMONTH(DATE('Input|General'!$G$12,MONTH('Input|General'!$G$9),1),0),"Ok",IF(ISBLANK($D13),"Check","Ok"))</f>
        <v>Ok</v>
      </c>
    </row>
    <row r="14" spans="1:48">
      <c r="C14" s="64">
        <v>39629</v>
      </c>
      <c r="D14" s="63">
        <v>164.6</v>
      </c>
      <c r="E14" s="117">
        <f t="shared" ref="E14:E29" si="0">D14/D10-1</f>
        <v>4.5079365079365052E-2</v>
      </c>
      <c r="F14" s="29"/>
      <c r="G14" s="65"/>
      <c r="H14" s="29"/>
      <c r="I14" s="29"/>
      <c r="J14" s="29"/>
      <c r="T14" s="131" t="str">
        <f>IF(C14&gt;EOMONTH(DATE('Input|General'!$G$12,MONTH('Input|General'!$G$9),1),0),"Ok",IF(ISBLANK($D14),"Check","Ok"))</f>
        <v>Ok</v>
      </c>
    </row>
    <row r="15" spans="1:48">
      <c r="C15" s="64">
        <v>39721</v>
      </c>
      <c r="D15" s="63">
        <v>166.5</v>
      </c>
      <c r="E15" s="117">
        <f t="shared" si="0"/>
        <v>4.9810844892812067E-2</v>
      </c>
      <c r="F15" s="29"/>
      <c r="G15" s="65"/>
      <c r="H15" s="29"/>
      <c r="I15" s="29"/>
      <c r="J15" s="29"/>
      <c r="T15" s="131" t="str">
        <f>IF(C15&gt;EOMONTH(DATE('Input|General'!$G$12,MONTH('Input|General'!$G$9),1),0),"Ok",IF(ISBLANK($D15),"Check","Ok"))</f>
        <v>Ok</v>
      </c>
    </row>
    <row r="16" spans="1:48">
      <c r="C16" s="64">
        <v>39813</v>
      </c>
      <c r="D16" s="63">
        <v>166</v>
      </c>
      <c r="E16" s="117">
        <f t="shared" si="0"/>
        <v>3.6851967520299844E-2</v>
      </c>
      <c r="F16" s="29"/>
      <c r="G16" s="65"/>
      <c r="H16" s="29"/>
      <c r="I16" s="29"/>
      <c r="J16" s="29"/>
      <c r="T16" s="131" t="str">
        <f>IF(C16&gt;EOMONTH(DATE('Input|General'!$G$12,MONTH('Input|General'!$G$9),1),0),"Ok",IF(ISBLANK($D16),"Check","Ok"))</f>
        <v>Ok</v>
      </c>
    </row>
    <row r="17" spans="3:20">
      <c r="C17" s="64">
        <v>39903</v>
      </c>
      <c r="D17" s="63">
        <v>166.2</v>
      </c>
      <c r="E17" s="117">
        <f t="shared" si="0"/>
        <v>2.4660912453760897E-2</v>
      </c>
      <c r="F17" s="29"/>
      <c r="G17" s="65"/>
      <c r="H17" s="29"/>
      <c r="I17" s="29"/>
      <c r="J17" s="29"/>
      <c r="T17" s="131" t="str">
        <f>IF(C17&gt;EOMONTH(DATE('Input|General'!$G$12,MONTH('Input|General'!$G$9),1),0),"Ok",IF(ISBLANK($D17),"Check","Ok"))</f>
        <v>Ok</v>
      </c>
    </row>
    <row r="18" spans="3:20">
      <c r="C18" s="64">
        <v>39994</v>
      </c>
      <c r="D18" s="63">
        <v>167</v>
      </c>
      <c r="E18" s="117">
        <f t="shared" si="0"/>
        <v>1.4580801944106936E-2</v>
      </c>
      <c r="F18" s="29"/>
      <c r="G18" s="65"/>
      <c r="H18" s="29"/>
      <c r="I18" s="29"/>
      <c r="J18" s="29"/>
      <c r="T18" s="131" t="str">
        <f>IF(C18&gt;EOMONTH(DATE('Input|General'!$G$12,MONTH('Input|General'!$G$9),1),0),"Ok",IF(ISBLANK($D18),"Check","Ok"))</f>
        <v>Ok</v>
      </c>
    </row>
    <row r="19" spans="3:20">
      <c r="C19" s="64">
        <v>40086</v>
      </c>
      <c r="D19" s="63">
        <v>168.6</v>
      </c>
      <c r="E19" s="117">
        <f t="shared" si="0"/>
        <v>1.2612612612612484E-2</v>
      </c>
      <c r="F19" s="29"/>
      <c r="G19" s="65"/>
      <c r="H19" s="29"/>
      <c r="I19" s="29"/>
      <c r="J19" s="29"/>
      <c r="T19" s="131" t="str">
        <f>IF(C19&gt;EOMONTH(DATE('Input|General'!$G$12,MONTH('Input|General'!$G$9),1),0),"Ok",IF(ISBLANK($D19),"Check","Ok"))</f>
        <v>Ok</v>
      </c>
    </row>
    <row r="20" spans="3:20">
      <c r="C20" s="64">
        <v>40178</v>
      </c>
      <c r="D20" s="63">
        <v>169.5</v>
      </c>
      <c r="E20" s="117">
        <f t="shared" si="0"/>
        <v>2.108433734939763E-2</v>
      </c>
      <c r="F20" s="29"/>
      <c r="G20" s="65"/>
      <c r="H20" s="29"/>
      <c r="I20" s="29"/>
      <c r="J20" s="29"/>
      <c r="T20" s="131" t="str">
        <f>IF(C20&gt;EOMONTH(DATE('Input|General'!$G$12,MONTH('Input|General'!$G$9),1),0),"Ok",IF(ISBLANK($D20),"Check","Ok"))</f>
        <v>Ok</v>
      </c>
    </row>
    <row r="21" spans="3:20">
      <c r="C21" s="64">
        <v>40268</v>
      </c>
      <c r="D21" s="63">
        <v>171</v>
      </c>
      <c r="E21" s="117">
        <f t="shared" si="0"/>
        <v>2.8880866425992746E-2</v>
      </c>
      <c r="F21" s="63">
        <v>95.2</v>
      </c>
      <c r="G21" s="65"/>
      <c r="H21" s="192"/>
      <c r="I21" s="29"/>
      <c r="J21" s="29"/>
      <c r="T21" s="131" t="str">
        <f>IF(C21&gt;EOMONTH(DATE('Input|General'!$G$12,MONTH('Input|General'!$G$9),1),0),"Ok",IF(ISBLANK($F21),"Check","Ok"))</f>
        <v>Ok</v>
      </c>
    </row>
    <row r="22" spans="3:20">
      <c r="C22" s="64">
        <v>40359</v>
      </c>
      <c r="D22" s="63">
        <v>172.1</v>
      </c>
      <c r="E22" s="117">
        <f t="shared" si="0"/>
        <v>3.0538922155688653E-2</v>
      </c>
      <c r="F22" s="63">
        <v>95.8</v>
      </c>
      <c r="G22" s="65"/>
      <c r="H22" s="192"/>
      <c r="I22" s="29"/>
      <c r="J22" s="29"/>
      <c r="T22" s="131" t="str">
        <f>IF(C22&gt;EOMONTH(DATE('Input|General'!$G$12,MONTH('Input|General'!$G$9),1),0),"Ok",IF(ISBLANK($F22),"Check","Ok"))</f>
        <v>Ok</v>
      </c>
    </row>
    <row r="23" spans="3:20">
      <c r="C23" s="64">
        <v>40451</v>
      </c>
      <c r="D23" s="63">
        <v>173.3</v>
      </c>
      <c r="E23" s="117">
        <f t="shared" si="0"/>
        <v>2.7876631079478242E-2</v>
      </c>
      <c r="F23" s="63">
        <v>96.5</v>
      </c>
      <c r="G23" s="65"/>
      <c r="H23" s="192"/>
      <c r="I23" s="29"/>
      <c r="J23" s="29"/>
      <c r="T23" s="131" t="str">
        <f>IF(C23&gt;EOMONTH(DATE('Input|General'!$G$12,MONTH('Input|General'!$G$9),1),0),"Ok",IF(ISBLANK($F23),"Check","Ok"))</f>
        <v>Ok</v>
      </c>
    </row>
    <row r="24" spans="3:20">
      <c r="C24" s="64">
        <v>40543</v>
      </c>
      <c r="D24" s="63">
        <v>174</v>
      </c>
      <c r="E24" s="117">
        <f t="shared" si="0"/>
        <v>2.6548672566371723E-2</v>
      </c>
      <c r="F24" s="63">
        <v>96.9</v>
      </c>
      <c r="G24" s="65"/>
      <c r="H24" s="192"/>
      <c r="I24" s="29"/>
      <c r="J24" s="29"/>
      <c r="T24" s="131" t="str">
        <f>IF(C24&gt;EOMONTH(DATE('Input|General'!$G$12,MONTH('Input|General'!$G$9),1),0),"Ok",IF(ISBLANK($F24),"Check","Ok"))</f>
        <v>Ok</v>
      </c>
    </row>
    <row r="25" spans="3:20">
      <c r="C25" s="64">
        <v>40633</v>
      </c>
      <c r="D25" s="63">
        <v>176.7</v>
      </c>
      <c r="E25" s="117">
        <f t="shared" si="0"/>
        <v>3.3333333333333215E-2</v>
      </c>
      <c r="F25" s="63">
        <v>98.3</v>
      </c>
      <c r="G25" s="117">
        <f>IF(ISBLANK(F25),"",F25/F21-1)</f>
        <v>3.2563025210083918E-2</v>
      </c>
      <c r="H25" s="192"/>
      <c r="I25" s="29"/>
      <c r="J25" s="29"/>
      <c r="T25" s="131" t="str">
        <f>IF(C25&gt;EOMONTH(DATE('Input|General'!$G$12,MONTH('Input|General'!$G$9),1),0),"Ok",IF(ISBLANK($F25),"Check","Ok"))</f>
        <v>Ok</v>
      </c>
    </row>
    <row r="26" spans="3:20">
      <c r="C26" s="64">
        <v>40724</v>
      </c>
      <c r="D26" s="63">
        <v>178.3</v>
      </c>
      <c r="E26" s="117">
        <f t="shared" si="0"/>
        <v>3.6025566531086683E-2</v>
      </c>
      <c r="F26" s="63">
        <v>99.2</v>
      </c>
      <c r="G26" s="117">
        <f t="shared" ref="G26:G64" si="1">IF(ISBLANK(F26),"",F26/F22-1)</f>
        <v>3.5490605427975108E-2</v>
      </c>
      <c r="H26" s="192"/>
      <c r="I26" s="29"/>
      <c r="J26" s="29"/>
      <c r="T26" s="131" t="str">
        <f>IF(C26&gt;EOMONTH(DATE('Input|General'!$G$12,MONTH('Input|General'!$G$9),1),0),"Ok",IF(ISBLANK($F26),"Check","Ok"))</f>
        <v>Ok</v>
      </c>
    </row>
    <row r="27" spans="3:20">
      <c r="C27" s="64">
        <v>40816</v>
      </c>
      <c r="D27" s="63">
        <v>179.4</v>
      </c>
      <c r="E27" s="117">
        <f t="shared" si="0"/>
        <v>3.5199076745527913E-2</v>
      </c>
      <c r="F27" s="63">
        <v>99.8</v>
      </c>
      <c r="G27" s="117">
        <f t="shared" si="1"/>
        <v>3.4196891191709877E-2</v>
      </c>
      <c r="H27" s="192"/>
      <c r="I27" s="29"/>
      <c r="J27" s="29"/>
      <c r="T27" s="131" t="str">
        <f>IF(C27&gt;EOMONTH(DATE('Input|General'!$G$12,MONTH('Input|General'!$G$9),1),0),"Ok",IF(ISBLANK($F27),"Check","Ok"))</f>
        <v>Ok</v>
      </c>
    </row>
    <row r="28" spans="3:20">
      <c r="C28" s="64">
        <v>40908</v>
      </c>
      <c r="D28" s="63">
        <v>179.4</v>
      </c>
      <c r="E28" s="117">
        <f t="shared" si="0"/>
        <v>3.1034482758620641E-2</v>
      </c>
      <c r="F28" s="63">
        <v>99.8</v>
      </c>
      <c r="G28" s="117">
        <f t="shared" si="1"/>
        <v>2.9927760577915352E-2</v>
      </c>
      <c r="H28" s="192"/>
      <c r="I28" s="29"/>
      <c r="J28" s="29"/>
      <c r="T28" s="131" t="str">
        <f>IF(C28&gt;EOMONTH(DATE('Input|General'!$G$12,MONTH('Input|General'!$G$9),1),0),"Ok",IF(ISBLANK($F28),"Check","Ok"))</f>
        <v>Ok</v>
      </c>
    </row>
    <row r="29" spans="3:20">
      <c r="C29" s="64">
        <v>40999</v>
      </c>
      <c r="D29" s="63">
        <v>179.5</v>
      </c>
      <c r="E29" s="117">
        <f t="shared" si="0"/>
        <v>1.5846066779853007E-2</v>
      </c>
      <c r="F29" s="63">
        <v>99.9</v>
      </c>
      <c r="G29" s="117">
        <f t="shared" si="1"/>
        <v>1.6276703967446737E-2</v>
      </c>
      <c r="H29" s="192"/>
      <c r="I29" s="29"/>
      <c r="J29" s="29"/>
      <c r="T29" s="131" t="str">
        <f>IF(C29&gt;EOMONTH(DATE('Input|General'!$G$12,MONTH('Input|General'!$G$9),1),0),"Ok",IF(ISBLANK($F29),"Check","Ok"))</f>
        <v>Ok</v>
      </c>
    </row>
    <row r="30" spans="3:20">
      <c r="C30" s="64">
        <v>41090</v>
      </c>
      <c r="D30" s="29"/>
      <c r="E30" s="29"/>
      <c r="F30" s="63">
        <v>100.4</v>
      </c>
      <c r="G30" s="117">
        <f t="shared" si="1"/>
        <v>1.2096774193548487E-2</v>
      </c>
      <c r="H30" s="192"/>
      <c r="I30" s="29"/>
      <c r="J30" s="29"/>
      <c r="T30" s="131" t="str">
        <f>IF(C30&gt;EOMONTH(DATE('Input|General'!$G$12,MONTH('Input|General'!$G$9),1),0),"Ok",IF(ISBLANK($F30),"Check","Ok"))</f>
        <v>Ok</v>
      </c>
    </row>
    <row r="31" spans="3:20">
      <c r="C31" s="64">
        <v>41182</v>
      </c>
      <c r="D31" s="29"/>
      <c r="E31" s="29"/>
      <c r="F31" s="63">
        <v>101.8</v>
      </c>
      <c r="G31" s="117">
        <f t="shared" si="1"/>
        <v>2.0040080160320661E-2</v>
      </c>
      <c r="H31" s="192"/>
      <c r="I31" s="29"/>
      <c r="J31" s="29"/>
      <c r="T31" s="131" t="str">
        <f>IF(C31&gt;EOMONTH(DATE('Input|General'!$G$12,MONTH('Input|General'!$G$9),1),0),"Ok",IF(ISBLANK($F31),"Check","Ok"))</f>
        <v>Ok</v>
      </c>
    </row>
    <row r="32" spans="3:20">
      <c r="C32" s="64">
        <v>41274</v>
      </c>
      <c r="D32" s="29"/>
      <c r="E32" s="29"/>
      <c r="F32" s="63">
        <v>102</v>
      </c>
      <c r="G32" s="117">
        <f t="shared" si="1"/>
        <v>2.2044088176352838E-2</v>
      </c>
      <c r="H32" s="192"/>
      <c r="I32" s="29"/>
      <c r="J32" s="29"/>
      <c r="T32" s="131" t="str">
        <f>IF(C32&gt;EOMONTH(DATE('Input|General'!$G$12,MONTH('Input|General'!$G$9),1),0),"Ok",IF(ISBLANK($F32),"Check","Ok"))</f>
        <v>Ok</v>
      </c>
    </row>
    <row r="33" spans="3:20">
      <c r="C33" s="64">
        <v>41364</v>
      </c>
      <c r="D33" s="29"/>
      <c r="E33" s="29"/>
      <c r="F33" s="63">
        <v>102.4</v>
      </c>
      <c r="G33" s="117">
        <f t="shared" si="1"/>
        <v>2.5025025025025016E-2</v>
      </c>
      <c r="H33" s="192"/>
      <c r="I33" s="29"/>
      <c r="J33" s="29"/>
      <c r="T33" s="131" t="str">
        <f>IF(C33&gt;EOMONTH(DATE('Input|General'!$G$12,MONTH('Input|General'!$G$9),1),0),"Ok",IF(ISBLANK($F33),"Check","Ok"))</f>
        <v>Ok</v>
      </c>
    </row>
    <row r="34" spans="3:20">
      <c r="C34" s="64">
        <v>41455</v>
      </c>
      <c r="D34" s="29"/>
      <c r="E34" s="29"/>
      <c r="F34" s="63">
        <v>102.8</v>
      </c>
      <c r="G34" s="117">
        <f t="shared" si="1"/>
        <v>2.3904382470119501E-2</v>
      </c>
      <c r="H34" s="192"/>
      <c r="I34" s="29"/>
      <c r="J34" s="29"/>
      <c r="T34" s="131" t="str">
        <f>IF(C34&gt;EOMONTH(DATE('Input|General'!$G$12,MONTH('Input|General'!$G$9),1),0),"Ok",IF(ISBLANK($F34),"Check","Ok"))</f>
        <v>Ok</v>
      </c>
    </row>
    <row r="35" spans="3:20">
      <c r="C35" s="64">
        <v>41547</v>
      </c>
      <c r="D35" s="29"/>
      <c r="E35" s="29"/>
      <c r="F35" s="63">
        <v>104</v>
      </c>
      <c r="G35" s="117">
        <f t="shared" si="1"/>
        <v>2.16110019646365E-2</v>
      </c>
      <c r="H35" s="192"/>
      <c r="I35" s="29"/>
      <c r="J35" s="29"/>
      <c r="T35" s="131" t="str">
        <f>IF(C35&gt;EOMONTH(DATE('Input|General'!$G$12,MONTH('Input|General'!$G$9),1),0),"Ok",IF(ISBLANK($F35),"Check","Ok"))</f>
        <v>Ok</v>
      </c>
    </row>
    <row r="36" spans="3:20">
      <c r="C36" s="64">
        <v>41639</v>
      </c>
      <c r="D36" s="29"/>
      <c r="E36" s="29"/>
      <c r="F36" s="63">
        <v>104.8</v>
      </c>
      <c r="G36" s="117">
        <f t="shared" si="1"/>
        <v>2.7450980392156765E-2</v>
      </c>
      <c r="H36" s="192"/>
      <c r="I36" s="29"/>
      <c r="J36" s="29"/>
      <c r="T36" s="131" t="str">
        <f>IF(C36&gt;EOMONTH(DATE('Input|General'!$G$12,MONTH('Input|General'!$G$9),1),0),"Ok",IF(ISBLANK($F36),"Check","Ok"))</f>
        <v>Ok</v>
      </c>
    </row>
    <row r="37" spans="3:20">
      <c r="C37" s="64">
        <v>41729</v>
      </c>
      <c r="D37" s="29"/>
      <c r="E37" s="29"/>
      <c r="F37" s="63">
        <v>105.4</v>
      </c>
      <c r="G37" s="117">
        <f t="shared" si="1"/>
        <v>2.9296875E-2</v>
      </c>
      <c r="H37" s="192"/>
      <c r="I37" s="29"/>
      <c r="J37" s="29"/>
      <c r="T37" s="131" t="str">
        <f>IF(C37&gt;EOMONTH(DATE('Input|General'!$G$12,MONTH('Input|General'!$G$9),1),0),"Ok",IF(ISBLANK($F37),"Check","Ok"))</f>
        <v>Ok</v>
      </c>
    </row>
    <row r="38" spans="3:20">
      <c r="C38" s="64">
        <v>41820</v>
      </c>
      <c r="D38" s="29"/>
      <c r="E38" s="29"/>
      <c r="F38" s="63">
        <v>105.9</v>
      </c>
      <c r="G38" s="117">
        <f t="shared" si="1"/>
        <v>3.0155642023346418E-2</v>
      </c>
      <c r="H38" s="192"/>
      <c r="I38" s="29"/>
      <c r="J38" s="29"/>
      <c r="T38" s="131" t="str">
        <f>IF(C38&gt;EOMONTH(DATE('Input|General'!$G$12,MONTH('Input|General'!$G$9),1),0),"Ok",IF(ISBLANK($F38),"Check","Ok"))</f>
        <v>Ok</v>
      </c>
    </row>
    <row r="39" spans="3:20">
      <c r="C39" s="64">
        <v>41912</v>
      </c>
      <c r="D39" s="29"/>
      <c r="E39" s="29"/>
      <c r="F39" s="63">
        <v>106.4</v>
      </c>
      <c r="G39" s="117">
        <f t="shared" si="1"/>
        <v>2.3076923076923217E-2</v>
      </c>
      <c r="H39" s="192"/>
      <c r="I39" s="29"/>
      <c r="J39" s="29"/>
      <c r="T39" s="131" t="str">
        <f>IF(C39&gt;EOMONTH(DATE('Input|General'!$G$12,MONTH('Input|General'!$G$9),1),0),"Ok",IF(ISBLANK($F39),"Check","Ok"))</f>
        <v>Ok</v>
      </c>
    </row>
    <row r="40" spans="3:20">
      <c r="C40" s="64">
        <v>42004</v>
      </c>
      <c r="D40" s="29"/>
      <c r="E40" s="29"/>
      <c r="F40" s="63">
        <v>106.6</v>
      </c>
      <c r="G40" s="117">
        <f t="shared" si="1"/>
        <v>1.7175572519083859E-2</v>
      </c>
      <c r="H40" s="192"/>
      <c r="I40" s="29"/>
      <c r="J40" s="29"/>
      <c r="T40" s="131" t="str">
        <f>IF(C40&gt;EOMONTH(DATE('Input|General'!$G$12,MONTH('Input|General'!$G$9),1),0),"Ok",IF(ISBLANK($F40),"Check","Ok"))</f>
        <v>Ok</v>
      </c>
    </row>
    <row r="41" spans="3:20">
      <c r="C41" s="64">
        <v>42094</v>
      </c>
      <c r="D41" s="29"/>
      <c r="E41" s="29"/>
      <c r="F41" s="63">
        <v>106.8</v>
      </c>
      <c r="G41" s="117">
        <f t="shared" si="1"/>
        <v>1.3282732447817747E-2</v>
      </c>
      <c r="H41" s="192"/>
      <c r="I41" s="29"/>
      <c r="J41" s="29"/>
      <c r="T41" s="131" t="str">
        <f>IF(C41&gt;EOMONTH(DATE('Input|General'!$G$12,MONTH('Input|General'!$G$9),1),0),"Ok",IF(ISBLANK($F41),"Check","Ok"))</f>
        <v>Ok</v>
      </c>
    </row>
    <row r="42" spans="3:20">
      <c r="C42" s="64">
        <v>42185</v>
      </c>
      <c r="D42" s="29"/>
      <c r="E42" s="29"/>
      <c r="F42" s="63">
        <v>107.5</v>
      </c>
      <c r="G42" s="117">
        <f t="shared" si="1"/>
        <v>1.5108593012275628E-2</v>
      </c>
      <c r="H42" s="192"/>
      <c r="I42" s="29"/>
      <c r="J42" s="29"/>
      <c r="T42" s="131" t="str">
        <f>IF(C42&gt;EOMONTH(DATE('Input|General'!$G$12,MONTH('Input|General'!$G$9),1),0),"Ok",IF(ISBLANK($F42),"Check","Ok"))</f>
        <v>Ok</v>
      </c>
    </row>
    <row r="43" spans="3:20">
      <c r="C43" s="64">
        <v>42277</v>
      </c>
      <c r="D43" s="29"/>
      <c r="E43" s="29"/>
      <c r="F43" s="63">
        <v>108</v>
      </c>
      <c r="G43" s="117">
        <f t="shared" si="1"/>
        <v>1.5037593984962294E-2</v>
      </c>
      <c r="H43" s="192"/>
      <c r="I43" s="29"/>
      <c r="J43" s="29"/>
      <c r="T43" s="131" t="str">
        <f>IF(C43&gt;EOMONTH(DATE('Input|General'!$G$12,MONTH('Input|General'!$G$9),1),0),"Ok",IF(ISBLANK($F43),"Check","Ok"))</f>
        <v>Ok</v>
      </c>
    </row>
    <row r="44" spans="3:20">
      <c r="C44" s="64">
        <v>42369</v>
      </c>
      <c r="D44" s="29"/>
      <c r="E44" s="29"/>
      <c r="F44" s="63">
        <v>108.4</v>
      </c>
      <c r="G44" s="117">
        <f t="shared" si="1"/>
        <v>1.6885553470919357E-2</v>
      </c>
      <c r="H44" s="192"/>
      <c r="I44" s="29"/>
      <c r="J44" s="29"/>
      <c r="T44" s="131" t="str">
        <f>IF(C44&gt;EOMONTH(DATE('Input|General'!$G$12,MONTH('Input|General'!$G$9),1),0),"Ok",IF(ISBLANK($F44),"Check","Ok"))</f>
        <v>Ok</v>
      </c>
    </row>
    <row r="45" spans="3:20">
      <c r="C45" s="64">
        <v>42460</v>
      </c>
      <c r="D45" s="29"/>
      <c r="E45" s="29"/>
      <c r="F45" s="63">
        <v>108.2</v>
      </c>
      <c r="G45" s="117">
        <f t="shared" si="1"/>
        <v>1.3108614232209881E-2</v>
      </c>
      <c r="H45" s="192"/>
      <c r="I45" s="29"/>
      <c r="J45" s="29"/>
      <c r="T45" s="131" t="str">
        <f>IF(C45&gt;EOMONTH(DATE('Input|General'!$G$12,MONTH('Input|General'!$G$9),1),0),"Ok",IF(ISBLANK($F45),"Check","Ok"))</f>
        <v>Ok</v>
      </c>
    </row>
    <row r="46" spans="3:20">
      <c r="C46" s="64">
        <v>42551</v>
      </c>
      <c r="D46" s="29"/>
      <c r="E46" s="29"/>
      <c r="F46" s="63">
        <v>108.6</v>
      </c>
      <c r="G46" s="117">
        <f t="shared" si="1"/>
        <v>1.0232558139534831E-2</v>
      </c>
      <c r="H46" s="192"/>
      <c r="I46" s="29"/>
      <c r="J46" s="29"/>
      <c r="T46" s="131" t="str">
        <f>IF(C46&gt;EOMONTH(DATE('Input|General'!$G$12,MONTH('Input|General'!$G$9),1),0),"Ok",IF(ISBLANK($F46),"Check","Ok"))</f>
        <v>Ok</v>
      </c>
    </row>
    <row r="47" spans="3:20">
      <c r="C47" s="64">
        <v>42643</v>
      </c>
      <c r="D47" s="29"/>
      <c r="E47" s="29"/>
      <c r="F47" s="63">
        <v>109.4</v>
      </c>
      <c r="G47" s="117">
        <f t="shared" si="1"/>
        <v>1.2962962962963065E-2</v>
      </c>
      <c r="H47" s="192"/>
      <c r="I47" s="29"/>
      <c r="J47" s="29"/>
      <c r="T47" s="131" t="str">
        <f>IF(C47&gt;EOMONTH(DATE('Input|General'!$G$12,MONTH('Input|General'!$G$9),1),0),"Ok",IF(ISBLANK($F47),"Check","Ok"))</f>
        <v>Ok</v>
      </c>
    </row>
    <row r="48" spans="3:20">
      <c r="C48" s="64">
        <v>42735</v>
      </c>
      <c r="D48" s="29"/>
      <c r="E48" s="29"/>
      <c r="F48" s="63">
        <v>110</v>
      </c>
      <c r="G48" s="117">
        <f t="shared" si="1"/>
        <v>1.4760147601476037E-2</v>
      </c>
      <c r="H48" s="192"/>
      <c r="I48" s="29"/>
      <c r="J48" s="29"/>
      <c r="T48" s="131" t="str">
        <f>IF(C48&gt;EOMONTH(DATE('Input|General'!$G$12,MONTH('Input|General'!$G$9),1),0),"Ok",IF(ISBLANK($F48),"Check","Ok"))</f>
        <v>Ok</v>
      </c>
    </row>
    <row r="49" spans="3:20">
      <c r="C49" s="64">
        <v>42825</v>
      </c>
      <c r="D49" s="29"/>
      <c r="E49" s="29"/>
      <c r="F49" s="63">
        <v>110.5</v>
      </c>
      <c r="G49" s="117">
        <f t="shared" si="1"/>
        <v>2.1256931608133023E-2</v>
      </c>
      <c r="H49" s="192"/>
      <c r="I49" s="29"/>
      <c r="J49" s="29"/>
      <c r="T49" s="131" t="str">
        <f>IF(C49&gt;EOMONTH(DATE('Input|General'!$G$12,MONTH('Input|General'!$G$9),1),0),"Ok",IF(ISBLANK($F49),"Check","Ok"))</f>
        <v>Ok</v>
      </c>
    </row>
    <row r="50" spans="3:20">
      <c r="C50" s="64">
        <v>42916</v>
      </c>
      <c r="D50" s="29"/>
      <c r="E50" s="29"/>
      <c r="F50" s="63">
        <v>110.7</v>
      </c>
      <c r="G50" s="117">
        <f t="shared" si="1"/>
        <v>1.9337016574585641E-2</v>
      </c>
      <c r="H50" s="192"/>
      <c r="I50" s="29"/>
      <c r="J50" s="29"/>
      <c r="T50" s="131" t="str">
        <f>IF(C50&gt;EOMONTH(DATE('Input|General'!$G$12,MONTH('Input|General'!$G$9),1),0),"Ok",IF(ISBLANK($F50),"Check","Ok"))</f>
        <v>Ok</v>
      </c>
    </row>
    <row r="51" spans="3:20">
      <c r="C51" s="64">
        <v>43008</v>
      </c>
      <c r="D51" s="29"/>
      <c r="E51" s="29"/>
      <c r="F51" s="63">
        <f>AVERAGE(F50,F52)</f>
        <v>111.45</v>
      </c>
      <c r="G51" s="117">
        <f t="shared" si="1"/>
        <v>1.873857404021928E-2</v>
      </c>
      <c r="H51" s="207" t="s">
        <v>183</v>
      </c>
      <c r="I51" s="29"/>
      <c r="J51" s="29"/>
      <c r="T51" s="131" t="str">
        <f>IF(C51&gt;EOMONTH(DATE('Input|General'!$G$12,MONTH('Input|General'!$G$9),1),0),"Ok",IF(ISBLANK($F51),"Check","Ok"))</f>
        <v>Ok</v>
      </c>
    </row>
    <row r="52" spans="3:20">
      <c r="C52" s="64">
        <v>43100</v>
      </c>
      <c r="D52" s="29"/>
      <c r="E52" s="29"/>
      <c r="F52" s="63">
        <f>F48*1.02</f>
        <v>112.2</v>
      </c>
      <c r="G52" s="117">
        <f t="shared" si="1"/>
        <v>2.0000000000000018E-2</v>
      </c>
      <c r="H52" s="192" t="s">
        <v>184</v>
      </c>
      <c r="I52" s="29"/>
      <c r="J52" s="29"/>
      <c r="T52" s="131" t="str">
        <f>IF(C52&gt;EOMONTH(DATE('Input|General'!$G$12,MONTH('Input|General'!$G$9),1),0),"Ok",IF(ISBLANK($F52),"Check","Ok"))</f>
        <v>Ok</v>
      </c>
    </row>
    <row r="53" spans="3:20">
      <c r="C53" s="64">
        <v>43190</v>
      </c>
      <c r="D53" s="29"/>
      <c r="E53" s="29"/>
      <c r="F53" s="63">
        <f>AVERAGE(F52,F54)</f>
        <v>112.695375</v>
      </c>
      <c r="G53" s="117">
        <f t="shared" si="1"/>
        <v>1.986764705882349E-2</v>
      </c>
      <c r="H53" s="207" t="s">
        <v>183</v>
      </c>
      <c r="I53" s="29"/>
      <c r="J53" s="29"/>
      <c r="T53" s="131" t="str">
        <f>IF(C53&gt;EOMONTH(DATE('Input|General'!$G$12,MONTH('Input|General'!$G$9),1),0),"Ok",IF(ISBLANK($F53),"Check","Ok"))</f>
        <v>Ok</v>
      </c>
    </row>
    <row r="54" spans="3:20">
      <c r="C54" s="64">
        <v>43281</v>
      </c>
      <c r="D54" s="29"/>
      <c r="E54" s="29"/>
      <c r="F54" s="63">
        <f>F50*1.0225</f>
        <v>113.19074999999999</v>
      </c>
      <c r="G54" s="117">
        <f t="shared" si="1"/>
        <v>2.2499999999999964E-2</v>
      </c>
      <c r="H54" s="192" t="s">
        <v>184</v>
      </c>
      <c r="I54" s="29"/>
      <c r="J54" s="29"/>
      <c r="T54" s="131" t="str">
        <f>IF(C54&gt;EOMONTH(DATE('Input|General'!$G$12,MONTH('Input|General'!$G$9),1),0),"Ok",IF(ISBLANK($F54),"Check","Ok"))</f>
        <v>Ok</v>
      </c>
    </row>
    <row r="55" spans="3:20">
      <c r="C55" s="64">
        <v>43373</v>
      </c>
      <c r="D55" s="29"/>
      <c r="E55" s="29"/>
      <c r="F55" s="63">
        <f>AVERAGE(F54,F56)</f>
        <v>113.95762499999999</v>
      </c>
      <c r="G55" s="117">
        <f t="shared" si="1"/>
        <v>2.2499999999999964E-2</v>
      </c>
      <c r="H55" s="207" t="s">
        <v>183</v>
      </c>
      <c r="I55" s="29"/>
      <c r="J55" s="29"/>
      <c r="T55" s="131" t="str">
        <f>IF(C55&gt;EOMONTH(DATE('Input|General'!$G$12,MONTH('Input|General'!$G$9),1),0),"Ok",IF(ISBLANK($F55),"Check","Ok"))</f>
        <v>Ok</v>
      </c>
    </row>
    <row r="56" spans="3:20">
      <c r="C56" s="64">
        <v>43465</v>
      </c>
      <c r="D56" s="29"/>
      <c r="E56" s="29"/>
      <c r="F56" s="63">
        <f>F52*1.0225</f>
        <v>114.72449999999999</v>
      </c>
      <c r="G56" s="117">
        <f t="shared" si="1"/>
        <v>2.2499999999999964E-2</v>
      </c>
      <c r="H56" s="192" t="s">
        <v>184</v>
      </c>
      <c r="I56" s="29"/>
      <c r="J56" s="29"/>
      <c r="T56" s="131" t="str">
        <f>IF(C56&gt;EOMONTH(DATE('Input|General'!$G$12,MONTH('Input|General'!$G$9),1),0),"Ok",IF(ISBLANK($F56),"Check","Ok"))</f>
        <v>Ok</v>
      </c>
    </row>
    <row r="57" spans="3:20">
      <c r="C57" s="64">
        <v>43555</v>
      </c>
      <c r="D57" s="29"/>
      <c r="E57" s="29"/>
      <c r="F57" s="63">
        <f>AVERAGE(F56,F58)</f>
        <v>115.37250937499999</v>
      </c>
      <c r="G57" s="117">
        <f t="shared" si="1"/>
        <v>2.3755494624335682E-2</v>
      </c>
      <c r="H57" s="207" t="s">
        <v>183</v>
      </c>
      <c r="I57" s="29"/>
      <c r="J57" s="29"/>
      <c r="T57" s="131" t="str">
        <f>IF(C57&gt;EOMONTH(DATE('Input|General'!$G$12,MONTH('Input|General'!$G$9),1),0),"Ok",IF(ISBLANK($F57),"Check","Ok"))</f>
        <v>Ok</v>
      </c>
    </row>
    <row r="58" spans="3:20">
      <c r="C58" s="64">
        <v>43646</v>
      </c>
      <c r="D58" s="29"/>
      <c r="E58" s="29"/>
      <c r="F58" s="63">
        <f>F54*1.025</f>
        <v>116.02051874999998</v>
      </c>
      <c r="G58" s="117">
        <f t="shared" si="1"/>
        <v>2.4999999999999911E-2</v>
      </c>
      <c r="H58" s="192" t="s">
        <v>184</v>
      </c>
      <c r="I58" s="29"/>
      <c r="J58" s="29"/>
      <c r="T58" s="131" t="str">
        <f>IF(C58&gt;EOMONTH(DATE('Input|General'!$G$12,MONTH('Input|General'!$G$9),1),0),"Ok",IF(ISBLANK($F58),"Check","Ok"))</f>
        <v>Ok</v>
      </c>
    </row>
    <row r="59" spans="3:20">
      <c r="C59" s="64">
        <v>43738</v>
      </c>
      <c r="D59" s="29"/>
      <c r="E59" s="29"/>
      <c r="F59" s="63">
        <f>AVERAGE(F58,F60)</f>
        <v>116.80656562499999</v>
      </c>
      <c r="G59" s="117">
        <f t="shared" si="1"/>
        <v>2.4999999999999911E-2</v>
      </c>
      <c r="H59" s="207" t="s">
        <v>183</v>
      </c>
      <c r="I59" s="29"/>
      <c r="J59" s="29"/>
      <c r="T59" s="131" t="str">
        <f>IF(C59&gt;EOMONTH(DATE('Input|General'!$G$12,MONTH('Input|General'!$G$9),1),0),"Ok",IF(ISBLANK($F59),"Check","Ok"))</f>
        <v>Ok</v>
      </c>
    </row>
    <row r="60" spans="3:20">
      <c r="C60" s="64">
        <v>43830</v>
      </c>
      <c r="D60" s="29"/>
      <c r="E60" s="29"/>
      <c r="F60" s="63">
        <f>F56*1.025</f>
        <v>117.59261249999999</v>
      </c>
      <c r="G60" s="117">
        <f t="shared" si="1"/>
        <v>2.4999999999999911E-2</v>
      </c>
      <c r="H60" s="192" t="s">
        <v>184</v>
      </c>
      <c r="I60" s="29"/>
      <c r="J60" s="29"/>
      <c r="T60" s="131" t="str">
        <f>IF(C60&gt;EOMONTH(DATE('Input|General'!$G$12,MONTH('Input|General'!$G$9),1),0),"Ok",IF(ISBLANK($F60),"Check","Ok"))</f>
        <v>Ok</v>
      </c>
    </row>
    <row r="61" spans="3:20">
      <c r="C61" s="64">
        <v>43921</v>
      </c>
      <c r="D61" s="29"/>
      <c r="E61" s="29"/>
      <c r="F61" s="63"/>
      <c r="G61" s="117" t="str">
        <f t="shared" si="1"/>
        <v/>
      </c>
      <c r="H61" s="192"/>
      <c r="I61" s="29"/>
      <c r="J61" s="29"/>
      <c r="T61" s="131" t="str">
        <f>IF(C61&gt;EOMONTH(DATE('Input|General'!$G$12,MONTH('Input|General'!$G$9),1),0),"Ok",IF(ISBLANK($F61),"Check","Ok"))</f>
        <v>Ok</v>
      </c>
    </row>
    <row r="62" spans="3:20">
      <c r="C62" s="64">
        <v>44012</v>
      </c>
      <c r="D62" s="29"/>
      <c r="E62" s="29"/>
      <c r="F62" s="63"/>
      <c r="G62" s="117" t="str">
        <f t="shared" si="1"/>
        <v/>
      </c>
      <c r="H62" s="192"/>
      <c r="I62" s="29"/>
      <c r="J62" s="29"/>
      <c r="T62" s="131" t="str">
        <f>IF(C62&gt;EOMONTH(DATE('Input|General'!$G$12,MONTH('Input|General'!$G$9),1),0),"Ok",IF(ISBLANK($F62),"Check","Ok"))</f>
        <v>Ok</v>
      </c>
    </row>
    <row r="63" spans="3:20">
      <c r="C63" s="64">
        <v>44104</v>
      </c>
      <c r="D63" s="29"/>
      <c r="E63" s="29"/>
      <c r="F63" s="63"/>
      <c r="G63" s="117" t="str">
        <f t="shared" si="1"/>
        <v/>
      </c>
      <c r="H63" s="192"/>
      <c r="I63" s="29"/>
      <c r="J63" s="29"/>
      <c r="T63" s="131" t="str">
        <f>IF(C63&gt;EOMONTH(DATE('Input|General'!$G$12,MONTH('Input|General'!$G$9),1),0),"Ok",IF(ISBLANK($F63),"Check","Ok"))</f>
        <v>Ok</v>
      </c>
    </row>
    <row r="64" spans="3:20">
      <c r="C64" s="64">
        <v>44196</v>
      </c>
      <c r="D64" s="29"/>
      <c r="E64" s="29"/>
      <c r="F64" s="63"/>
      <c r="G64" s="117" t="str">
        <f t="shared" si="1"/>
        <v/>
      </c>
      <c r="H64" s="192"/>
      <c r="I64" s="29"/>
      <c r="J64" s="29"/>
      <c r="T64" s="131" t="str">
        <f>IF(C64&gt;EOMONTH(DATE('Input|General'!$G$12,MONTH('Input|General'!$G$9),1),0),"Ok",IF(ISBLANK($F64),"Check","Ok"))</f>
        <v>Ok</v>
      </c>
    </row>
    <row r="65" spans="1:48">
      <c r="F65" s="29"/>
      <c r="G65" s="29"/>
      <c r="H65" s="29"/>
      <c r="I65" s="29"/>
      <c r="J65" s="29"/>
      <c r="T65" s="132"/>
    </row>
    <row r="66" spans="1:48" s="103" customFormat="1" ht="12.75">
      <c r="A66" s="94"/>
      <c r="B66" s="95" t="s">
        <v>21</v>
      </c>
      <c r="C66" s="94"/>
      <c r="D66" s="94"/>
      <c r="E66" s="94"/>
      <c r="F66" s="94"/>
      <c r="G66" s="96"/>
      <c r="H66" s="96"/>
      <c r="I66" s="96"/>
      <c r="J66" s="96"/>
      <c r="K66" s="97"/>
      <c r="L66" s="98"/>
      <c r="M66" s="97"/>
      <c r="N66" s="98"/>
      <c r="O66" s="97"/>
      <c r="P66" s="97"/>
      <c r="Q66" s="97"/>
      <c r="R66" s="97"/>
      <c r="S66" s="97"/>
      <c r="T66" s="97"/>
      <c r="U66" s="97"/>
      <c r="V66" s="97"/>
      <c r="W66" s="98"/>
      <c r="X66" s="98"/>
      <c r="Y66" s="99"/>
      <c r="Z66" s="99"/>
      <c r="AA66" s="99"/>
      <c r="AB66" s="99"/>
      <c r="AC66" s="100"/>
      <c r="AD66" s="101"/>
      <c r="AE66" s="101"/>
      <c r="AF66" s="102"/>
      <c r="AG66" s="102"/>
      <c r="AH66" s="102"/>
      <c r="AI66" s="102"/>
      <c r="AJ66" s="102"/>
      <c r="AK66" s="102"/>
      <c r="AL66" s="102"/>
      <c r="AM66" s="102"/>
      <c r="AN66" s="102"/>
      <c r="AO66" s="102"/>
      <c r="AP66" s="102"/>
      <c r="AQ66" s="102"/>
      <c r="AR66" s="102"/>
      <c r="AS66" s="102"/>
      <c r="AT66" s="102"/>
      <c r="AU66" s="102"/>
      <c r="AV66" s="102"/>
    </row>
    <row r="67" spans="1:48" hidden="1">
      <c r="H67" s="32"/>
      <c r="I67" s="32"/>
    </row>
    <row r="68" spans="1:48" hidden="1">
      <c r="H68" s="32"/>
      <c r="I68" s="32"/>
    </row>
    <row r="69" spans="1:48" s="30" customFormat="1" hidden="1">
      <c r="A69" s="29"/>
      <c r="B69" s="29"/>
      <c r="C69" s="29"/>
      <c r="H69" s="32"/>
      <c r="I69" s="32"/>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row>
    <row r="70" spans="1:48" s="30" customFormat="1" hidden="1">
      <c r="A70" s="29"/>
      <c r="B70" s="29"/>
      <c r="C70" s="29"/>
      <c r="H70" s="32"/>
      <c r="I70" s="32"/>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row>
    <row r="71" spans="1:48" s="30" customFormat="1" hidden="1">
      <c r="A71" s="29"/>
      <c r="B71" s="29"/>
      <c r="C71" s="29"/>
      <c r="H71" s="32"/>
      <c r="I71" s="32"/>
      <c r="K71" s="29"/>
      <c r="L71" s="29"/>
      <c r="M71" s="2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c r="AN71" s="29"/>
      <c r="AO71" s="29"/>
      <c r="AP71" s="29"/>
      <c r="AQ71" s="29"/>
      <c r="AR71" s="29"/>
      <c r="AS71" s="29"/>
      <c r="AT71" s="29"/>
      <c r="AU71" s="29"/>
      <c r="AV71" s="29"/>
    </row>
    <row r="72" spans="1:48" s="30" customFormat="1" hidden="1">
      <c r="A72" s="29"/>
      <c r="B72" s="29"/>
      <c r="C72" s="29"/>
      <c r="H72" s="32"/>
      <c r="I72" s="32"/>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29"/>
      <c r="AJ72" s="29"/>
      <c r="AK72" s="29"/>
      <c r="AL72" s="29"/>
      <c r="AM72" s="29"/>
      <c r="AN72" s="29"/>
      <c r="AO72" s="29"/>
      <c r="AP72" s="29"/>
      <c r="AQ72" s="29"/>
      <c r="AR72" s="29"/>
      <c r="AS72" s="29"/>
      <c r="AT72" s="29"/>
      <c r="AU72" s="29"/>
      <c r="AV72" s="29"/>
    </row>
    <row r="73" spans="1:48" s="30" customFormat="1" hidden="1">
      <c r="A73" s="29"/>
      <c r="B73" s="29"/>
      <c r="C73" s="29"/>
      <c r="H73" s="32"/>
      <c r="I73" s="32"/>
      <c r="K73" s="29"/>
      <c r="L73" s="29"/>
      <c r="M73" s="2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c r="AN73" s="29"/>
      <c r="AO73" s="29"/>
      <c r="AP73" s="29"/>
      <c r="AQ73" s="29"/>
      <c r="AR73" s="29"/>
      <c r="AS73" s="29"/>
      <c r="AT73" s="29"/>
      <c r="AU73" s="29"/>
      <c r="AV73" s="29"/>
    </row>
    <row r="74" spans="1:48" s="30" customFormat="1" hidden="1">
      <c r="A74" s="29"/>
      <c r="B74" s="29"/>
      <c r="C74" s="29"/>
      <c r="H74" s="32"/>
      <c r="I74" s="32"/>
      <c r="K74" s="29"/>
      <c r="L74" s="29"/>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29"/>
      <c r="AO74" s="29"/>
      <c r="AP74" s="29"/>
      <c r="AQ74" s="29"/>
      <c r="AR74" s="29"/>
      <c r="AS74" s="29"/>
      <c r="AT74" s="29"/>
      <c r="AU74" s="29"/>
      <c r="AV74" s="29"/>
    </row>
    <row r="75" spans="1:48" s="30" customFormat="1" hidden="1">
      <c r="A75" s="29"/>
      <c r="B75" s="29"/>
      <c r="C75" s="29"/>
      <c r="H75" s="32"/>
      <c r="I75" s="32"/>
      <c r="K75" s="29"/>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29"/>
      <c r="AO75" s="29"/>
      <c r="AP75" s="29"/>
      <c r="AQ75" s="29"/>
      <c r="AR75" s="29"/>
      <c r="AS75" s="29"/>
      <c r="AT75" s="29"/>
      <c r="AU75" s="29"/>
      <c r="AV75" s="29"/>
    </row>
    <row r="76" spans="1:48" s="30" customFormat="1" hidden="1">
      <c r="A76" s="29"/>
      <c r="B76" s="29"/>
      <c r="C76" s="29"/>
      <c r="H76" s="32"/>
      <c r="I76" s="32"/>
      <c r="K76" s="29"/>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29"/>
      <c r="AO76" s="29"/>
      <c r="AP76" s="29"/>
      <c r="AQ76" s="29"/>
      <c r="AR76" s="29"/>
      <c r="AS76" s="29"/>
      <c r="AT76" s="29"/>
      <c r="AU76" s="29"/>
      <c r="AV76" s="29"/>
    </row>
  </sheetData>
  <conditionalFormatting sqref="X14:X50 T65 X63:X65">
    <cfRule type="cellIs" dxfId="225" priority="11" operator="equal">
      <formula>"Check"</formula>
    </cfRule>
    <cfRule type="cellIs" dxfId="224" priority="12" operator="equal">
      <formula>"Ok"</formula>
    </cfRule>
  </conditionalFormatting>
  <conditionalFormatting sqref="W1">
    <cfRule type="cellIs" dxfId="223" priority="7" operator="equal">
      <formula>"Check"</formula>
    </cfRule>
    <cfRule type="cellIs" dxfId="222" priority="8" operator="equal">
      <formula>"Ok"</formula>
    </cfRule>
  </conditionalFormatting>
  <conditionalFormatting sqref="T1">
    <cfRule type="cellIs" dxfId="221" priority="5" operator="equal">
      <formula>"Check"</formula>
    </cfRule>
    <cfRule type="cellIs" dxfId="220" priority="6" operator="equal">
      <formula>"Ok"</formula>
    </cfRule>
  </conditionalFormatting>
  <conditionalFormatting sqref="X51:X57">
    <cfRule type="cellIs" dxfId="219" priority="3" operator="equal">
      <formula>"Check"</formula>
    </cfRule>
    <cfRule type="cellIs" dxfId="218" priority="4" operator="equal">
      <formula>"Ok"</formula>
    </cfRule>
  </conditionalFormatting>
  <conditionalFormatting sqref="X58:X62 T9:T64">
    <cfRule type="cellIs" dxfId="217" priority="1" operator="equal">
      <formula>"Check"</formula>
    </cfRule>
    <cfRule type="cellIs" dxfId="216" priority="2" operator="equal">
      <formula>"Ok"</formula>
    </cfRule>
  </conditionalFormatting>
  <dataValidations disablePrompts="1" count="2">
    <dataValidation type="list" allowBlank="1" showInputMessage="1" showErrorMessage="1" sqref="G65">
      <formula1>"Real 2010,Real 2011,Real 2012,Real 2013,Real 2014,Real 2015,Nominal"</formula1>
    </dataValidation>
    <dataValidation type="list" allowBlank="1" showInputMessage="1" showErrorMessage="1" sqref="J12:J65">
      <formula1>#REF!</formula1>
    </dataValidation>
  </dataValidations>
  <hyperlinks>
    <hyperlink ref="K1" location="Index!A1" display="Back to Index"/>
    <hyperlink ref="V1" location="'Check|List'!A1" display="Overall Check:"/>
  </hyperlinks>
  <pageMargins left="0.7" right="0.7" top="0.75" bottom="0.75" header="0.3" footer="0.3"/>
  <pageSetup paperSize="9" orientation="portrait" verticalDpi="4"/>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rgb="FFFFFF99"/>
  </sheetPr>
  <dimension ref="A1:W64"/>
  <sheetViews>
    <sheetView workbookViewId="0"/>
  </sheetViews>
  <sheetFormatPr defaultColWidth="0" defaultRowHeight="11.25" zeroHeight="1"/>
  <cols>
    <col min="1" max="2" width="1.6640625" style="103" customWidth="1"/>
    <col min="3" max="3" width="49.83203125" style="103" bestFit="1" customWidth="1"/>
    <col min="4" max="6" width="13.33203125" style="103" customWidth="1"/>
    <col min="7" max="9" width="3.33203125" style="103" customWidth="1"/>
    <col min="10" max="23" width="10.83203125" style="103" customWidth="1"/>
    <col min="24" max="16384" width="9.33203125" style="103" hidden="1"/>
  </cols>
  <sheetData>
    <row r="1" spans="1:23" ht="15.75">
      <c r="A1" s="69"/>
      <c r="B1" s="70"/>
      <c r="C1" s="70" t="str">
        <f>Index!$B$1</f>
        <v>AER opex model</v>
      </c>
      <c r="D1" s="70"/>
      <c r="E1" s="70"/>
      <c r="F1" s="71"/>
      <c r="G1" s="71"/>
      <c r="H1" s="71"/>
      <c r="I1" s="71"/>
      <c r="J1" s="37" t="s">
        <v>2</v>
      </c>
      <c r="K1" s="69"/>
      <c r="L1" s="72" t="s">
        <v>3</v>
      </c>
      <c r="M1" s="73" t="s">
        <v>4</v>
      </c>
      <c r="N1" s="74" t="s">
        <v>5</v>
      </c>
      <c r="O1" s="75" t="s">
        <v>6</v>
      </c>
      <c r="P1" s="69"/>
      <c r="Q1" s="69"/>
      <c r="R1" s="72" t="s">
        <v>87</v>
      </c>
      <c r="S1" s="76" t="str">
        <f>IF(COUNTA($W$32:$W$257)=COUNTIF($W$32:$W$257,"OK"),"OK","Check")</f>
        <v>OK</v>
      </c>
      <c r="T1" s="69"/>
      <c r="U1" s="191" t="s">
        <v>24</v>
      </c>
      <c r="V1" s="76" t="str">
        <f>'Check|List'!$S$1</f>
        <v>Ok</v>
      </c>
      <c r="W1" s="69"/>
    </row>
    <row r="2" spans="1:23" ht="13.5" thickBot="1">
      <c r="A2" s="77"/>
      <c r="B2" s="78"/>
      <c r="C2" s="78" t="str">
        <f>Index!$C$9</f>
        <v>Input | Reported opex</v>
      </c>
      <c r="D2" s="78"/>
      <c r="E2" s="78"/>
      <c r="F2" s="79"/>
      <c r="G2" s="79"/>
      <c r="H2" s="79"/>
      <c r="I2" s="79"/>
      <c r="J2" s="77"/>
      <c r="K2" s="77"/>
      <c r="L2" s="77"/>
      <c r="M2" s="77"/>
      <c r="N2" s="77"/>
      <c r="O2" s="77"/>
      <c r="P2" s="77"/>
      <c r="Q2" s="77"/>
      <c r="R2" s="77"/>
      <c r="S2" s="77"/>
      <c r="T2" s="77"/>
      <c r="U2" s="77"/>
      <c r="V2" s="77"/>
      <c r="W2" s="77"/>
    </row>
    <row r="3" spans="1:23">
      <c r="A3" s="133"/>
      <c r="B3" s="133"/>
      <c r="C3" s="134"/>
      <c r="D3" s="135"/>
      <c r="E3" s="135"/>
      <c r="F3" s="135"/>
      <c r="G3" s="135"/>
      <c r="H3" s="135"/>
      <c r="I3" s="135"/>
      <c r="J3" s="158" t="s">
        <v>134</v>
      </c>
      <c r="K3" s="157"/>
      <c r="L3" s="157"/>
      <c r="M3" s="157"/>
      <c r="N3" s="157"/>
      <c r="O3" s="157"/>
      <c r="P3" s="157"/>
      <c r="Q3" s="157"/>
      <c r="R3" s="157"/>
      <c r="S3" s="157"/>
      <c r="T3" s="136"/>
      <c r="U3" s="136"/>
      <c r="V3" s="136"/>
      <c r="W3" s="136"/>
    </row>
    <row r="4" spans="1:23">
      <c r="A4" s="83"/>
      <c r="B4" s="83"/>
      <c r="C4" s="83"/>
      <c r="D4" s="84" t="s">
        <v>7</v>
      </c>
      <c r="E4" s="84" t="s">
        <v>8</v>
      </c>
      <c r="F4" s="85" t="s">
        <v>22</v>
      </c>
      <c r="G4" s="86"/>
      <c r="H4" s="86"/>
      <c r="I4" s="86"/>
      <c r="J4" s="156">
        <f>DATE(PPFirstYear,MONTH('Input|General'!$G$9),1)</f>
        <v>42156</v>
      </c>
      <c r="K4" s="156">
        <f>DATE(PPFirstYear+1,MONTH('Input|General'!$G$9),1)</f>
        <v>42522</v>
      </c>
      <c r="L4" s="156">
        <f>DATE(PPFirstYear+2,MONTH('Input|General'!$G$9),1)</f>
        <v>42887</v>
      </c>
      <c r="M4" s="156">
        <f>DATE(PPFirstYear+3,MONTH('Input|General'!$G$9),1)</f>
        <v>43252</v>
      </c>
      <c r="N4" s="156">
        <f>DATE(PPFirstYear+4,MONTH('Input|General'!$G$9),1)</f>
        <v>43617</v>
      </c>
      <c r="O4" s="156">
        <f>DATE(PPFirstYear+5,MONTH('Input|General'!$G$9),1)</f>
        <v>43983</v>
      </c>
      <c r="P4" s="156">
        <f>DATE(PPFirstYear+6,MONTH('Input|General'!$G$9),1)</f>
        <v>44348</v>
      </c>
      <c r="Q4" s="156">
        <f>DATE(PPFirstYear+7,MONTH('Input|General'!$G$9),1)</f>
        <v>44713</v>
      </c>
      <c r="R4" s="156">
        <f>DATE(PPFirstYear+8,MONTH('Input|General'!$G$9),1)</f>
        <v>45078</v>
      </c>
      <c r="S4" s="156">
        <f>DATE(PPFirstYear+9,MONTH('Input|General'!$G$9),1)</f>
        <v>45444</v>
      </c>
      <c r="T4" s="87"/>
      <c r="U4" s="87"/>
      <c r="V4" s="88"/>
      <c r="W4" s="88"/>
    </row>
    <row r="5" spans="1:23">
      <c r="A5" s="27"/>
      <c r="B5" s="27"/>
      <c r="C5" s="27"/>
      <c r="D5" s="28"/>
      <c r="E5" s="28"/>
      <c r="F5" s="28"/>
      <c r="G5" s="28"/>
      <c r="H5" s="28"/>
      <c r="I5" s="28"/>
      <c r="J5" s="27"/>
      <c r="K5" s="27"/>
      <c r="L5" s="27"/>
      <c r="M5" s="27"/>
      <c r="N5" s="27"/>
      <c r="O5" s="27"/>
      <c r="P5" s="27"/>
      <c r="Q5" s="27"/>
      <c r="R5" s="27"/>
      <c r="S5" s="27"/>
      <c r="T5" s="27"/>
      <c r="U5" s="27"/>
      <c r="V5" s="27"/>
      <c r="W5" s="27"/>
    </row>
    <row r="6" spans="1:23">
      <c r="A6" s="27"/>
      <c r="B6" s="27"/>
      <c r="C6" s="27"/>
      <c r="D6" s="28"/>
      <c r="E6" s="28"/>
      <c r="F6" s="28"/>
      <c r="G6" s="28"/>
      <c r="H6" s="28"/>
      <c r="I6" s="28"/>
      <c r="J6" s="27"/>
      <c r="K6" s="27"/>
      <c r="L6" s="27"/>
      <c r="M6" s="27"/>
      <c r="N6" s="27"/>
      <c r="O6" s="27"/>
      <c r="P6" s="27"/>
      <c r="Q6" s="27"/>
      <c r="R6" s="27"/>
      <c r="S6" s="27"/>
      <c r="T6" s="27"/>
      <c r="U6" s="27"/>
      <c r="V6" s="27"/>
      <c r="W6" s="27"/>
    </row>
    <row r="7" spans="1:23">
      <c r="A7" s="27"/>
      <c r="B7" s="27"/>
      <c r="C7" s="27"/>
      <c r="D7" s="28"/>
      <c r="E7" s="28"/>
      <c r="F7" s="28"/>
      <c r="G7" s="28"/>
      <c r="H7" s="28"/>
      <c r="I7" s="28"/>
      <c r="J7" s="27"/>
      <c r="K7" s="27"/>
      <c r="L7" s="27"/>
      <c r="M7" s="27"/>
      <c r="N7" s="27"/>
      <c r="O7" s="27"/>
      <c r="P7" s="27"/>
      <c r="Q7" s="27"/>
      <c r="R7" s="27"/>
      <c r="S7" s="27"/>
      <c r="T7" s="27"/>
      <c r="U7" s="27"/>
      <c r="V7" s="27"/>
      <c r="W7" s="27"/>
    </row>
    <row r="8" spans="1:23" ht="12.75">
      <c r="A8" s="94"/>
      <c r="B8" s="95" t="s">
        <v>45</v>
      </c>
      <c r="C8" s="94"/>
      <c r="D8" s="94"/>
      <c r="E8" s="94"/>
      <c r="F8" s="96"/>
      <c r="G8" s="96"/>
      <c r="H8" s="96"/>
      <c r="I8" s="96"/>
      <c r="J8" s="97"/>
      <c r="K8" s="98"/>
      <c r="L8" s="97"/>
      <c r="M8" s="98"/>
      <c r="N8" s="97"/>
      <c r="O8" s="97"/>
      <c r="P8" s="97"/>
      <c r="Q8" s="97"/>
      <c r="R8" s="97"/>
      <c r="S8" s="97"/>
      <c r="T8" s="97"/>
      <c r="U8" s="97"/>
      <c r="V8" s="98"/>
      <c r="W8" s="98"/>
    </row>
    <row r="9" spans="1:23">
      <c r="A9" s="29"/>
      <c r="B9" s="29"/>
      <c r="C9" s="29"/>
      <c r="D9" s="30"/>
      <c r="E9" s="30"/>
      <c r="F9" s="30"/>
      <c r="G9" s="32"/>
      <c r="H9" s="32"/>
      <c r="I9" s="30"/>
      <c r="J9" s="29"/>
      <c r="K9" s="29"/>
      <c r="L9" s="29"/>
      <c r="M9" s="29"/>
      <c r="N9" s="29"/>
      <c r="O9" s="29"/>
      <c r="P9" s="29"/>
      <c r="Q9" s="29"/>
      <c r="R9" s="29"/>
      <c r="S9" s="29"/>
      <c r="T9" s="29"/>
      <c r="U9" s="29"/>
      <c r="V9" s="29"/>
      <c r="W9" s="29"/>
    </row>
    <row r="10" spans="1:23">
      <c r="A10" s="29"/>
      <c r="B10" s="29"/>
      <c r="C10" s="67" t="s">
        <v>81</v>
      </c>
      <c r="D10" s="32" t="s">
        <v>7</v>
      </c>
      <c r="E10" s="32" t="s">
        <v>8</v>
      </c>
      <c r="F10" s="32" t="s">
        <v>22</v>
      </c>
      <c r="G10" s="32"/>
      <c r="H10" s="32"/>
      <c r="I10" s="30"/>
      <c r="J10" s="159">
        <f t="shared" ref="J10:S10" si="0">IF(YEAR(J$4)&lt;=PPLastYear,J$4,"")</f>
        <v>42156</v>
      </c>
      <c r="K10" s="159">
        <f t="shared" si="0"/>
        <v>42522</v>
      </c>
      <c r="L10" s="159">
        <f t="shared" si="0"/>
        <v>42887</v>
      </c>
      <c r="M10" s="159">
        <f t="shared" si="0"/>
        <v>43252</v>
      </c>
      <c r="N10" s="159" t="str">
        <f t="shared" si="0"/>
        <v/>
      </c>
      <c r="O10" s="159" t="str">
        <f t="shared" si="0"/>
        <v/>
      </c>
      <c r="P10" s="159" t="str">
        <f t="shared" si="0"/>
        <v/>
      </c>
      <c r="Q10" s="159" t="str">
        <f t="shared" si="0"/>
        <v/>
      </c>
      <c r="R10" s="159" t="str">
        <f t="shared" si="0"/>
        <v/>
      </c>
      <c r="S10" s="159" t="str">
        <f t="shared" si="0"/>
        <v/>
      </c>
      <c r="T10" s="137" t="s">
        <v>58</v>
      </c>
      <c r="U10" s="138"/>
      <c r="V10" s="138"/>
      <c r="W10" s="29"/>
    </row>
    <row r="11" spans="1:23">
      <c r="A11" s="29"/>
      <c r="B11" s="29"/>
      <c r="C11" s="111"/>
      <c r="D11" s="30"/>
      <c r="E11" s="30"/>
      <c r="F11" s="30"/>
      <c r="G11" s="32"/>
      <c r="H11" s="32"/>
      <c r="I11" s="30"/>
      <c r="J11" s="23"/>
      <c r="K11" s="23"/>
      <c r="L11" s="23"/>
      <c r="M11" s="23"/>
      <c r="N11" s="23"/>
      <c r="O11" s="29"/>
      <c r="P11" s="29"/>
      <c r="Q11" s="29"/>
      <c r="R11" s="29"/>
      <c r="S11" s="29"/>
      <c r="T11" s="29"/>
      <c r="U11" s="29"/>
      <c r="V11" s="29"/>
      <c r="W11" s="29"/>
    </row>
    <row r="12" spans="1:23">
      <c r="A12" s="29"/>
      <c r="B12" s="29"/>
      <c r="C12" s="111"/>
      <c r="D12" s="30"/>
      <c r="E12" s="30"/>
      <c r="F12" s="30"/>
      <c r="G12" s="32"/>
      <c r="H12" s="32"/>
      <c r="I12" s="30"/>
      <c r="J12" s="23"/>
      <c r="K12" s="23"/>
      <c r="L12" s="23"/>
      <c r="M12" s="23"/>
      <c r="N12" s="23"/>
      <c r="O12" s="29"/>
      <c r="P12" s="29"/>
      <c r="Q12" s="29"/>
      <c r="R12" s="29"/>
      <c r="S12" s="29"/>
      <c r="T12" s="29"/>
      <c r="U12" s="29"/>
      <c r="V12" s="29"/>
      <c r="W12" s="29"/>
    </row>
    <row r="13" spans="1:23">
      <c r="A13" s="29"/>
      <c r="B13" s="29"/>
      <c r="C13" s="61" t="s">
        <v>78</v>
      </c>
      <c r="D13" s="30" t="s">
        <v>74</v>
      </c>
      <c r="E13" s="30" t="str">
        <f>$E$24</f>
        <v>$millions</v>
      </c>
      <c r="F13" s="161">
        <f>$F$24</f>
        <v>41791</v>
      </c>
      <c r="G13" s="32"/>
      <c r="H13" s="32"/>
      <c r="I13" s="30"/>
      <c r="J13" s="164">
        <v>170.12799692986286</v>
      </c>
      <c r="K13" s="164">
        <v>168.97459604313946</v>
      </c>
      <c r="L13" s="164">
        <v>173.49672372127446</v>
      </c>
      <c r="M13" s="164">
        <v>166.98050759650855</v>
      </c>
      <c r="N13" s="164"/>
      <c r="O13" s="152"/>
      <c r="P13" s="152"/>
      <c r="Q13" s="152"/>
      <c r="R13" s="152"/>
      <c r="S13" s="152"/>
      <c r="T13" s="152"/>
      <c r="U13" s="29"/>
      <c r="V13" s="29"/>
      <c r="W13" s="29"/>
    </row>
    <row r="14" spans="1:23">
      <c r="A14" s="29"/>
      <c r="B14" s="29"/>
      <c r="C14" s="61" t="s">
        <v>115</v>
      </c>
      <c r="D14" s="30" t="s">
        <v>74</v>
      </c>
      <c r="E14" s="30" t="str">
        <f t="shared" ref="E14:E22" si="1">$E$24</f>
        <v>$millions</v>
      </c>
      <c r="F14" s="161">
        <f t="shared" ref="F14:F22" si="2">$F$24</f>
        <v>41791</v>
      </c>
      <c r="G14" s="32"/>
      <c r="H14" s="32"/>
      <c r="I14" s="30"/>
      <c r="J14" s="164">
        <v>-3.1351304829520656</v>
      </c>
      <c r="K14" s="164">
        <v>-3.145764025220644</v>
      </c>
      <c r="L14" s="164">
        <v>-3.1757942157924037</v>
      </c>
      <c r="M14" s="164">
        <v>-3.1628234142467466</v>
      </c>
      <c r="N14" s="164"/>
      <c r="O14" s="152"/>
      <c r="P14" s="152"/>
      <c r="Q14" s="152"/>
      <c r="R14" s="152"/>
      <c r="S14" s="152"/>
      <c r="T14" s="152"/>
      <c r="U14" s="29"/>
      <c r="V14" s="29"/>
      <c r="W14" s="29"/>
    </row>
    <row r="15" spans="1:23">
      <c r="A15" s="29"/>
      <c r="B15" s="29"/>
      <c r="C15" s="61" t="s">
        <v>180</v>
      </c>
      <c r="D15" s="30" t="s">
        <v>74</v>
      </c>
      <c r="E15" s="30" t="str">
        <f t="shared" si="1"/>
        <v>$millions</v>
      </c>
      <c r="F15" s="161">
        <f t="shared" si="2"/>
        <v>41791</v>
      </c>
      <c r="G15" s="32"/>
      <c r="H15" s="32"/>
      <c r="I15" s="30"/>
      <c r="J15" s="164">
        <v>0</v>
      </c>
      <c r="K15" s="164">
        <v>0</v>
      </c>
      <c r="L15" s="164">
        <v>0</v>
      </c>
      <c r="M15" s="164">
        <v>0</v>
      </c>
      <c r="N15" s="164"/>
      <c r="O15" s="152"/>
      <c r="P15" s="152"/>
      <c r="Q15" s="152"/>
      <c r="R15" s="152"/>
      <c r="S15" s="152"/>
      <c r="T15" s="152"/>
      <c r="U15" s="29"/>
      <c r="V15" s="29"/>
      <c r="W15" s="29"/>
    </row>
    <row r="16" spans="1:23">
      <c r="A16" s="29"/>
      <c r="B16" s="29"/>
      <c r="C16" s="61"/>
      <c r="D16" s="30" t="s">
        <v>74</v>
      </c>
      <c r="E16" s="30" t="str">
        <f t="shared" si="1"/>
        <v>$millions</v>
      </c>
      <c r="F16" s="161">
        <f t="shared" si="2"/>
        <v>41791</v>
      </c>
      <c r="G16" s="32"/>
      <c r="H16" s="32"/>
      <c r="I16" s="30"/>
      <c r="J16" s="164"/>
      <c r="K16" s="164"/>
      <c r="L16" s="164"/>
      <c r="M16" s="164"/>
      <c r="N16" s="164"/>
      <c r="O16" s="152"/>
      <c r="P16" s="152"/>
      <c r="Q16" s="152"/>
      <c r="R16" s="152"/>
      <c r="S16" s="152"/>
      <c r="T16" s="152"/>
      <c r="U16" s="29"/>
      <c r="V16" s="29"/>
      <c r="W16" s="29"/>
    </row>
    <row r="17" spans="1:23">
      <c r="A17" s="29"/>
      <c r="B17" s="29"/>
      <c r="C17" s="61"/>
      <c r="D17" s="30" t="s">
        <v>74</v>
      </c>
      <c r="E17" s="30" t="str">
        <f t="shared" si="1"/>
        <v>$millions</v>
      </c>
      <c r="F17" s="161">
        <f t="shared" si="2"/>
        <v>41791</v>
      </c>
      <c r="G17" s="32"/>
      <c r="H17" s="32"/>
      <c r="I17" s="30"/>
      <c r="J17" s="164"/>
      <c r="K17" s="164"/>
      <c r="L17" s="164"/>
      <c r="M17" s="164"/>
      <c r="N17" s="164"/>
      <c r="O17" s="152"/>
      <c r="P17" s="152"/>
      <c r="Q17" s="152"/>
      <c r="R17" s="152"/>
      <c r="S17" s="152"/>
      <c r="T17" s="152"/>
      <c r="U17" s="29"/>
      <c r="V17" s="29"/>
      <c r="W17" s="29"/>
    </row>
    <row r="18" spans="1:23">
      <c r="A18" s="29"/>
      <c r="B18" s="29"/>
      <c r="C18" s="61"/>
      <c r="D18" s="30" t="s">
        <v>74</v>
      </c>
      <c r="E18" s="30" t="str">
        <f t="shared" si="1"/>
        <v>$millions</v>
      </c>
      <c r="F18" s="161">
        <f t="shared" si="2"/>
        <v>41791</v>
      </c>
      <c r="G18" s="32"/>
      <c r="H18" s="32"/>
      <c r="I18" s="30"/>
      <c r="J18" s="164"/>
      <c r="K18" s="164"/>
      <c r="L18" s="164"/>
      <c r="M18" s="164"/>
      <c r="N18" s="164"/>
      <c r="O18" s="152"/>
      <c r="P18" s="152"/>
      <c r="Q18" s="152"/>
      <c r="R18" s="152"/>
      <c r="S18" s="152"/>
      <c r="T18" s="152"/>
      <c r="U18" s="29"/>
      <c r="V18" s="29"/>
      <c r="W18" s="29"/>
    </row>
    <row r="19" spans="1:23">
      <c r="A19" s="29"/>
      <c r="B19" s="29"/>
      <c r="C19" s="61"/>
      <c r="D19" s="30" t="s">
        <v>74</v>
      </c>
      <c r="E19" s="30" t="str">
        <f t="shared" si="1"/>
        <v>$millions</v>
      </c>
      <c r="F19" s="161">
        <f t="shared" si="2"/>
        <v>41791</v>
      </c>
      <c r="G19" s="32"/>
      <c r="H19" s="32"/>
      <c r="I19" s="30"/>
      <c r="J19" s="164"/>
      <c r="K19" s="164"/>
      <c r="L19" s="164"/>
      <c r="M19" s="164"/>
      <c r="N19" s="164"/>
      <c r="O19" s="152"/>
      <c r="P19" s="152"/>
      <c r="Q19" s="152"/>
      <c r="R19" s="152"/>
      <c r="S19" s="152"/>
      <c r="T19" s="152"/>
      <c r="U19" s="29"/>
      <c r="V19" s="29"/>
      <c r="W19" s="29"/>
    </row>
    <row r="20" spans="1:23">
      <c r="A20" s="29"/>
      <c r="B20" s="29"/>
      <c r="C20" s="61"/>
      <c r="D20" s="30" t="s">
        <v>74</v>
      </c>
      <c r="E20" s="30" t="str">
        <f t="shared" si="1"/>
        <v>$millions</v>
      </c>
      <c r="F20" s="161">
        <f t="shared" si="2"/>
        <v>41791</v>
      </c>
      <c r="G20" s="32"/>
      <c r="H20" s="32"/>
      <c r="I20" s="30"/>
      <c r="J20" s="164"/>
      <c r="K20" s="164"/>
      <c r="L20" s="164"/>
      <c r="M20" s="164"/>
      <c r="N20" s="164"/>
      <c r="O20" s="152"/>
      <c r="P20" s="152"/>
      <c r="Q20" s="152"/>
      <c r="R20" s="152"/>
      <c r="S20" s="152"/>
      <c r="T20" s="152"/>
      <c r="U20" s="29"/>
      <c r="V20" s="29"/>
      <c r="W20" s="29"/>
    </row>
    <row r="21" spans="1:23">
      <c r="A21" s="29"/>
      <c r="B21" s="29"/>
      <c r="C21" s="61"/>
      <c r="D21" s="30" t="s">
        <v>74</v>
      </c>
      <c r="E21" s="30" t="str">
        <f t="shared" si="1"/>
        <v>$millions</v>
      </c>
      <c r="F21" s="161">
        <f t="shared" si="2"/>
        <v>41791</v>
      </c>
      <c r="G21" s="32"/>
      <c r="H21" s="32"/>
      <c r="I21" s="30"/>
      <c r="J21" s="164"/>
      <c r="K21" s="164"/>
      <c r="L21" s="164"/>
      <c r="M21" s="164"/>
      <c r="N21" s="164"/>
      <c r="O21" s="152"/>
      <c r="P21" s="152"/>
      <c r="Q21" s="152"/>
      <c r="R21" s="152"/>
      <c r="S21" s="152"/>
      <c r="T21" s="152"/>
      <c r="U21" s="29"/>
      <c r="V21" s="29"/>
      <c r="W21" s="29"/>
    </row>
    <row r="22" spans="1:23">
      <c r="A22" s="29"/>
      <c r="B22" s="29"/>
      <c r="C22" s="61"/>
      <c r="D22" s="30" t="s">
        <v>74</v>
      </c>
      <c r="E22" s="30" t="str">
        <f t="shared" si="1"/>
        <v>$millions</v>
      </c>
      <c r="F22" s="161">
        <f t="shared" si="2"/>
        <v>41791</v>
      </c>
      <c r="G22" s="32"/>
      <c r="H22" s="32"/>
      <c r="I22" s="30"/>
      <c r="J22" s="164"/>
      <c r="K22" s="164"/>
      <c r="L22" s="164"/>
      <c r="M22" s="164"/>
      <c r="N22" s="164"/>
      <c r="O22" s="152"/>
      <c r="P22" s="152"/>
      <c r="Q22" s="152"/>
      <c r="R22" s="152"/>
      <c r="S22" s="152"/>
      <c r="T22" s="152"/>
      <c r="U22" s="29"/>
      <c r="V22" s="29"/>
      <c r="W22" s="29"/>
    </row>
    <row r="23" spans="1:23">
      <c r="A23" s="29"/>
      <c r="B23" s="29"/>
      <c r="C23" s="111"/>
      <c r="D23" s="30"/>
      <c r="E23" s="30"/>
      <c r="F23" s="30"/>
      <c r="G23" s="32"/>
      <c r="H23" s="32"/>
      <c r="I23" s="30"/>
      <c r="J23" s="23"/>
      <c r="K23" s="23"/>
      <c r="L23" s="23"/>
      <c r="M23" s="23"/>
      <c r="N23" s="23"/>
      <c r="O23" s="23"/>
      <c r="P23" s="23"/>
      <c r="Q23" s="23"/>
      <c r="R23" s="23"/>
      <c r="S23" s="23"/>
      <c r="T23" s="29"/>
      <c r="U23" s="29"/>
      <c r="V23" s="29"/>
      <c r="W23" s="29"/>
    </row>
    <row r="24" spans="1:23">
      <c r="A24" s="29"/>
      <c r="B24" s="29"/>
      <c r="C24" s="139" t="s">
        <v>78</v>
      </c>
      <c r="D24" s="140" t="s">
        <v>30</v>
      </c>
      <c r="E24" s="130" t="s">
        <v>15</v>
      </c>
      <c r="F24" s="162">
        <v>41791</v>
      </c>
      <c r="G24" s="32"/>
      <c r="H24" s="32"/>
      <c r="I24" s="30"/>
      <c r="J24" s="129">
        <f t="shared" ref="J24:S24" si="3">SUM(J13:J22)</f>
        <v>166.9928664469108</v>
      </c>
      <c r="K24" s="129">
        <f t="shared" si="3"/>
        <v>165.82883201791881</v>
      </c>
      <c r="L24" s="129">
        <f t="shared" si="3"/>
        <v>170.32092950548207</v>
      </c>
      <c r="M24" s="129">
        <f t="shared" si="3"/>
        <v>163.81768418226179</v>
      </c>
      <c r="N24" s="129">
        <f t="shared" si="3"/>
        <v>0</v>
      </c>
      <c r="O24" s="129">
        <f t="shared" si="3"/>
        <v>0</v>
      </c>
      <c r="P24" s="129">
        <f t="shared" si="3"/>
        <v>0</v>
      </c>
      <c r="Q24" s="129">
        <f t="shared" si="3"/>
        <v>0</v>
      </c>
      <c r="R24" s="129">
        <f t="shared" si="3"/>
        <v>0</v>
      </c>
      <c r="S24" s="129">
        <f t="shared" si="3"/>
        <v>0</v>
      </c>
      <c r="T24" s="29"/>
      <c r="U24" s="29"/>
      <c r="V24" s="29"/>
      <c r="W24" s="29"/>
    </row>
    <row r="25" spans="1:23">
      <c r="A25" s="29"/>
      <c r="B25" s="29"/>
      <c r="C25" s="29"/>
      <c r="D25" s="30"/>
      <c r="E25" s="30"/>
      <c r="F25" s="30"/>
      <c r="G25" s="32"/>
      <c r="H25" s="32"/>
      <c r="I25" s="30"/>
      <c r="J25" s="29"/>
      <c r="K25" s="29"/>
      <c r="L25" s="29"/>
      <c r="M25" s="29"/>
      <c r="N25" s="29"/>
      <c r="O25" s="29"/>
      <c r="P25" s="29"/>
      <c r="Q25" s="29"/>
      <c r="R25" s="29"/>
      <c r="S25" s="29"/>
      <c r="T25" s="29"/>
      <c r="U25" s="29"/>
      <c r="V25" s="29"/>
      <c r="W25" s="29"/>
    </row>
    <row r="26" spans="1:23" ht="12.75">
      <c r="A26" s="94"/>
      <c r="B26" s="95" t="s">
        <v>61</v>
      </c>
      <c r="C26" s="94"/>
      <c r="D26" s="94"/>
      <c r="E26" s="94"/>
      <c r="F26" s="96"/>
      <c r="G26" s="96"/>
      <c r="H26" s="96"/>
      <c r="I26" s="96"/>
      <c r="J26" s="97"/>
      <c r="K26" s="98"/>
      <c r="L26" s="97"/>
      <c r="M26" s="98"/>
      <c r="N26" s="97"/>
      <c r="O26" s="97"/>
      <c r="P26" s="97"/>
      <c r="Q26" s="97"/>
      <c r="R26" s="97"/>
      <c r="S26" s="97"/>
      <c r="T26" s="97"/>
      <c r="U26" s="97"/>
      <c r="V26" s="98"/>
      <c r="W26" s="98"/>
    </row>
    <row r="27" spans="1:23">
      <c r="A27" s="29"/>
      <c r="B27" s="29"/>
      <c r="C27" s="29"/>
      <c r="D27" s="30"/>
      <c r="E27" s="30"/>
      <c r="F27" s="30"/>
      <c r="G27" s="30"/>
      <c r="H27" s="30"/>
      <c r="I27" s="30"/>
      <c r="J27" s="29"/>
      <c r="K27" s="29"/>
      <c r="L27" s="29"/>
      <c r="M27" s="29"/>
      <c r="N27" s="29"/>
      <c r="O27" s="29"/>
      <c r="P27" s="29"/>
      <c r="Q27" s="29"/>
      <c r="R27" s="29"/>
      <c r="S27" s="29"/>
      <c r="T27" s="29"/>
      <c r="U27" s="29"/>
      <c r="V27" s="29"/>
      <c r="W27" s="29"/>
    </row>
    <row r="28" spans="1:23">
      <c r="A28" s="29"/>
      <c r="B28" s="29"/>
      <c r="C28" s="29"/>
      <c r="D28" s="30"/>
      <c r="E28" s="30"/>
      <c r="F28" s="30"/>
      <c r="G28" s="30"/>
      <c r="H28" s="30"/>
      <c r="I28" s="30"/>
      <c r="J28" s="164" t="s">
        <v>23</v>
      </c>
      <c r="K28" s="164" t="s">
        <v>23</v>
      </c>
      <c r="L28" s="164" t="s">
        <v>23</v>
      </c>
      <c r="M28" s="164" t="s">
        <v>79</v>
      </c>
      <c r="N28" s="164"/>
      <c r="O28" s="164"/>
      <c r="P28" s="164"/>
      <c r="Q28" s="164"/>
      <c r="R28" s="164"/>
      <c r="S28" s="164"/>
      <c r="T28" s="29"/>
      <c r="U28" s="29"/>
      <c r="V28" s="29"/>
      <c r="W28" s="29"/>
    </row>
    <row r="29" spans="1:23">
      <c r="A29" s="29"/>
      <c r="B29" s="29"/>
      <c r="C29" s="67" t="s">
        <v>81</v>
      </c>
      <c r="D29" s="32" t="s">
        <v>7</v>
      </c>
      <c r="E29" s="32" t="s">
        <v>8</v>
      </c>
      <c r="F29" s="32" t="s">
        <v>22</v>
      </c>
      <c r="G29" s="32"/>
      <c r="H29" s="32"/>
      <c r="I29" s="32"/>
      <c r="J29" s="159">
        <f t="shared" ref="J29:S29" si="4">IF(YEAR(J$4)&lt;=PPLastYear,J$4,"")</f>
        <v>42156</v>
      </c>
      <c r="K29" s="159">
        <f t="shared" si="4"/>
        <v>42522</v>
      </c>
      <c r="L29" s="159">
        <f t="shared" si="4"/>
        <v>42887</v>
      </c>
      <c r="M29" s="159">
        <f t="shared" si="4"/>
        <v>43252</v>
      </c>
      <c r="N29" s="159" t="str">
        <f t="shared" si="4"/>
        <v/>
      </c>
      <c r="O29" s="159" t="str">
        <f t="shared" si="4"/>
        <v/>
      </c>
      <c r="P29" s="159" t="str">
        <f t="shared" si="4"/>
        <v/>
      </c>
      <c r="Q29" s="159" t="str">
        <f t="shared" si="4"/>
        <v/>
      </c>
      <c r="R29" s="159" t="str">
        <f t="shared" si="4"/>
        <v/>
      </c>
      <c r="S29" s="159" t="str">
        <f t="shared" si="4"/>
        <v/>
      </c>
      <c r="T29" s="137" t="s">
        <v>58</v>
      </c>
      <c r="U29" s="138"/>
      <c r="V29" s="138"/>
      <c r="W29" s="29"/>
    </row>
    <row r="30" spans="1:23">
      <c r="A30" s="29"/>
      <c r="B30" s="29"/>
      <c r="C30" s="111"/>
      <c r="D30" s="30"/>
      <c r="E30" s="30"/>
      <c r="F30" s="30"/>
      <c r="G30" s="32"/>
      <c r="H30" s="32"/>
      <c r="I30" s="30"/>
      <c r="J30" s="29"/>
      <c r="K30" s="29"/>
      <c r="L30" s="29"/>
      <c r="M30" s="29"/>
      <c r="N30" s="29"/>
      <c r="O30" s="29"/>
      <c r="P30" s="29"/>
      <c r="Q30" s="29"/>
      <c r="R30" s="29"/>
      <c r="S30" s="29"/>
      <c r="T30" s="29"/>
      <c r="U30" s="29"/>
      <c r="V30" s="29"/>
      <c r="W30" s="29"/>
    </row>
    <row r="31" spans="1:23">
      <c r="A31" s="29"/>
      <c r="B31" s="29"/>
      <c r="C31" s="111"/>
      <c r="D31" s="30"/>
      <c r="E31" s="30"/>
      <c r="F31" s="30"/>
      <c r="G31" s="32"/>
      <c r="H31" s="32"/>
      <c r="I31" s="30"/>
      <c r="J31" s="29"/>
      <c r="K31" s="29"/>
      <c r="L31" s="29"/>
      <c r="M31" s="29"/>
      <c r="N31" s="29"/>
      <c r="O31" s="29"/>
      <c r="P31" s="29"/>
      <c r="Q31" s="29"/>
      <c r="R31" s="29"/>
      <c r="S31" s="29"/>
      <c r="T31" s="29"/>
      <c r="U31" s="29"/>
      <c r="V31" s="29"/>
      <c r="W31" s="29"/>
    </row>
    <row r="32" spans="1:23">
      <c r="A32" s="29"/>
      <c r="B32" s="29"/>
      <c r="C32" s="61" t="s">
        <v>78</v>
      </c>
      <c r="D32" s="30" t="s">
        <v>80</v>
      </c>
      <c r="E32" s="30" t="str">
        <f t="shared" ref="E32:E37" si="5">$E$48</f>
        <v>$millions</v>
      </c>
      <c r="F32" s="161" t="str">
        <f>$F$48</f>
        <v>nominal</v>
      </c>
      <c r="G32" s="32"/>
      <c r="H32" s="32"/>
      <c r="I32" s="30"/>
      <c r="J32" s="164">
        <v>168.22900000000001</v>
      </c>
      <c r="K32" s="164">
        <v>169.535</v>
      </c>
      <c r="L32" s="164">
        <f>'TG Base Year '!C33</f>
        <v>170.36670697000068</v>
      </c>
      <c r="M32" s="164">
        <f>'TG Opex Forecast'!D15</f>
        <v>167.67064542629421</v>
      </c>
      <c r="N32" s="164"/>
      <c r="O32" s="152"/>
      <c r="P32" s="152"/>
      <c r="Q32" s="152"/>
      <c r="R32" s="152"/>
      <c r="S32" s="152"/>
      <c r="T32" s="152"/>
      <c r="U32" s="29"/>
      <c r="V32" s="29"/>
      <c r="W32" s="29"/>
    </row>
    <row r="33" spans="1:23">
      <c r="A33" s="29"/>
      <c r="B33" s="29"/>
      <c r="C33" s="61"/>
      <c r="D33" s="30" t="s">
        <v>80</v>
      </c>
      <c r="E33" s="30" t="str">
        <f t="shared" si="5"/>
        <v>$millions</v>
      </c>
      <c r="F33" s="161" t="str">
        <f t="shared" ref="F33:F37" si="6">$F$48</f>
        <v>nominal</v>
      </c>
      <c r="G33" s="32"/>
      <c r="H33" s="32"/>
      <c r="I33" s="30"/>
      <c r="J33" s="164"/>
      <c r="K33" s="164"/>
      <c r="L33" s="164"/>
      <c r="M33" s="164"/>
      <c r="N33" s="164"/>
      <c r="O33" s="152"/>
      <c r="P33" s="152"/>
      <c r="Q33" s="152"/>
      <c r="R33" s="152"/>
      <c r="S33" s="152"/>
      <c r="T33" s="152"/>
      <c r="U33" s="29"/>
      <c r="V33" s="29"/>
      <c r="W33" s="29"/>
    </row>
    <row r="34" spans="1:23">
      <c r="A34" s="29"/>
      <c r="B34" s="29"/>
      <c r="C34" s="61"/>
      <c r="D34" s="30" t="s">
        <v>80</v>
      </c>
      <c r="E34" s="30" t="str">
        <f t="shared" si="5"/>
        <v>$millions</v>
      </c>
      <c r="F34" s="161" t="str">
        <f t="shared" si="6"/>
        <v>nominal</v>
      </c>
      <c r="G34" s="32"/>
      <c r="H34" s="32"/>
      <c r="I34" s="30"/>
      <c r="J34" s="164"/>
      <c r="K34" s="164"/>
      <c r="L34" s="164"/>
      <c r="M34" s="164"/>
      <c r="N34" s="164"/>
      <c r="O34" s="152"/>
      <c r="P34" s="152"/>
      <c r="Q34" s="152"/>
      <c r="R34" s="152"/>
      <c r="S34" s="152"/>
      <c r="T34" s="152"/>
      <c r="U34" s="29"/>
      <c r="V34" s="29"/>
      <c r="W34" s="29"/>
    </row>
    <row r="35" spans="1:23">
      <c r="A35" s="29"/>
      <c r="B35" s="29"/>
      <c r="C35" s="61"/>
      <c r="D35" s="30" t="s">
        <v>80</v>
      </c>
      <c r="E35" s="30" t="str">
        <f t="shared" si="5"/>
        <v>$millions</v>
      </c>
      <c r="F35" s="161" t="str">
        <f t="shared" si="6"/>
        <v>nominal</v>
      </c>
      <c r="G35" s="32"/>
      <c r="H35" s="32"/>
      <c r="I35" s="30"/>
      <c r="J35" s="164"/>
      <c r="K35" s="164"/>
      <c r="L35" s="164"/>
      <c r="M35" s="164"/>
      <c r="N35" s="164"/>
      <c r="O35" s="152"/>
      <c r="P35" s="152"/>
      <c r="Q35" s="152"/>
      <c r="R35" s="152"/>
      <c r="S35" s="152"/>
      <c r="T35" s="152"/>
      <c r="U35" s="29"/>
      <c r="V35" s="29"/>
      <c r="W35" s="29"/>
    </row>
    <row r="36" spans="1:23">
      <c r="A36" s="29"/>
      <c r="B36" s="29"/>
      <c r="C36" s="61" t="s">
        <v>380</v>
      </c>
      <c r="D36" s="30" t="s">
        <v>80</v>
      </c>
      <c r="E36" s="30" t="str">
        <f t="shared" si="5"/>
        <v>$millions</v>
      </c>
      <c r="F36" s="161" t="str">
        <f t="shared" si="6"/>
        <v>nominal</v>
      </c>
      <c r="G36" s="32"/>
      <c r="H36" s="32"/>
      <c r="I36" s="30"/>
      <c r="J36" s="164"/>
      <c r="K36" s="164"/>
      <c r="L36" s="164">
        <f>'TG Base Year '!C28</f>
        <v>-3.1043331300000001</v>
      </c>
      <c r="M36" s="164"/>
      <c r="N36" s="164"/>
      <c r="O36" s="152"/>
      <c r="P36" s="152"/>
      <c r="Q36" s="152"/>
      <c r="R36" s="152"/>
      <c r="S36" s="152"/>
      <c r="T36" s="152"/>
      <c r="U36" s="29"/>
      <c r="V36" s="29"/>
      <c r="W36" s="29"/>
    </row>
    <row r="37" spans="1:23">
      <c r="A37" s="29"/>
      <c r="B37" s="29"/>
      <c r="C37" s="61" t="s">
        <v>379</v>
      </c>
      <c r="D37" s="30" t="s">
        <v>80</v>
      </c>
      <c r="E37" s="30" t="str">
        <f t="shared" si="5"/>
        <v>$millions</v>
      </c>
      <c r="F37" s="161" t="str">
        <f t="shared" si="6"/>
        <v>nominal</v>
      </c>
      <c r="G37" s="32"/>
      <c r="H37" s="32"/>
      <c r="I37" s="30"/>
      <c r="J37" s="164"/>
      <c r="K37" s="164"/>
      <c r="L37" s="164">
        <f>'TG Base Year '!C29</f>
        <v>0.179119</v>
      </c>
      <c r="M37" s="164"/>
      <c r="N37" s="164"/>
      <c r="O37" s="152"/>
      <c r="P37" s="152"/>
      <c r="Q37" s="152"/>
      <c r="R37" s="152"/>
      <c r="S37" s="152"/>
      <c r="T37" s="152"/>
      <c r="U37" s="29"/>
      <c r="V37" s="29"/>
      <c r="W37" s="29"/>
    </row>
    <row r="38" spans="1:23">
      <c r="A38" s="29"/>
      <c r="B38" s="29"/>
      <c r="C38" s="111"/>
      <c r="D38" s="30"/>
      <c r="E38" s="30"/>
      <c r="F38" s="30"/>
      <c r="G38" s="32"/>
      <c r="H38" s="32"/>
      <c r="I38" s="30"/>
      <c r="J38" s="29"/>
      <c r="K38" s="29"/>
      <c r="L38" s="29"/>
      <c r="M38" s="29"/>
      <c r="N38" s="141"/>
      <c r="O38" s="29"/>
      <c r="P38" s="29"/>
      <c r="Q38" s="29"/>
      <c r="R38" s="29"/>
      <c r="S38" s="29"/>
      <c r="T38" s="29"/>
      <c r="U38" s="29"/>
      <c r="V38" s="29"/>
      <c r="W38" s="29"/>
    </row>
    <row r="39" spans="1:23">
      <c r="A39" s="29"/>
      <c r="B39" s="29"/>
      <c r="C39" s="139" t="s">
        <v>78</v>
      </c>
      <c r="D39" s="140" t="s">
        <v>30</v>
      </c>
      <c r="E39" s="193" t="str">
        <f>$E$48</f>
        <v>$millions</v>
      </c>
      <c r="F39" s="194" t="str">
        <f t="shared" ref="F39" si="7">$F$48</f>
        <v>nominal</v>
      </c>
      <c r="G39" s="32"/>
      <c r="H39" s="32"/>
      <c r="I39" s="30"/>
      <c r="J39" s="129">
        <f>SUM(J32:J37)</f>
        <v>168.22900000000001</v>
      </c>
      <c r="K39" s="129">
        <f t="shared" ref="K39:S39" si="8">SUM(K32:K37)</f>
        <v>169.535</v>
      </c>
      <c r="L39" s="129">
        <f t="shared" si="8"/>
        <v>167.44149284000068</v>
      </c>
      <c r="M39" s="129">
        <f t="shared" si="8"/>
        <v>167.67064542629421</v>
      </c>
      <c r="N39" s="129">
        <f t="shared" si="8"/>
        <v>0</v>
      </c>
      <c r="O39" s="129">
        <f t="shared" si="8"/>
        <v>0</v>
      </c>
      <c r="P39" s="129">
        <f t="shared" si="8"/>
        <v>0</v>
      </c>
      <c r="Q39" s="129">
        <f t="shared" si="8"/>
        <v>0</v>
      </c>
      <c r="R39" s="129">
        <f t="shared" si="8"/>
        <v>0</v>
      </c>
      <c r="S39" s="129">
        <f t="shared" si="8"/>
        <v>0</v>
      </c>
      <c r="T39" s="29"/>
      <c r="U39" s="29"/>
      <c r="V39" s="29"/>
      <c r="W39" s="29"/>
    </row>
    <row r="40" spans="1:23">
      <c r="A40" s="29"/>
      <c r="B40" s="29"/>
      <c r="C40" s="29"/>
      <c r="D40" s="30"/>
      <c r="E40" s="30"/>
      <c r="F40" s="30"/>
      <c r="G40" s="30"/>
      <c r="H40" s="30"/>
      <c r="I40" s="30"/>
      <c r="J40" s="165"/>
      <c r="K40" s="165"/>
      <c r="L40" s="165"/>
      <c r="M40" s="165"/>
      <c r="N40" s="165"/>
      <c r="O40" s="29"/>
      <c r="P40" s="29"/>
      <c r="Q40" s="29"/>
      <c r="R40" s="29"/>
      <c r="S40" s="29"/>
      <c r="T40" s="29"/>
      <c r="U40" s="29"/>
      <c r="V40" s="29"/>
      <c r="W40" s="29"/>
    </row>
    <row r="41" spans="1:23">
      <c r="A41" s="29"/>
      <c r="B41" s="29"/>
      <c r="C41" s="67" t="s">
        <v>122</v>
      </c>
      <c r="D41" s="30"/>
      <c r="E41" s="30"/>
      <c r="F41" s="30"/>
      <c r="G41" s="30"/>
      <c r="H41" s="30"/>
      <c r="I41" s="30"/>
      <c r="J41" s="165"/>
      <c r="K41" s="165"/>
      <c r="L41" s="165"/>
      <c r="M41" s="165"/>
      <c r="N41" s="165"/>
      <c r="O41" s="29"/>
      <c r="P41" s="29"/>
      <c r="Q41" s="29"/>
      <c r="R41" s="29"/>
      <c r="S41" s="29"/>
      <c r="T41" s="29"/>
      <c r="U41" s="29"/>
      <c r="V41" s="29"/>
      <c r="W41" s="29"/>
    </row>
    <row r="42" spans="1:23">
      <c r="A42" s="29"/>
      <c r="B42" s="29"/>
      <c r="C42" s="29"/>
      <c r="D42" s="30"/>
      <c r="E42" s="30"/>
      <c r="F42" s="30"/>
      <c r="G42" s="30"/>
      <c r="H42" s="30"/>
      <c r="I42" s="30"/>
      <c r="J42" s="165"/>
      <c r="K42" s="165"/>
      <c r="L42" s="165"/>
      <c r="M42" s="165"/>
      <c r="N42" s="165"/>
      <c r="O42" s="29"/>
      <c r="P42" s="29"/>
      <c r="Q42" s="29"/>
      <c r="R42" s="29"/>
      <c r="S42" s="29"/>
      <c r="T42" s="29"/>
      <c r="U42" s="29"/>
      <c r="V42" s="29"/>
      <c r="W42" s="29"/>
    </row>
    <row r="43" spans="1:23">
      <c r="A43" s="29"/>
      <c r="B43" s="29"/>
      <c r="C43" s="61" t="s">
        <v>115</v>
      </c>
      <c r="D43" s="30" t="s">
        <v>80</v>
      </c>
      <c r="E43" s="30" t="str">
        <f>$E$48</f>
        <v>$millions</v>
      </c>
      <c r="F43" s="161" t="str">
        <f t="shared" ref="F43:F46" si="9">$F$48</f>
        <v>nominal</v>
      </c>
      <c r="G43" s="32"/>
      <c r="H43" s="32"/>
      <c r="I43" s="30"/>
      <c r="J43" s="164">
        <v>0</v>
      </c>
      <c r="K43" s="164">
        <v>0</v>
      </c>
      <c r="L43" s="164">
        <v>0</v>
      </c>
      <c r="M43" s="164">
        <v>0</v>
      </c>
      <c r="N43" s="164"/>
      <c r="O43" s="152"/>
      <c r="P43" s="152"/>
      <c r="Q43" s="152"/>
      <c r="R43" s="152"/>
      <c r="S43" s="152"/>
      <c r="T43" s="152"/>
      <c r="U43" s="29"/>
      <c r="V43" s="29"/>
      <c r="W43" s="29"/>
    </row>
    <row r="44" spans="1:23">
      <c r="A44" s="29"/>
      <c r="B44" s="29"/>
      <c r="C44" s="61" t="s">
        <v>180</v>
      </c>
      <c r="D44" s="30" t="s">
        <v>80</v>
      </c>
      <c r="E44" s="30" t="str">
        <f>$E$48</f>
        <v>$millions</v>
      </c>
      <c r="F44" s="161" t="str">
        <f t="shared" si="9"/>
        <v>nominal</v>
      </c>
      <c r="G44" s="32"/>
      <c r="H44" s="32"/>
      <c r="I44" s="30"/>
      <c r="J44" s="164">
        <v>0</v>
      </c>
      <c r="K44" s="164">
        <v>0</v>
      </c>
      <c r="L44" s="164">
        <v>0</v>
      </c>
      <c r="M44" s="164">
        <v>0</v>
      </c>
      <c r="N44" s="164"/>
      <c r="O44" s="152"/>
      <c r="P44" s="152"/>
      <c r="Q44" s="152"/>
      <c r="R44" s="152"/>
      <c r="S44" s="152"/>
      <c r="T44" s="152"/>
      <c r="U44" s="29"/>
      <c r="V44" s="29"/>
      <c r="W44" s="29"/>
    </row>
    <row r="45" spans="1:23">
      <c r="A45" s="29"/>
      <c r="B45" s="29"/>
      <c r="C45" s="61"/>
      <c r="D45" s="30" t="s">
        <v>80</v>
      </c>
      <c r="E45" s="30" t="str">
        <f>$E$48</f>
        <v>$millions</v>
      </c>
      <c r="F45" s="161" t="str">
        <f t="shared" si="9"/>
        <v>nominal</v>
      </c>
      <c r="G45" s="32"/>
      <c r="H45" s="32"/>
      <c r="I45" s="30"/>
      <c r="J45" s="164"/>
      <c r="K45" s="164"/>
      <c r="L45" s="164"/>
      <c r="M45" s="164"/>
      <c r="N45" s="164"/>
      <c r="O45" s="152"/>
      <c r="P45" s="152"/>
      <c r="Q45" s="152"/>
      <c r="R45" s="152"/>
      <c r="S45" s="152"/>
      <c r="T45" s="152"/>
      <c r="U45" s="29"/>
      <c r="V45" s="29"/>
      <c r="W45" s="29"/>
    </row>
    <row r="46" spans="1:23">
      <c r="A46" s="29"/>
      <c r="B46" s="29"/>
      <c r="C46" s="61"/>
      <c r="D46" s="30" t="s">
        <v>80</v>
      </c>
      <c r="E46" s="30" t="str">
        <f>$E$48</f>
        <v>$millions</v>
      </c>
      <c r="F46" s="161" t="str">
        <f t="shared" si="9"/>
        <v>nominal</v>
      </c>
      <c r="G46" s="32"/>
      <c r="H46" s="32"/>
      <c r="I46" s="30"/>
      <c r="J46" s="164"/>
      <c r="K46" s="164"/>
      <c r="L46" s="164"/>
      <c r="M46" s="164"/>
      <c r="N46" s="164"/>
      <c r="O46" s="152"/>
      <c r="P46" s="152"/>
      <c r="Q46" s="152"/>
      <c r="R46" s="152"/>
      <c r="S46" s="152"/>
      <c r="T46" s="152"/>
      <c r="U46" s="29"/>
      <c r="V46" s="29"/>
      <c r="W46" s="29"/>
    </row>
    <row r="47" spans="1:23">
      <c r="A47" s="29"/>
      <c r="B47" s="29"/>
      <c r="C47" s="111"/>
      <c r="D47" s="30"/>
      <c r="E47" s="30"/>
      <c r="F47" s="30"/>
      <c r="G47" s="32"/>
      <c r="H47" s="32"/>
      <c r="I47" s="30"/>
      <c r="J47" s="29"/>
      <c r="K47" s="29"/>
      <c r="L47" s="29"/>
      <c r="M47" s="29"/>
      <c r="N47" s="141"/>
      <c r="O47" s="29"/>
      <c r="P47" s="29"/>
      <c r="Q47" s="29"/>
      <c r="R47" s="29"/>
      <c r="S47" s="29"/>
      <c r="T47" s="29"/>
      <c r="U47" s="29"/>
      <c r="V47" s="29"/>
      <c r="W47" s="29"/>
    </row>
    <row r="48" spans="1:23">
      <c r="A48" s="29"/>
      <c r="B48" s="29"/>
      <c r="C48" s="139" t="s">
        <v>174</v>
      </c>
      <c r="D48" s="140" t="s">
        <v>30</v>
      </c>
      <c r="E48" s="130" t="s">
        <v>15</v>
      </c>
      <c r="F48" s="162" t="s">
        <v>109</v>
      </c>
      <c r="G48" s="32"/>
      <c r="H48" s="32"/>
      <c r="I48" s="30"/>
      <c r="J48" s="190">
        <f>SUM(J43:J46)</f>
        <v>0</v>
      </c>
      <c r="K48" s="190">
        <f t="shared" ref="K48:S48" si="10">SUM(K43:K46)</f>
        <v>0</v>
      </c>
      <c r="L48" s="190">
        <f t="shared" si="10"/>
        <v>0</v>
      </c>
      <c r="M48" s="190">
        <f t="shared" si="10"/>
        <v>0</v>
      </c>
      <c r="N48" s="190">
        <f t="shared" si="10"/>
        <v>0</v>
      </c>
      <c r="O48" s="190">
        <f t="shared" si="10"/>
        <v>0</v>
      </c>
      <c r="P48" s="190">
        <f t="shared" si="10"/>
        <v>0</v>
      </c>
      <c r="Q48" s="190">
        <f t="shared" si="10"/>
        <v>0</v>
      </c>
      <c r="R48" s="190">
        <f t="shared" si="10"/>
        <v>0</v>
      </c>
      <c r="S48" s="190">
        <f t="shared" si="10"/>
        <v>0</v>
      </c>
      <c r="T48" s="29"/>
      <c r="U48" s="29"/>
      <c r="V48" s="29"/>
      <c r="W48" s="29"/>
    </row>
    <row r="49" spans="1:23">
      <c r="A49" s="29"/>
      <c r="B49" s="29"/>
      <c r="C49" s="29"/>
      <c r="D49" s="30"/>
      <c r="E49" s="30"/>
      <c r="F49" s="30"/>
      <c r="G49" s="32"/>
      <c r="H49" s="32"/>
      <c r="I49" s="30"/>
      <c r="J49" s="29"/>
      <c r="K49" s="29"/>
      <c r="L49" s="29"/>
      <c r="M49" s="29"/>
      <c r="N49" s="29"/>
      <c r="O49" s="29"/>
      <c r="P49" s="29"/>
      <c r="Q49" s="29"/>
      <c r="R49" s="29"/>
      <c r="S49" s="29"/>
      <c r="T49" s="29"/>
      <c r="U49" s="29"/>
      <c r="V49" s="29"/>
      <c r="W49" s="29"/>
    </row>
    <row r="50" spans="1:23" ht="12.75">
      <c r="A50" s="94"/>
      <c r="B50" s="95" t="s">
        <v>123</v>
      </c>
      <c r="C50" s="94"/>
      <c r="D50" s="94"/>
      <c r="E50" s="94"/>
      <c r="F50" s="96"/>
      <c r="G50" s="96"/>
      <c r="H50" s="96"/>
      <c r="I50" s="96"/>
      <c r="J50" s="97"/>
      <c r="K50" s="98"/>
      <c r="L50" s="97"/>
      <c r="M50" s="98"/>
      <c r="N50" s="97"/>
      <c r="O50" s="97"/>
      <c r="P50" s="97"/>
      <c r="Q50" s="97"/>
      <c r="R50" s="97"/>
      <c r="S50" s="97"/>
      <c r="T50" s="97"/>
      <c r="U50" s="97"/>
      <c r="V50" s="98"/>
      <c r="W50" s="98"/>
    </row>
    <row r="51" spans="1:23">
      <c r="A51" s="29"/>
      <c r="B51" s="29"/>
      <c r="C51" s="29"/>
      <c r="D51" s="30"/>
      <c r="E51" s="30"/>
      <c r="F51" s="30"/>
      <c r="G51" s="30"/>
      <c r="H51" s="30"/>
      <c r="I51" s="30"/>
      <c r="J51" s="29"/>
      <c r="K51" s="29"/>
      <c r="L51" s="29"/>
      <c r="M51" s="29"/>
      <c r="N51" s="29"/>
      <c r="O51" s="29"/>
      <c r="P51" s="29"/>
      <c r="Q51" s="29"/>
      <c r="R51" s="29"/>
      <c r="S51" s="29"/>
      <c r="T51" s="29"/>
      <c r="U51" s="29"/>
      <c r="V51" s="29"/>
      <c r="W51" s="29"/>
    </row>
    <row r="52" spans="1:23">
      <c r="A52" s="29"/>
      <c r="B52" s="29"/>
      <c r="C52" s="67" t="s">
        <v>124</v>
      </c>
      <c r="D52" s="32" t="s">
        <v>7</v>
      </c>
      <c r="E52" s="32" t="s">
        <v>8</v>
      </c>
      <c r="F52" s="32" t="s">
        <v>22</v>
      </c>
      <c r="G52" s="32"/>
      <c r="H52" s="32"/>
      <c r="I52" s="32"/>
      <c r="J52" s="159" t="str">
        <f t="shared" ref="J52:S52" si="11">IF(YEAR(J$4)=PPLastYear,J$4,"")</f>
        <v/>
      </c>
      <c r="K52" s="159" t="str">
        <f t="shared" si="11"/>
        <v/>
      </c>
      <c r="L52" s="159" t="str">
        <f t="shared" si="11"/>
        <v/>
      </c>
      <c r="M52" s="159">
        <f t="shared" si="11"/>
        <v>43252</v>
      </c>
      <c r="N52" s="159" t="str">
        <f t="shared" si="11"/>
        <v/>
      </c>
      <c r="O52" s="159" t="str">
        <f t="shared" si="11"/>
        <v/>
      </c>
      <c r="P52" s="159" t="str">
        <f t="shared" si="11"/>
        <v/>
      </c>
      <c r="Q52" s="159" t="str">
        <f t="shared" si="11"/>
        <v/>
      </c>
      <c r="R52" s="159" t="str">
        <f t="shared" si="11"/>
        <v/>
      </c>
      <c r="S52" s="159" t="str">
        <f t="shared" si="11"/>
        <v/>
      </c>
      <c r="T52" s="29"/>
      <c r="U52" s="29"/>
      <c r="V52" s="29"/>
      <c r="W52" s="29"/>
    </row>
    <row r="53" spans="1:23">
      <c r="A53" s="29"/>
      <c r="B53" s="29"/>
      <c r="C53" s="67"/>
      <c r="D53" s="32"/>
      <c r="E53" s="32"/>
      <c r="F53" s="32"/>
      <c r="G53" s="32"/>
      <c r="H53" s="32"/>
      <c r="I53" s="32"/>
      <c r="J53" s="163"/>
      <c r="K53" s="163"/>
      <c r="L53" s="163"/>
      <c r="M53" s="163"/>
      <c r="N53" s="163"/>
      <c r="O53" s="163"/>
      <c r="P53" s="163"/>
      <c r="Q53" s="163"/>
      <c r="R53" s="163"/>
      <c r="S53" s="163"/>
      <c r="T53" s="29"/>
      <c r="U53" s="29"/>
      <c r="V53" s="29"/>
      <c r="W53" s="29"/>
    </row>
    <row r="54" spans="1:23">
      <c r="A54" s="29"/>
      <c r="B54" s="29"/>
      <c r="C54" s="61" t="s">
        <v>125</v>
      </c>
      <c r="D54" s="30" t="s">
        <v>34</v>
      </c>
      <c r="E54" s="30" t="str">
        <f>$E$48</f>
        <v>$millions</v>
      </c>
      <c r="F54" s="173">
        <v>43252</v>
      </c>
      <c r="G54" s="32"/>
      <c r="H54" s="32"/>
      <c r="I54" s="32"/>
      <c r="J54" s="164"/>
      <c r="K54" s="164"/>
      <c r="L54" s="164"/>
      <c r="M54" s="164">
        <v>0</v>
      </c>
      <c r="N54" s="164"/>
      <c r="O54" s="164"/>
      <c r="P54" s="164"/>
      <c r="Q54" s="164"/>
      <c r="R54" s="164"/>
      <c r="S54" s="164"/>
      <c r="T54" s="208"/>
      <c r="U54" s="142"/>
      <c r="V54" s="142"/>
      <c r="W54" s="29"/>
    </row>
    <row r="55" spans="1:23">
      <c r="A55" s="29"/>
      <c r="B55" s="29"/>
      <c r="C55" s="61" t="s">
        <v>126</v>
      </c>
      <c r="D55" s="30" t="s">
        <v>34</v>
      </c>
      <c r="E55" s="30" t="str">
        <f t="shared" ref="E55:E60" si="12">$E$48</f>
        <v>$millions</v>
      </c>
      <c r="F55" s="173">
        <v>43252</v>
      </c>
      <c r="G55" s="32"/>
      <c r="H55" s="32"/>
      <c r="I55" s="32"/>
      <c r="J55" s="164"/>
      <c r="K55" s="164"/>
      <c r="L55" s="164"/>
      <c r="M55" s="164">
        <v>0</v>
      </c>
      <c r="N55" s="164"/>
      <c r="O55" s="164"/>
      <c r="P55" s="164"/>
      <c r="Q55" s="164"/>
      <c r="R55" s="164"/>
      <c r="S55" s="164"/>
      <c r="T55" s="208"/>
      <c r="U55" s="142"/>
      <c r="V55" s="142"/>
      <c r="W55" s="29"/>
    </row>
    <row r="56" spans="1:23">
      <c r="A56" s="29"/>
      <c r="B56" s="29"/>
      <c r="C56" s="61" t="s">
        <v>127</v>
      </c>
      <c r="D56" s="30" t="s">
        <v>34</v>
      </c>
      <c r="E56" s="30" t="str">
        <f t="shared" si="12"/>
        <v>$millions</v>
      </c>
      <c r="F56" s="173">
        <v>43252</v>
      </c>
      <c r="G56" s="32"/>
      <c r="H56" s="32"/>
      <c r="I56" s="32"/>
      <c r="J56" s="164"/>
      <c r="K56" s="164"/>
      <c r="L56" s="164"/>
      <c r="M56" s="164">
        <v>0</v>
      </c>
      <c r="N56" s="164"/>
      <c r="O56" s="164"/>
      <c r="P56" s="164"/>
      <c r="Q56" s="164"/>
      <c r="R56" s="164"/>
      <c r="S56" s="164"/>
      <c r="T56" s="208"/>
      <c r="U56" s="142"/>
      <c r="V56" s="142"/>
      <c r="W56" s="29"/>
    </row>
    <row r="57" spans="1:23">
      <c r="A57" s="29"/>
      <c r="B57" s="29"/>
      <c r="C57" s="61" t="s">
        <v>128</v>
      </c>
      <c r="D57" s="30" t="s">
        <v>34</v>
      </c>
      <c r="E57" s="30" t="str">
        <f t="shared" si="12"/>
        <v>$millions</v>
      </c>
      <c r="F57" s="173">
        <v>43252</v>
      </c>
      <c r="G57" s="32"/>
      <c r="H57" s="32"/>
      <c r="I57" s="32"/>
      <c r="J57" s="164"/>
      <c r="K57" s="164"/>
      <c r="L57" s="164"/>
      <c r="M57" s="164">
        <v>0</v>
      </c>
      <c r="N57" s="164"/>
      <c r="O57" s="164"/>
      <c r="P57" s="164"/>
      <c r="Q57" s="164"/>
      <c r="R57" s="164"/>
      <c r="S57" s="164"/>
      <c r="T57" s="208"/>
      <c r="U57" s="142"/>
      <c r="V57" s="142"/>
      <c r="W57" s="29"/>
    </row>
    <row r="58" spans="1:23">
      <c r="A58" s="29"/>
      <c r="B58" s="29"/>
      <c r="C58" s="61" t="s">
        <v>129</v>
      </c>
      <c r="D58" s="30" t="s">
        <v>34</v>
      </c>
      <c r="E58" s="30" t="str">
        <f t="shared" si="12"/>
        <v>$millions</v>
      </c>
      <c r="F58" s="173">
        <v>43252</v>
      </c>
      <c r="G58" s="32"/>
      <c r="H58" s="32"/>
      <c r="I58" s="32"/>
      <c r="J58" s="164"/>
      <c r="K58" s="164"/>
      <c r="L58" s="164"/>
      <c r="M58" s="164">
        <v>0</v>
      </c>
      <c r="N58" s="164"/>
      <c r="O58" s="164"/>
      <c r="P58" s="164"/>
      <c r="Q58" s="164"/>
      <c r="R58" s="164"/>
      <c r="S58" s="164"/>
      <c r="T58" s="208"/>
      <c r="U58" s="142"/>
      <c r="V58" s="142"/>
      <c r="W58" s="29"/>
    </row>
    <row r="59" spans="1:23" s="102" customFormat="1">
      <c r="A59" s="201"/>
      <c r="B59" s="201"/>
      <c r="C59" s="202"/>
      <c r="D59" s="105"/>
      <c r="E59" s="105"/>
      <c r="F59" s="203"/>
      <c r="G59" s="204"/>
      <c r="H59" s="204"/>
      <c r="I59" s="204"/>
      <c r="J59" s="205"/>
      <c r="K59" s="205"/>
      <c r="L59" s="205"/>
      <c r="M59" s="205"/>
      <c r="N59" s="205"/>
      <c r="O59" s="205"/>
      <c r="P59" s="205"/>
      <c r="Q59" s="205"/>
      <c r="R59" s="205"/>
      <c r="S59" s="205"/>
      <c r="T59" s="209"/>
      <c r="U59" s="165"/>
      <c r="V59" s="165"/>
      <c r="W59" s="201"/>
    </row>
    <row r="60" spans="1:23">
      <c r="A60" s="29"/>
      <c r="B60" s="29"/>
      <c r="C60" s="496" t="s">
        <v>176</v>
      </c>
      <c r="D60" s="497" t="s">
        <v>34</v>
      </c>
      <c r="E60" s="497" t="str">
        <f t="shared" si="12"/>
        <v>$millions</v>
      </c>
      <c r="F60" s="498">
        <v>43252</v>
      </c>
      <c r="G60" s="499"/>
      <c r="H60" s="499"/>
      <c r="I60" s="499"/>
      <c r="J60" s="500"/>
      <c r="K60" s="500"/>
      <c r="L60" s="500"/>
      <c r="M60" s="501">
        <f>M39-'Calc|Opex forecast'!M17+'Calc|Opex forecast'!L15-'Calc|Opex forecast'!L13</f>
        <v>1.76527514366677</v>
      </c>
      <c r="N60" s="164"/>
      <c r="O60" s="164"/>
      <c r="P60" s="164"/>
      <c r="Q60" s="164"/>
      <c r="R60" s="164"/>
      <c r="S60" s="164"/>
      <c r="T60" s="208"/>
      <c r="U60" s="142"/>
      <c r="V60" s="142"/>
      <c r="W60" s="29"/>
    </row>
    <row r="61" spans="1:23" s="102" customFormat="1">
      <c r="A61" s="201"/>
      <c r="B61" s="201"/>
      <c r="C61" s="202"/>
      <c r="D61" s="105"/>
      <c r="E61" s="105"/>
      <c r="F61" s="203"/>
      <c r="G61" s="204"/>
      <c r="H61" s="204"/>
      <c r="I61" s="204"/>
      <c r="J61" s="205"/>
      <c r="K61" s="205"/>
      <c r="L61" s="205"/>
      <c r="M61" s="205"/>
      <c r="N61" s="205"/>
      <c r="O61" s="205"/>
      <c r="P61" s="205"/>
      <c r="Q61" s="205"/>
      <c r="R61" s="205"/>
      <c r="S61" s="205"/>
      <c r="T61" s="209"/>
      <c r="U61" s="165"/>
      <c r="V61" s="165"/>
      <c r="W61" s="201"/>
    </row>
    <row r="62" spans="1:23">
      <c r="A62" s="29"/>
      <c r="B62" s="29"/>
      <c r="C62" s="61" t="s">
        <v>94</v>
      </c>
      <c r="D62" s="30" t="s">
        <v>34</v>
      </c>
      <c r="E62" s="30" t="s">
        <v>31</v>
      </c>
      <c r="F62" s="32"/>
      <c r="G62" s="32"/>
      <c r="H62" s="32"/>
      <c r="I62" s="32"/>
      <c r="J62" s="206"/>
      <c r="K62" s="206"/>
      <c r="L62" s="206"/>
      <c r="M62" s="206">
        <v>0</v>
      </c>
      <c r="N62" s="206"/>
      <c r="O62" s="206"/>
      <c r="P62" s="206"/>
      <c r="Q62" s="206"/>
      <c r="R62" s="206"/>
      <c r="S62" s="206"/>
      <c r="T62" s="208"/>
      <c r="U62" s="142"/>
      <c r="V62" s="142"/>
      <c r="W62" s="29"/>
    </row>
    <row r="63" spans="1:23">
      <c r="A63" s="29"/>
      <c r="B63" s="29"/>
      <c r="C63" s="111"/>
      <c r="D63" s="30"/>
      <c r="E63" s="30"/>
      <c r="F63" s="30"/>
      <c r="G63" s="32"/>
      <c r="H63" s="32"/>
      <c r="I63" s="30"/>
      <c r="J63" s="29"/>
      <c r="K63" s="29"/>
      <c r="L63" s="29"/>
      <c r="M63" s="29"/>
      <c r="N63" s="29"/>
      <c r="O63" s="29"/>
      <c r="P63" s="29"/>
      <c r="Q63" s="29"/>
      <c r="R63" s="29"/>
      <c r="S63" s="29"/>
      <c r="T63" s="29"/>
      <c r="U63" s="29"/>
      <c r="V63" s="29"/>
      <c r="W63" s="29"/>
    </row>
    <row r="64" spans="1:23" ht="12.75">
      <c r="A64" s="94"/>
      <c r="B64" s="95" t="s">
        <v>21</v>
      </c>
      <c r="C64" s="94"/>
      <c r="D64" s="94"/>
      <c r="E64" s="94"/>
      <c r="F64" s="96"/>
      <c r="G64" s="96"/>
      <c r="H64" s="96"/>
      <c r="I64" s="96"/>
      <c r="J64" s="97"/>
      <c r="K64" s="98"/>
      <c r="L64" s="97"/>
      <c r="M64" s="98"/>
      <c r="N64" s="97"/>
      <c r="O64" s="97"/>
      <c r="P64" s="97"/>
      <c r="Q64" s="97"/>
      <c r="R64" s="97"/>
      <c r="S64" s="97"/>
      <c r="T64" s="97"/>
      <c r="U64" s="97"/>
      <c r="V64" s="98"/>
      <c r="W64" s="98"/>
    </row>
  </sheetData>
  <conditionalFormatting sqref="W32:W37 W43:W46">
    <cfRule type="cellIs" dxfId="215" priority="28" operator="equal">
      <formula>"Check"</formula>
    </cfRule>
    <cfRule type="cellIs" dxfId="214" priority="29" operator="equal">
      <formula>"Ok"</formula>
    </cfRule>
  </conditionalFormatting>
  <conditionalFormatting sqref="W48">
    <cfRule type="cellIs" dxfId="213" priority="26" operator="equal">
      <formula>"Check"</formula>
    </cfRule>
    <cfRule type="cellIs" dxfId="212" priority="27" operator="equal">
      <formula>"Ok"</formula>
    </cfRule>
  </conditionalFormatting>
  <conditionalFormatting sqref="W24">
    <cfRule type="cellIs" dxfId="211" priority="24" operator="equal">
      <formula>"Check"</formula>
    </cfRule>
    <cfRule type="cellIs" dxfId="210" priority="25" operator="equal">
      <formula>"Ok"</formula>
    </cfRule>
  </conditionalFormatting>
  <conditionalFormatting sqref="V1">
    <cfRule type="cellIs" dxfId="209" priority="22" operator="equal">
      <formula>"Check"</formula>
    </cfRule>
    <cfRule type="cellIs" dxfId="208" priority="23" operator="equal">
      <formula>"Ok"</formula>
    </cfRule>
  </conditionalFormatting>
  <conditionalFormatting sqref="S1">
    <cfRule type="cellIs" dxfId="207" priority="20" operator="equal">
      <formula>"Check"</formula>
    </cfRule>
    <cfRule type="cellIs" dxfId="206" priority="21" operator="equal">
      <formula>"Ok"</formula>
    </cfRule>
  </conditionalFormatting>
  <conditionalFormatting sqref="J24:S24">
    <cfRule type="cellIs" dxfId="205" priority="19" operator="equal">
      <formula>0</formula>
    </cfRule>
  </conditionalFormatting>
  <conditionalFormatting sqref="J48:S48">
    <cfRule type="cellIs" dxfId="204" priority="18" operator="equal">
      <formula>0</formula>
    </cfRule>
  </conditionalFormatting>
  <conditionalFormatting sqref="W40:W42">
    <cfRule type="cellIs" dxfId="203" priority="16" operator="equal">
      <formula>"Check"</formula>
    </cfRule>
    <cfRule type="cellIs" dxfId="202" priority="17" operator="equal">
      <formula>"Ok"</formula>
    </cfRule>
  </conditionalFormatting>
  <conditionalFormatting sqref="N32:S32 J33:S35 J43:S46 J36:K37 M36:S37">
    <cfRule type="expression" dxfId="201" priority="14">
      <formula>J$29=J$4</formula>
    </cfRule>
  </conditionalFormatting>
  <conditionalFormatting sqref="J13:S22">
    <cfRule type="expression" dxfId="200" priority="13">
      <formula>J$10=J$4</formula>
    </cfRule>
  </conditionalFormatting>
  <conditionalFormatting sqref="J28:S28">
    <cfRule type="expression" dxfId="199" priority="12">
      <formula>J$29=J$4</formula>
    </cfRule>
  </conditionalFormatting>
  <conditionalFormatting sqref="J32:M32">
    <cfRule type="expression" dxfId="198" priority="10">
      <formula>J$10=J$4</formula>
    </cfRule>
  </conditionalFormatting>
  <conditionalFormatting sqref="W39">
    <cfRule type="cellIs" dxfId="197" priority="8" operator="equal">
      <formula>"Check"</formula>
    </cfRule>
    <cfRule type="cellIs" dxfId="196" priority="9" operator="equal">
      <formula>"Ok"</formula>
    </cfRule>
  </conditionalFormatting>
  <conditionalFormatting sqref="J39:S39">
    <cfRule type="cellIs" dxfId="195" priority="6" operator="equal">
      <formula>0</formula>
    </cfRule>
  </conditionalFormatting>
  <conditionalFormatting sqref="J54:S58 J60:S60 J62:S62">
    <cfRule type="expression" dxfId="194" priority="5">
      <formula>J$52=J$4</formula>
    </cfRule>
  </conditionalFormatting>
  <conditionalFormatting sqref="L36:L37">
    <cfRule type="expression" dxfId="193" priority="2">
      <formula>L$10=L$4</formula>
    </cfRule>
  </conditionalFormatting>
  <dataValidations count="1">
    <dataValidation type="list" allowBlank="1" showInputMessage="1" showErrorMessage="1" sqref="J28:S28">
      <formula1>"Actual,Estimate"</formula1>
    </dataValidation>
  </dataValidations>
  <hyperlinks>
    <hyperlink ref="U1" location="'Check|List'!A1" display="Overall Check:"/>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'Lookup|Tables'!$H$41:$H$60</xm:f>
          </x14:formula1>
          <xm:sqref>F24 F54:F61</xm:sqref>
        </x14:dataValidation>
      </x14:dataValidations>
    </ex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rgb="FFFFFF99"/>
  </sheetPr>
  <dimension ref="A1:AX163"/>
  <sheetViews>
    <sheetView showGridLines="0" workbookViewId="0"/>
  </sheetViews>
  <sheetFormatPr defaultColWidth="0" defaultRowHeight="11.25" zeroHeight="1" outlineLevelRow="1"/>
  <cols>
    <col min="1" max="2" width="1.33203125" style="29" customWidth="1"/>
    <col min="3" max="3" width="57.33203125" style="29" bestFit="1" customWidth="1"/>
    <col min="4" max="4" width="27.6640625" style="30" customWidth="1"/>
    <col min="5" max="5" width="15.83203125" style="30" customWidth="1"/>
    <col min="6" max="6" width="10.6640625" style="30" customWidth="1"/>
    <col min="7" max="9" width="3.33203125" style="30" customWidth="1"/>
    <col min="10" max="10" width="10.83203125" style="30" customWidth="1"/>
    <col min="11" max="23" width="10.83203125" style="29" customWidth="1"/>
    <col min="24" max="16384" width="10.33203125" style="29" hidden="1"/>
  </cols>
  <sheetData>
    <row r="1" spans="1:50" s="69" customFormat="1" ht="15.75">
      <c r="B1" s="70" t="str">
        <f>Index!$B$1</f>
        <v>AER opex model</v>
      </c>
      <c r="C1" s="70"/>
      <c r="D1" s="70"/>
      <c r="E1" s="70"/>
      <c r="F1" s="71"/>
      <c r="G1" s="71"/>
      <c r="H1" s="71"/>
      <c r="I1" s="71"/>
      <c r="J1" s="71"/>
      <c r="K1" s="37" t="s">
        <v>2</v>
      </c>
      <c r="M1" s="72" t="s">
        <v>3</v>
      </c>
      <c r="N1" s="73" t="s">
        <v>4</v>
      </c>
      <c r="O1" s="74" t="s">
        <v>5</v>
      </c>
      <c r="P1" s="75" t="s">
        <v>6</v>
      </c>
      <c r="S1" s="72" t="s">
        <v>87</v>
      </c>
      <c r="T1" s="76" t="str">
        <f>IF(COUNTIF(W5:W100,"Check")=0,"Ok","Check")</f>
        <v>Ok</v>
      </c>
      <c r="V1" s="191" t="s">
        <v>24</v>
      </c>
      <c r="W1" s="76" t="str">
        <f>'Check|List'!$S$1</f>
        <v>Ok</v>
      </c>
    </row>
    <row r="2" spans="1:50" s="77" customFormat="1" ht="13.5" thickBot="1">
      <c r="B2" s="78" t="str">
        <f>Index!$C$10</f>
        <v>Input | Rate of change</v>
      </c>
      <c r="C2" s="78"/>
      <c r="D2" s="78"/>
      <c r="E2" s="78"/>
      <c r="F2" s="79"/>
      <c r="G2" s="79"/>
      <c r="H2" s="79"/>
      <c r="I2" s="79"/>
      <c r="J2" s="79"/>
    </row>
    <row r="3" spans="1:50" s="80" customFormat="1">
      <c r="C3" s="81"/>
      <c r="D3" s="186"/>
      <c r="E3" s="186"/>
      <c r="F3" s="186"/>
      <c r="G3" s="186"/>
      <c r="H3" s="186"/>
      <c r="I3" s="186"/>
      <c r="J3" s="158" t="s">
        <v>134</v>
      </c>
      <c r="K3" s="636"/>
      <c r="L3" s="636"/>
      <c r="M3" s="636"/>
      <c r="N3" s="186"/>
      <c r="O3" s="636"/>
      <c r="P3" s="636"/>
      <c r="Q3" s="636"/>
      <c r="R3" s="636"/>
      <c r="S3" s="636"/>
      <c r="T3" s="636"/>
      <c r="U3" s="82"/>
      <c r="V3" s="82"/>
      <c r="W3" s="82"/>
      <c r="X3" s="82"/>
      <c r="Y3" s="82"/>
      <c r="Z3" s="82"/>
      <c r="AA3" s="82"/>
      <c r="AB3" s="82"/>
      <c r="AC3" s="82"/>
    </row>
    <row r="4" spans="1:50" s="93" customFormat="1" ht="10.5">
      <c r="A4" s="83"/>
      <c r="B4" s="83"/>
      <c r="C4" s="83"/>
      <c r="D4" s="84" t="s">
        <v>7</v>
      </c>
      <c r="E4" s="84" t="s">
        <v>8</v>
      </c>
      <c r="F4" s="85" t="s">
        <v>22</v>
      </c>
      <c r="G4" s="86"/>
      <c r="H4" s="86"/>
      <c r="I4" s="86"/>
      <c r="J4" s="156">
        <f>DATE(PPFirstYear-1,MONTH('Input|General'!$G$9),1)</f>
        <v>41791</v>
      </c>
      <c r="K4" s="156">
        <f>DATE(PPFirstYear,MONTH('Input|General'!$G$9),1)</f>
        <v>42156</v>
      </c>
      <c r="L4" s="156">
        <f>DATE(PPFirstYear+1,MONTH('Input|General'!$G$9),1)</f>
        <v>42522</v>
      </c>
      <c r="M4" s="156">
        <f>DATE(PPFirstYear+2,MONTH('Input|General'!$G$9),1)</f>
        <v>42887</v>
      </c>
      <c r="N4" s="156">
        <f>DATE(PPFirstYear+3,MONTH('Input|General'!$G$9),1)</f>
        <v>43252</v>
      </c>
      <c r="O4" s="156">
        <f>DATE(PPFirstYear+4,MONTH('Input|General'!$G$9),1)</f>
        <v>43617</v>
      </c>
      <c r="P4" s="156">
        <f>DATE(PPFirstYear+5,MONTH('Input|General'!$G$9),1)</f>
        <v>43983</v>
      </c>
      <c r="Q4" s="156">
        <f>DATE(PPFirstYear+6,MONTH('Input|General'!$G$9),1)</f>
        <v>44348</v>
      </c>
      <c r="R4" s="156">
        <f>DATE(PPFirstYear+7,MONTH('Input|General'!$G$9),1)</f>
        <v>44713</v>
      </c>
      <c r="S4" s="156">
        <f>DATE(PPFirstYear+8,MONTH('Input|General'!$G$9),1)</f>
        <v>45078</v>
      </c>
      <c r="T4" s="156">
        <f>DATE(PPFirstYear+9,MONTH('Input|General'!$G$9),1)</f>
        <v>45444</v>
      </c>
      <c r="U4" s="87"/>
      <c r="V4" s="87"/>
      <c r="W4" s="88"/>
      <c r="X4" s="89"/>
      <c r="Y4" s="89"/>
      <c r="Z4" s="89"/>
      <c r="AA4" s="89"/>
      <c r="AB4" s="89"/>
      <c r="AC4" s="89"/>
      <c r="AD4" s="89"/>
      <c r="AE4" s="90"/>
      <c r="AF4" s="91"/>
      <c r="AG4" s="91"/>
      <c r="AH4" s="92"/>
      <c r="AI4" s="92"/>
      <c r="AJ4" s="92"/>
      <c r="AK4" s="92"/>
      <c r="AL4" s="92"/>
      <c r="AM4" s="92"/>
      <c r="AN4" s="92"/>
      <c r="AO4" s="92"/>
      <c r="AP4" s="92"/>
      <c r="AQ4" s="92"/>
      <c r="AR4" s="92"/>
      <c r="AS4" s="92"/>
      <c r="AT4" s="92"/>
      <c r="AU4" s="92"/>
      <c r="AV4" s="92"/>
      <c r="AW4" s="92"/>
      <c r="AX4" s="92"/>
    </row>
    <row r="5" spans="1:50" s="27" customFormat="1" ht="3" customHeight="1">
      <c r="D5" s="28"/>
      <c r="E5" s="28"/>
      <c r="F5" s="28"/>
      <c r="G5" s="28"/>
      <c r="H5" s="28"/>
      <c r="I5" s="28"/>
      <c r="J5" s="28"/>
    </row>
    <row r="6" spans="1:50" s="27" customFormat="1" ht="9" customHeight="1">
      <c r="D6" s="28"/>
      <c r="E6" s="28"/>
      <c r="F6" s="28"/>
      <c r="G6" s="28"/>
      <c r="H6" s="28"/>
      <c r="I6" s="28"/>
      <c r="J6" s="28"/>
    </row>
    <row r="7" spans="1:50" s="27" customFormat="1" ht="3" customHeight="1">
      <c r="D7" s="28"/>
      <c r="E7" s="28"/>
      <c r="F7" s="28"/>
      <c r="G7" s="28"/>
      <c r="H7" s="28"/>
      <c r="I7" s="28"/>
      <c r="J7" s="28"/>
    </row>
    <row r="8" spans="1:50" s="103" customFormat="1" ht="12.75">
      <c r="A8" s="94"/>
      <c r="B8" s="95" t="s">
        <v>35</v>
      </c>
      <c r="C8" s="94"/>
      <c r="D8" s="94"/>
      <c r="E8" s="94"/>
      <c r="F8" s="96"/>
      <c r="G8" s="96"/>
      <c r="H8" s="96"/>
      <c r="I8" s="96"/>
      <c r="J8" s="96"/>
      <c r="K8" s="97"/>
      <c r="L8" s="98"/>
      <c r="M8" s="97"/>
      <c r="N8" s="98"/>
      <c r="O8" s="97"/>
      <c r="P8" s="97"/>
      <c r="Q8" s="97"/>
      <c r="R8" s="97"/>
      <c r="S8" s="97"/>
      <c r="T8" s="97"/>
      <c r="U8" s="97"/>
      <c r="V8" s="97"/>
      <c r="W8" s="98"/>
      <c r="X8" s="99"/>
      <c r="Y8" s="99"/>
      <c r="Z8" s="99"/>
      <c r="AA8" s="99"/>
      <c r="AB8" s="99"/>
      <c r="AC8" s="99"/>
      <c r="AD8" s="99"/>
      <c r="AE8" s="100"/>
      <c r="AF8" s="101"/>
      <c r="AG8" s="101"/>
      <c r="AH8" s="102"/>
      <c r="AI8" s="102"/>
      <c r="AJ8" s="102"/>
      <c r="AK8" s="102"/>
      <c r="AL8" s="102"/>
      <c r="AM8" s="102"/>
      <c r="AN8" s="102"/>
      <c r="AO8" s="102"/>
      <c r="AP8" s="102"/>
      <c r="AQ8" s="102"/>
      <c r="AR8" s="102"/>
      <c r="AS8" s="102"/>
      <c r="AT8" s="102"/>
      <c r="AU8" s="102"/>
      <c r="AV8" s="102"/>
      <c r="AW8" s="102"/>
      <c r="AX8" s="102"/>
    </row>
    <row r="9" spans="1:50" ht="11.25" customHeight="1" outlineLevel="1"/>
    <row r="10" spans="1:50" ht="11.25" customHeight="1" outlineLevel="1">
      <c r="C10" s="67" t="s">
        <v>33</v>
      </c>
      <c r="J10" s="159">
        <f t="shared" ref="J10:T10" si="0">IF(YEAR(J$4)&lt;=PPLastYear,J$4,"")</f>
        <v>41791</v>
      </c>
      <c r="K10" s="159">
        <f t="shared" si="0"/>
        <v>42156</v>
      </c>
      <c r="L10" s="159">
        <f t="shared" si="0"/>
        <v>42522</v>
      </c>
      <c r="M10" s="159">
        <f t="shared" si="0"/>
        <v>42887</v>
      </c>
      <c r="N10" s="159">
        <f t="shared" si="0"/>
        <v>43252</v>
      </c>
      <c r="O10" s="159" t="str">
        <f t="shared" si="0"/>
        <v/>
      </c>
      <c r="P10" s="159" t="str">
        <f t="shared" si="0"/>
        <v/>
      </c>
      <c r="Q10" s="159" t="str">
        <f t="shared" si="0"/>
        <v/>
      </c>
      <c r="R10" s="159" t="str">
        <f t="shared" si="0"/>
        <v/>
      </c>
      <c r="S10" s="159" t="str">
        <f t="shared" si="0"/>
        <v/>
      </c>
      <c r="T10" s="159" t="str">
        <f t="shared" si="0"/>
        <v/>
      </c>
    </row>
    <row r="11" spans="1:50" ht="11.25" customHeight="1" outlineLevel="1">
      <c r="C11" s="67"/>
      <c r="J11" s="29"/>
      <c r="P11" s="143"/>
      <c r="Q11" s="143"/>
      <c r="R11" s="143"/>
      <c r="S11" s="143"/>
      <c r="T11" s="143"/>
      <c r="U11" s="120"/>
      <c r="V11" s="120"/>
      <c r="W11" s="120"/>
    </row>
    <row r="12" spans="1:50" ht="11.25" customHeight="1" outlineLevel="1">
      <c r="C12" s="111" t="s">
        <v>33</v>
      </c>
      <c r="D12" s="144" t="s">
        <v>107</v>
      </c>
      <c r="E12" s="30" t="str">
        <f>percent</f>
        <v>Per cent</v>
      </c>
      <c r="J12" s="143">
        <f>IF(J10=J4,LOOKUP(EOMONTH(J4,0),'Input|Inflation'!$C$9:$C$64,'Input|Inflation'!$G$9:$G$64),"")</f>
        <v>3.0155642023346418E-2</v>
      </c>
      <c r="K12" s="143">
        <f>IF(K10=K4,LOOKUP(EOMONTH(K4,0),'Input|Inflation'!$C$9:$C$64,'Input|Inflation'!$G$9:$G$64),"")</f>
        <v>1.5108593012275628E-2</v>
      </c>
      <c r="L12" s="143">
        <f>IF(L10=L4,LOOKUP(EOMONTH(L4,0),'Input|Inflation'!$C$9:$C$64,'Input|Inflation'!$G$9:$G$64),"")</f>
        <v>1.0232558139534831E-2</v>
      </c>
      <c r="M12" s="143">
        <f>IF(M10=M4,LOOKUP(EOMONTH(M4,0),'Input|Inflation'!$C$9:$C$64,'Input|Inflation'!$G$9:$G$64),"")</f>
        <v>1.9337016574585641E-2</v>
      </c>
      <c r="N12" s="143">
        <f>IF(N10=N4,LOOKUP(EOMONTH(N4,0),'Input|Inflation'!$C$9:$C$64,'Input|Inflation'!$G$9:$G$64),"")</f>
        <v>2.2499999999999964E-2</v>
      </c>
      <c r="O12" s="143" t="str">
        <f>IF(O10=O4,LOOKUP(EOMONTH(O4,0),'Input|Inflation'!$C$9:$C$64,'Input|Inflation'!$G$9:$G$64),"")</f>
        <v/>
      </c>
      <c r="P12" s="143" t="str">
        <f>IF(P10=P4,LOOKUP(EOMONTH(P4,0),'Input|Inflation'!$C$9:$C$64,'Input|Inflation'!$G$9:$G$64),"")</f>
        <v/>
      </c>
      <c r="Q12" s="143" t="str">
        <f>IF(Q10=Q4,LOOKUP(EOMONTH(Q4,0),'Input|Inflation'!$C$9:$C$64,'Input|Inflation'!$G$9:$G$64),"")</f>
        <v/>
      </c>
      <c r="R12" s="143" t="str">
        <f>IF(R10=R4,LOOKUP(EOMONTH(R4,0),'Input|Inflation'!$C$9:$C$64,'Input|Inflation'!$G$9:$G$64),"")</f>
        <v/>
      </c>
      <c r="S12" s="143" t="str">
        <f>IF(S10=S4,LOOKUP(EOMONTH(S4,0),'Input|Inflation'!$C$9:$C$64,'Input|Inflation'!$G$9:$G$64),"")</f>
        <v/>
      </c>
      <c r="T12" s="143" t="str">
        <f>IF(T10=T4,LOOKUP(EOMONTH(T4,0),'Input|Inflation'!$C$9:$C$64,'Input|Inflation'!$G$9:$G$64),"")</f>
        <v/>
      </c>
      <c r="U12" s="145"/>
    </row>
    <row r="13" spans="1:50" ht="11.25" customHeight="1" outlineLevel="1">
      <c r="D13" s="29"/>
      <c r="E13" s="29"/>
      <c r="F13" s="29"/>
      <c r="G13" s="29"/>
      <c r="H13" s="29"/>
      <c r="I13" s="29"/>
      <c r="J13" s="29"/>
    </row>
    <row r="14" spans="1:50" ht="11.25" customHeight="1" outlineLevel="1">
      <c r="C14" s="67" t="s">
        <v>108</v>
      </c>
      <c r="I14" s="29"/>
      <c r="J14" s="159">
        <f t="shared" ref="J14:T14" si="1">IF(YEAR(J$4)&lt;=PPLastYear,J$4,"")</f>
        <v>41791</v>
      </c>
      <c r="K14" s="159">
        <f t="shared" si="1"/>
        <v>42156</v>
      </c>
      <c r="L14" s="159">
        <f t="shared" si="1"/>
        <v>42522</v>
      </c>
      <c r="M14" s="159">
        <f t="shared" si="1"/>
        <v>42887</v>
      </c>
      <c r="N14" s="159">
        <f t="shared" si="1"/>
        <v>43252</v>
      </c>
      <c r="O14" s="159" t="str">
        <f t="shared" si="1"/>
        <v/>
      </c>
      <c r="P14" s="159" t="str">
        <f t="shared" si="1"/>
        <v/>
      </c>
      <c r="Q14" s="159" t="str">
        <f t="shared" si="1"/>
        <v/>
      </c>
      <c r="R14" s="159" t="str">
        <f t="shared" si="1"/>
        <v/>
      </c>
      <c r="S14" s="159" t="str">
        <f t="shared" si="1"/>
        <v/>
      </c>
      <c r="T14" s="159" t="str">
        <f t="shared" si="1"/>
        <v/>
      </c>
    </row>
    <row r="15" spans="1:50" ht="11.25" customHeight="1" outlineLevel="1">
      <c r="C15" s="67"/>
      <c r="I15" s="29"/>
      <c r="J15" s="120"/>
      <c r="K15" s="120"/>
      <c r="L15" s="120"/>
      <c r="M15" s="120"/>
      <c r="N15" s="120"/>
      <c r="O15" s="120"/>
      <c r="P15" s="26"/>
      <c r="Q15" s="26"/>
      <c r="R15" s="26"/>
      <c r="S15" s="26"/>
      <c r="T15" s="26"/>
    </row>
    <row r="16" spans="1:50" ht="11.25" customHeight="1" outlineLevel="1">
      <c r="C16" s="166">
        <f t="array" ref="C16:C21">TRANSPOSE(J10:O10)</f>
        <v>41791</v>
      </c>
      <c r="D16" s="144" t="str">
        <f t="shared" ref="D16:D20" si="2">IF(ISNONTEXT($C16),"calculated","")</f>
        <v>calculated</v>
      </c>
      <c r="E16" s="30" t="str">
        <f>IF(ISNONTEXT($C16),"index","")</f>
        <v>index</v>
      </c>
      <c r="J16" s="22">
        <f>IF(AND($C16&gt;J$14,ISNONTEXT($C16)),K16/(1+J$12),IF(AND($C16=J$14,J$14=J$4),1,IF(AND($C16&lt;J$14,J$14=J$4),I16*(1+J$12),0)))</f>
        <v>1</v>
      </c>
      <c r="K16" s="22">
        <f t="shared" ref="K16:T16" si="3">IF(AND($C16&gt;K$14,ISNONTEXT($C16)),L16/(1+K$12),IF(AND($C16=K$14,K$14=K$4),1,IF(AND($C16&lt;K$14,K$14=K$4),J16*(1+K$12),0)))</f>
        <v>1.0151085930122756</v>
      </c>
      <c r="L16" s="22">
        <f t="shared" si="3"/>
        <v>1.0254957507082152</v>
      </c>
      <c r="M16" s="22">
        <f t="shared" si="3"/>
        <v>1.0453257790368271</v>
      </c>
      <c r="N16" s="22">
        <f t="shared" si="3"/>
        <v>1.0688456090651557</v>
      </c>
      <c r="O16" s="22">
        <f t="shared" si="3"/>
        <v>0</v>
      </c>
      <c r="P16" s="22">
        <f t="shared" si="3"/>
        <v>0</v>
      </c>
      <c r="Q16" s="22">
        <f t="shared" si="3"/>
        <v>0</v>
      </c>
      <c r="R16" s="22">
        <f t="shared" si="3"/>
        <v>0</v>
      </c>
      <c r="S16" s="22">
        <f t="shared" si="3"/>
        <v>0</v>
      </c>
      <c r="T16" s="22">
        <f t="shared" si="3"/>
        <v>0</v>
      </c>
    </row>
    <row r="17" spans="1:50" ht="11.25" customHeight="1" outlineLevel="1">
      <c r="C17" s="166">
        <v>42156</v>
      </c>
      <c r="D17" s="144" t="str">
        <f t="shared" si="2"/>
        <v>calculated</v>
      </c>
      <c r="E17" s="30" t="str">
        <f t="shared" ref="E17:E21" si="4">IF(ISNONTEXT($C17),"index","")</f>
        <v>index</v>
      </c>
      <c r="F17" s="526" t="s">
        <v>390</v>
      </c>
      <c r="G17" s="526"/>
      <c r="H17" s="526"/>
      <c r="I17" s="22"/>
      <c r="J17" s="212">
        <f>IF(AND($C17&gt;J$14,ISNONTEXT($C17)),K17/(1+K$12),IF(AND($C17=J$14,J$14=J$4),1,IF(AND($C17&lt;J$14,J$14=J$4),I17*(1+J$12),0)))</f>
        <v>0.98511627906976751</v>
      </c>
      <c r="K17" s="22">
        <f t="shared" ref="K17:T17" si="5">IF(AND($C17&gt;K$14,ISNONTEXT($C17)),L17/(1+K$12),IF(AND($C17=K$14,K$14=K$4),1,IF(AND($C17&lt;K$14,K$14=K$4),J17*(1+K$12),0)))</f>
        <v>1</v>
      </c>
      <c r="L17" s="22">
        <f t="shared" si="5"/>
        <v>1.0102325581395348</v>
      </c>
      <c r="M17" s="22">
        <f t="shared" si="5"/>
        <v>1.029767441860465</v>
      </c>
      <c r="N17" s="22">
        <f t="shared" si="5"/>
        <v>1.0529372093023255</v>
      </c>
      <c r="O17" s="22">
        <f t="shared" si="5"/>
        <v>0</v>
      </c>
      <c r="P17" s="22">
        <f t="shared" si="5"/>
        <v>0</v>
      </c>
      <c r="Q17" s="22">
        <f t="shared" si="5"/>
        <v>0</v>
      </c>
      <c r="R17" s="22">
        <f t="shared" si="5"/>
        <v>0</v>
      </c>
      <c r="S17" s="22">
        <f t="shared" si="5"/>
        <v>0</v>
      </c>
      <c r="T17" s="22">
        <f t="shared" si="5"/>
        <v>0</v>
      </c>
    </row>
    <row r="18" spans="1:50" ht="11.25" customHeight="1" outlineLevel="1">
      <c r="C18" s="166">
        <v>42522</v>
      </c>
      <c r="D18" s="144" t="str">
        <f t="shared" si="2"/>
        <v>calculated</v>
      </c>
      <c r="E18" s="30" t="str">
        <f t="shared" si="4"/>
        <v>index</v>
      </c>
      <c r="F18" s="526" t="s">
        <v>390</v>
      </c>
      <c r="G18" s="526"/>
      <c r="H18" s="526"/>
      <c r="I18" s="22"/>
      <c r="J18" s="212">
        <f>IF(AND($C18&gt;J$14,ISNONTEXT($C18)),K18/(1+K$12),IF(AND($C18=J$14,J$14=J$4),1,IF(AND($C18&lt;J$14,J$14=J$4),I18*(1+J$12),0)))</f>
        <v>0.97513812154696156</v>
      </c>
      <c r="K18" s="212">
        <f>IF(AND($C19&gt;K$14,ISNONTEXT($C19)),L18/(1+L$12),IF(AND($C19=K$14,K$14=K$4),1,IF(AND($C19&lt;K$14,K$14=K$4),J18*(1+K$12),0)))</f>
        <v>0.98987108655616951</v>
      </c>
      <c r="L18" s="22">
        <f t="shared" ref="L18:T18" si="6">IF(AND($C18&gt;L$14,ISNONTEXT($C18)),M18/(1+L$12),IF(AND($C18=L$14,L$14=L$4),1,IF(AND($C18&lt;L$14,L$14=L$4),K18*(1+L$12),0)))</f>
        <v>1</v>
      </c>
      <c r="M18" s="22">
        <f t="shared" si="6"/>
        <v>1.0193370165745856</v>
      </c>
      <c r="N18" s="22">
        <f t="shared" si="6"/>
        <v>1.0422720994475139</v>
      </c>
      <c r="O18" s="22">
        <f t="shared" si="6"/>
        <v>0</v>
      </c>
      <c r="P18" s="22">
        <f t="shared" si="6"/>
        <v>0</v>
      </c>
      <c r="Q18" s="22">
        <f t="shared" si="6"/>
        <v>0</v>
      </c>
      <c r="R18" s="22">
        <f t="shared" si="6"/>
        <v>0</v>
      </c>
      <c r="S18" s="22">
        <f t="shared" si="6"/>
        <v>0</v>
      </c>
      <c r="T18" s="22">
        <f t="shared" si="6"/>
        <v>0</v>
      </c>
    </row>
    <row r="19" spans="1:50" ht="11.25" customHeight="1" outlineLevel="1">
      <c r="C19" s="166">
        <v>42887</v>
      </c>
      <c r="D19" s="144" t="str">
        <f t="shared" si="2"/>
        <v>calculated</v>
      </c>
      <c r="E19" s="30" t="str">
        <f t="shared" si="4"/>
        <v>index</v>
      </c>
      <c r="F19" s="526" t="s">
        <v>390</v>
      </c>
      <c r="G19" s="526"/>
      <c r="H19" s="526"/>
      <c r="I19" s="22"/>
      <c r="J19" s="212">
        <f>IF(AND($C19&gt;J$14,ISNONTEXT($C19)),K19/(1+K$12),IF(AND($C19=J$14,J$14=J$4),1,IF(AND($C19&lt;J$14,J$14=J$4),I19*(1+J$12),0)))</f>
        <v>0.95663956639566416</v>
      </c>
      <c r="K19" s="212">
        <f>IF(AND($C19&gt;K$14,ISNONTEXT($C19)),L19/(1+L$12),IF(AND($C19=K$14,K$14=K$4),1,IF(AND($C19&lt;K$14,K$14=K$4),J19*(1+K$12),0)))</f>
        <v>0.97109304426377607</v>
      </c>
      <c r="L19" s="212">
        <f>IF(AND($C19&gt;L$14,ISNONTEXT($C19)),M19/(1+M$12),IF(AND($C19=L$14,L$14=L$4),1,IF(AND($C19&lt;L$14,L$14=L$4),K19*(1+L$12),0)))</f>
        <v>0.98102981029810299</v>
      </c>
      <c r="M19" s="22">
        <f t="shared" ref="M19:T19" si="7">IF(AND($C19&gt;M$14,ISNONTEXT($C19)),N19/(1+M$12),IF(AND($C19=M$14,M$14=M$4),1,IF(AND($C19&lt;M$14,M$14=M$4),L19*(1+M$12),0)))</f>
        <v>1</v>
      </c>
      <c r="N19" s="22">
        <f t="shared" si="7"/>
        <v>1.0225</v>
      </c>
      <c r="O19" s="22">
        <f t="shared" si="7"/>
        <v>0</v>
      </c>
      <c r="P19" s="22">
        <f t="shared" si="7"/>
        <v>0</v>
      </c>
      <c r="Q19" s="22">
        <f t="shared" si="7"/>
        <v>0</v>
      </c>
      <c r="R19" s="22">
        <f t="shared" si="7"/>
        <v>0</v>
      </c>
      <c r="S19" s="22">
        <f t="shared" si="7"/>
        <v>0</v>
      </c>
      <c r="T19" s="22">
        <f t="shared" si="7"/>
        <v>0</v>
      </c>
    </row>
    <row r="20" spans="1:50" ht="11.25" customHeight="1" outlineLevel="1">
      <c r="C20" s="166">
        <v>43252</v>
      </c>
      <c r="D20" s="144" t="str">
        <f t="shared" si="2"/>
        <v>calculated</v>
      </c>
      <c r="E20" s="30" t="str">
        <f t="shared" si="4"/>
        <v>index</v>
      </c>
      <c r="F20" s="526" t="s">
        <v>390</v>
      </c>
      <c r="G20" s="526"/>
      <c r="H20" s="526"/>
      <c r="I20" s="22"/>
      <c r="J20" s="212">
        <f>IF(AND($C20&gt;J$14,ISNONTEXT($C20)),K20/(1+K$12),IF(AND($C20=J$14,J$14=J$4),1,IF(AND($C20&lt;J$14,J$14=J$4),I20*(1+J$12),0)))</f>
        <v>0.93558881799086957</v>
      </c>
      <c r="K20" s="212">
        <f>IF(AND($C20&gt;K$14,ISNONTEXT($C20)),L20/(1+L$12),IF(AND($C20=K$14,K$14=K$4),1,IF(AND($C20&lt;K$14,K$14=K$4),J20*(1+K$12),0)))</f>
        <v>0.94972424866872962</v>
      </c>
      <c r="L20" s="212">
        <f>IF(AND($C20&gt;L$14,ISNONTEXT($C20)),M20/(1+M$12),IF(AND($C20=L$14,L$14=L$4),1,IF(AND($C20&lt;L$14,L$14=L$4),K20*(1+L$12),0)))</f>
        <v>0.95944235725975846</v>
      </c>
      <c r="M20" s="212">
        <f>IF(AND($C20&gt;M$14,ISNONTEXT($C20)),N20/(1+N$12),IF(AND($C20=M$14,M$14=M$4),1,IF(AND($C20&lt;M$14,M$14=M$4),L20*(1+M$12),0)))</f>
        <v>0.97799511002444994</v>
      </c>
      <c r="N20" s="22">
        <f t="shared" ref="N20:T20" si="8">IF(AND($C20&gt;N$14,ISNONTEXT($C20)),O20/(1+N$12),IF(AND($C20=N$14,N$14=N$4),1,IF(AND($C20&lt;N$14,N$14=N$4),M20*(1+N$12),0)))</f>
        <v>1</v>
      </c>
      <c r="O20" s="22">
        <f t="shared" si="8"/>
        <v>0</v>
      </c>
      <c r="P20" s="22">
        <f t="shared" si="8"/>
        <v>0</v>
      </c>
      <c r="Q20" s="22">
        <f t="shared" si="8"/>
        <v>0</v>
      </c>
      <c r="R20" s="22">
        <f t="shared" si="8"/>
        <v>0</v>
      </c>
      <c r="S20" s="22">
        <f t="shared" si="8"/>
        <v>0</v>
      </c>
      <c r="T20" s="22">
        <f t="shared" si="8"/>
        <v>0</v>
      </c>
    </row>
    <row r="21" spans="1:50" ht="11.25" customHeight="1" outlineLevel="1">
      <c r="C21" s="166" t="str">
        <v/>
      </c>
      <c r="D21" s="144" t="str">
        <f>IF(ISNONTEXT($C21),"calculated","")</f>
        <v/>
      </c>
      <c r="E21" s="30" t="str">
        <f t="shared" si="4"/>
        <v/>
      </c>
      <c r="I21" s="22"/>
      <c r="J21" s="22">
        <f t="shared" ref="J21:T21" si="9">IF(AND($C21&gt;J$14,ISNONTEXT($C21)),K21/(1+J$12),IF(AND($C21=J$14,J$14=J$4),1,IF(AND($C21&lt;J$14,J$14=J$4),I21*(1+J$12),0)))</f>
        <v>0</v>
      </c>
      <c r="K21" s="22">
        <f t="shared" si="9"/>
        <v>0</v>
      </c>
      <c r="L21" s="22">
        <f t="shared" si="9"/>
        <v>0</v>
      </c>
      <c r="M21" s="22">
        <f t="shared" si="9"/>
        <v>0</v>
      </c>
      <c r="N21" s="22">
        <f t="shared" si="9"/>
        <v>0</v>
      </c>
      <c r="O21" s="22">
        <f t="shared" si="9"/>
        <v>0</v>
      </c>
      <c r="P21" s="22">
        <f t="shared" si="9"/>
        <v>0</v>
      </c>
      <c r="Q21" s="22">
        <f t="shared" si="9"/>
        <v>0</v>
      </c>
      <c r="R21" s="22">
        <f t="shared" si="9"/>
        <v>0</v>
      </c>
      <c r="S21" s="22">
        <f t="shared" si="9"/>
        <v>0</v>
      </c>
      <c r="T21" s="22">
        <f t="shared" si="9"/>
        <v>0</v>
      </c>
    </row>
    <row r="22" spans="1:50" ht="11.25" customHeight="1" outlineLevel="1">
      <c r="C22" s="111"/>
      <c r="J22" s="22"/>
      <c r="K22" s="22"/>
      <c r="L22" s="22"/>
      <c r="M22" s="22"/>
      <c r="N22" s="22"/>
      <c r="O22" s="22"/>
      <c r="P22" s="22"/>
      <c r="Q22" s="22"/>
      <c r="R22" s="22"/>
      <c r="S22" s="22"/>
      <c r="T22" s="22"/>
    </row>
    <row r="23" spans="1:50" ht="11.25" customHeight="1" outlineLevel="1">
      <c r="C23" s="67" t="s">
        <v>47</v>
      </c>
      <c r="J23" s="159">
        <f t="shared" ref="J23:T23" si="10">IF(YEAR(J$4)&lt;=PPLastYear,J$4,"")</f>
        <v>41791</v>
      </c>
      <c r="K23" s="159">
        <f t="shared" si="10"/>
        <v>42156</v>
      </c>
      <c r="L23" s="159">
        <f t="shared" si="10"/>
        <v>42522</v>
      </c>
      <c r="M23" s="159">
        <f t="shared" si="10"/>
        <v>42887</v>
      </c>
      <c r="N23" s="159">
        <f t="shared" si="10"/>
        <v>43252</v>
      </c>
      <c r="O23" s="159" t="str">
        <f t="shared" si="10"/>
        <v/>
      </c>
      <c r="P23" s="159" t="str">
        <f t="shared" si="10"/>
        <v/>
      </c>
      <c r="Q23" s="159" t="str">
        <f t="shared" si="10"/>
        <v/>
      </c>
      <c r="R23" s="159" t="str">
        <f t="shared" si="10"/>
        <v/>
      </c>
      <c r="S23" s="159" t="str">
        <f t="shared" si="10"/>
        <v/>
      </c>
      <c r="T23" s="159" t="str">
        <f t="shared" si="10"/>
        <v/>
      </c>
    </row>
    <row r="24" spans="1:50" ht="11.25" customHeight="1" outlineLevel="1">
      <c r="C24" s="111"/>
      <c r="J24" s="29"/>
      <c r="P24" s="142"/>
      <c r="Q24" s="22"/>
      <c r="R24" s="22"/>
      <c r="S24" s="22"/>
      <c r="T24" s="22"/>
    </row>
    <row r="25" spans="1:50" ht="11.25" customHeight="1" outlineLevel="1">
      <c r="C25" s="166">
        <f t="array" ref="C25:C30">TRANSPOSE(J10:O10)</f>
        <v>41791</v>
      </c>
      <c r="D25" s="144" t="str">
        <f t="shared" ref="D25:D30" si="11">IF(ISNONTEXT($C25),"calculated","")</f>
        <v>calculated</v>
      </c>
      <c r="E25" s="30" t="str">
        <f>IF(ISNONTEXT($C25),"index","")</f>
        <v>index</v>
      </c>
      <c r="I25" s="22"/>
      <c r="J25" s="22">
        <f>IF(AND(J$23=J$4,ISNONTEXT($C25)),1/J16*(1+J$12)^0.5,0)</f>
        <v>1.0149658329339695</v>
      </c>
      <c r="K25" s="22">
        <f t="shared" ref="K25:T25" si="12">IF(AND(K$23=K$4,ISNONTEXT($C25)),1/K16*(1+K$12)^0.5,0)</f>
        <v>0.99253024088426012</v>
      </c>
      <c r="L25" s="22">
        <f t="shared" si="12"/>
        <v>0.98011450243194831</v>
      </c>
      <c r="M25" s="22">
        <f t="shared" si="12"/>
        <v>0.96584455776929623</v>
      </c>
      <c r="N25" s="22">
        <f t="shared" si="12"/>
        <v>0.94605564380083751</v>
      </c>
      <c r="O25" s="22">
        <f t="shared" si="12"/>
        <v>0</v>
      </c>
      <c r="P25" s="22">
        <f t="shared" si="12"/>
        <v>0</v>
      </c>
      <c r="Q25" s="22">
        <f t="shared" si="12"/>
        <v>0</v>
      </c>
      <c r="R25" s="22">
        <f t="shared" si="12"/>
        <v>0</v>
      </c>
      <c r="S25" s="22">
        <f t="shared" si="12"/>
        <v>0</v>
      </c>
      <c r="T25" s="22">
        <f t="shared" si="12"/>
        <v>0</v>
      </c>
      <c r="U25" s="146"/>
      <c r="V25" s="146"/>
    </row>
    <row r="26" spans="1:50" ht="11.25" customHeight="1" outlineLevel="1">
      <c r="C26" s="166">
        <v>42156</v>
      </c>
      <c r="D26" s="144" t="str">
        <f t="shared" si="11"/>
        <v>calculated</v>
      </c>
      <c r="E26" s="30" t="str">
        <f t="shared" ref="E26:E30" si="13">IF(ISNONTEXT($C26),"index","")</f>
        <v>index</v>
      </c>
      <c r="I26" s="22"/>
      <c r="J26" s="22">
        <f t="shared" ref="J26:T26" si="14">IF(AND(J$23=J$4,ISNONTEXT($C26)),1/J17*(1+J$12)^0.5,0)</f>
        <v>1.030300538625134</v>
      </c>
      <c r="K26" s="22">
        <f t="shared" si="14"/>
        <v>1.0075259763461564</v>
      </c>
      <c r="L26" s="22">
        <f t="shared" si="14"/>
        <v>0.99492265355462162</v>
      </c>
      <c r="M26" s="22">
        <f t="shared" si="14"/>
        <v>0.98043711010575396</v>
      </c>
      <c r="N26" s="22">
        <f t="shared" si="14"/>
        <v>0.96034921348999081</v>
      </c>
      <c r="O26" s="22">
        <f t="shared" si="14"/>
        <v>0</v>
      </c>
      <c r="P26" s="22">
        <f t="shared" si="14"/>
        <v>0</v>
      </c>
      <c r="Q26" s="22">
        <f t="shared" si="14"/>
        <v>0</v>
      </c>
      <c r="R26" s="22">
        <f t="shared" si="14"/>
        <v>0</v>
      </c>
      <c r="S26" s="22">
        <f t="shared" si="14"/>
        <v>0</v>
      </c>
      <c r="T26" s="22">
        <f t="shared" si="14"/>
        <v>0</v>
      </c>
      <c r="U26" s="146"/>
      <c r="V26" s="146"/>
    </row>
    <row r="27" spans="1:50" ht="11.25" customHeight="1" outlineLevel="1">
      <c r="C27" s="166">
        <v>42522</v>
      </c>
      <c r="D27" s="144" t="str">
        <f t="shared" si="11"/>
        <v>calculated</v>
      </c>
      <c r="E27" s="30" t="str">
        <f t="shared" si="13"/>
        <v>index</v>
      </c>
      <c r="I27" s="22"/>
      <c r="J27" s="22">
        <f t="shared" ref="J27:T27" si="15">IF(AND(J$23=J$4,ISNONTEXT($C27)),1/J18*(1+J$12)^0.5,0)</f>
        <v>1.0408431487878098</v>
      </c>
      <c r="K27" s="22">
        <f t="shared" si="15"/>
        <v>1.0178355444762099</v>
      </c>
      <c r="L27" s="22">
        <f t="shared" si="15"/>
        <v>1.0051032574514596</v>
      </c>
      <c r="M27" s="22">
        <f t="shared" si="15"/>
        <v>0.99046948983706851</v>
      </c>
      <c r="N27" s="22">
        <f t="shared" si="15"/>
        <v>0.97017604265128365</v>
      </c>
      <c r="O27" s="22">
        <f t="shared" si="15"/>
        <v>0</v>
      </c>
      <c r="P27" s="22">
        <f t="shared" si="15"/>
        <v>0</v>
      </c>
      <c r="Q27" s="22">
        <f t="shared" si="15"/>
        <v>0</v>
      </c>
      <c r="R27" s="22">
        <f t="shared" si="15"/>
        <v>0</v>
      </c>
      <c r="S27" s="22">
        <f t="shared" si="15"/>
        <v>0</v>
      </c>
      <c r="T27" s="22">
        <f t="shared" si="15"/>
        <v>0</v>
      </c>
      <c r="U27" s="146"/>
      <c r="V27" s="146"/>
    </row>
    <row r="28" spans="1:50" ht="11.25" customHeight="1" outlineLevel="1">
      <c r="C28" s="166">
        <v>42887</v>
      </c>
      <c r="D28" s="144" t="str">
        <f t="shared" si="11"/>
        <v>calculated</v>
      </c>
      <c r="E28" s="30" t="str">
        <f t="shared" si="13"/>
        <v>index</v>
      </c>
      <c r="I28" s="22"/>
      <c r="J28" s="22">
        <f t="shared" ref="J28:T28" si="16">IF(AND(J$23=J$4,ISNONTEXT($C28)),1/J19*(1+J$12)^0.5,0)</f>
        <v>1.0609699500074634</v>
      </c>
      <c r="K28" s="22">
        <f t="shared" si="16"/>
        <v>1.0375174472699489</v>
      </c>
      <c r="L28" s="22">
        <f t="shared" si="16"/>
        <v>1.0245389557999685</v>
      </c>
      <c r="M28" s="22">
        <f t="shared" si="16"/>
        <v>1.0096222147786693</v>
      </c>
      <c r="N28" s="22">
        <f t="shared" si="16"/>
        <v>0.98893635286829762</v>
      </c>
      <c r="O28" s="22">
        <f t="shared" si="16"/>
        <v>0</v>
      </c>
      <c r="P28" s="22">
        <f t="shared" si="16"/>
        <v>0</v>
      </c>
      <c r="Q28" s="22">
        <f t="shared" si="16"/>
        <v>0</v>
      </c>
      <c r="R28" s="22">
        <f t="shared" si="16"/>
        <v>0</v>
      </c>
      <c r="S28" s="22">
        <f t="shared" si="16"/>
        <v>0</v>
      </c>
      <c r="T28" s="22">
        <f t="shared" si="16"/>
        <v>0</v>
      </c>
      <c r="U28" s="146"/>
      <c r="V28" s="146"/>
    </row>
    <row r="29" spans="1:50" ht="11.25" customHeight="1" outlineLevel="1">
      <c r="C29" s="166">
        <v>43252</v>
      </c>
      <c r="D29" s="144" t="str">
        <f t="shared" si="11"/>
        <v>calculated</v>
      </c>
      <c r="E29" s="30" t="str">
        <f t="shared" si="13"/>
        <v>index</v>
      </c>
      <c r="I29" s="22"/>
      <c r="J29" s="22">
        <f t="shared" ref="J29:T29" si="17">IF(AND(J$23=J$4,ISNONTEXT($C29)),1/J20*(1+J$12)^0.5,0)</f>
        <v>1.0848417738826317</v>
      </c>
      <c r="K29" s="22">
        <f t="shared" si="17"/>
        <v>1.0608615898335227</v>
      </c>
      <c r="L29" s="22">
        <f t="shared" si="17"/>
        <v>1.0475910823054677</v>
      </c>
      <c r="M29" s="22">
        <f t="shared" si="17"/>
        <v>1.0323387146111893</v>
      </c>
      <c r="N29" s="22">
        <f t="shared" si="17"/>
        <v>1.0111874208078342</v>
      </c>
      <c r="O29" s="22">
        <f t="shared" si="17"/>
        <v>0</v>
      </c>
      <c r="P29" s="22">
        <f t="shared" si="17"/>
        <v>0</v>
      </c>
      <c r="Q29" s="22">
        <f t="shared" si="17"/>
        <v>0</v>
      </c>
      <c r="R29" s="22">
        <f t="shared" si="17"/>
        <v>0</v>
      </c>
      <c r="S29" s="22">
        <f t="shared" si="17"/>
        <v>0</v>
      </c>
      <c r="T29" s="22">
        <f t="shared" si="17"/>
        <v>0</v>
      </c>
      <c r="U29" s="146"/>
      <c r="V29" s="146"/>
    </row>
    <row r="30" spans="1:50" ht="11.25" customHeight="1" outlineLevel="1">
      <c r="C30" s="166" t="str">
        <v/>
      </c>
      <c r="D30" s="144" t="str">
        <f t="shared" si="11"/>
        <v/>
      </c>
      <c r="E30" s="30" t="str">
        <f t="shared" si="13"/>
        <v/>
      </c>
      <c r="I30" s="22"/>
      <c r="J30" s="22">
        <f t="shared" ref="J30:T30" si="18">IF(AND(J$23=J$4,ISNONTEXT($C30)),1/J21*(1+J$12)^0.5,0)</f>
        <v>0</v>
      </c>
      <c r="K30" s="22">
        <f t="shared" si="18"/>
        <v>0</v>
      </c>
      <c r="L30" s="22">
        <f t="shared" si="18"/>
        <v>0</v>
      </c>
      <c r="M30" s="22">
        <f t="shared" si="18"/>
        <v>0</v>
      </c>
      <c r="N30" s="22">
        <f t="shared" si="18"/>
        <v>0</v>
      </c>
      <c r="O30" s="22">
        <f t="shared" si="18"/>
        <v>0</v>
      </c>
      <c r="P30" s="22">
        <f t="shared" si="18"/>
        <v>0</v>
      </c>
      <c r="Q30" s="22">
        <f t="shared" si="18"/>
        <v>0</v>
      </c>
      <c r="R30" s="22">
        <f t="shared" si="18"/>
        <v>0</v>
      </c>
      <c r="S30" s="22">
        <f t="shared" si="18"/>
        <v>0</v>
      </c>
      <c r="T30" s="22">
        <f t="shared" si="18"/>
        <v>0</v>
      </c>
      <c r="U30" s="146"/>
      <c r="V30" s="146"/>
    </row>
    <row r="31" spans="1:50">
      <c r="C31" s="111"/>
      <c r="K31" s="22"/>
      <c r="L31" s="22"/>
      <c r="M31" s="22"/>
      <c r="N31" s="22"/>
      <c r="O31" s="22"/>
      <c r="P31" s="26"/>
      <c r="Q31" s="22"/>
      <c r="R31" s="22"/>
      <c r="S31" s="22"/>
      <c r="T31" s="22"/>
    </row>
    <row r="32" spans="1:50" s="103" customFormat="1" ht="12.75">
      <c r="A32" s="94"/>
      <c r="B32" s="95" t="s">
        <v>82</v>
      </c>
      <c r="C32" s="94"/>
      <c r="D32" s="94"/>
      <c r="E32" s="94"/>
      <c r="F32" s="96"/>
      <c r="G32" s="96"/>
      <c r="H32" s="96"/>
      <c r="I32" s="96"/>
      <c r="J32" s="96"/>
      <c r="K32" s="97"/>
      <c r="L32" s="98"/>
      <c r="M32" s="97"/>
      <c r="N32" s="98"/>
      <c r="O32" s="97"/>
      <c r="P32" s="97"/>
      <c r="Q32" s="97"/>
      <c r="R32" s="97"/>
      <c r="S32" s="97"/>
      <c r="T32" s="97"/>
      <c r="U32" s="97"/>
      <c r="V32" s="97"/>
      <c r="W32" s="98"/>
      <c r="X32" s="99"/>
      <c r="Y32" s="99"/>
      <c r="Z32" s="99"/>
      <c r="AA32" s="99"/>
      <c r="AB32" s="99"/>
      <c r="AC32" s="99"/>
      <c r="AD32" s="99"/>
      <c r="AE32" s="100"/>
      <c r="AF32" s="101"/>
      <c r="AG32" s="101"/>
      <c r="AH32" s="102"/>
      <c r="AI32" s="102"/>
      <c r="AJ32" s="102"/>
      <c r="AK32" s="102"/>
      <c r="AL32" s="102"/>
      <c r="AM32" s="102"/>
      <c r="AN32" s="102"/>
      <c r="AO32" s="102"/>
      <c r="AP32" s="102"/>
      <c r="AQ32" s="102"/>
      <c r="AR32" s="102"/>
      <c r="AS32" s="102"/>
      <c r="AT32" s="102"/>
      <c r="AU32" s="102"/>
      <c r="AV32" s="102"/>
      <c r="AW32" s="102"/>
      <c r="AX32" s="102"/>
    </row>
    <row r="33" spans="3:23" ht="11.25" customHeight="1" outlineLevel="1">
      <c r="K33" s="30"/>
      <c r="L33" s="30"/>
      <c r="M33" s="30"/>
      <c r="N33" s="30"/>
      <c r="O33" s="30"/>
      <c r="P33" s="30"/>
      <c r="Q33" s="30"/>
      <c r="R33" s="30"/>
      <c r="S33" s="30"/>
      <c r="T33" s="30"/>
    </row>
    <row r="34" spans="3:23" ht="11.25" customHeight="1" outlineLevel="1">
      <c r="C34" s="67" t="s">
        <v>85</v>
      </c>
      <c r="D34" s="32" t="s">
        <v>7</v>
      </c>
      <c r="E34" s="32" t="s">
        <v>8</v>
      </c>
      <c r="J34" s="163" t="str">
        <f t="shared" ref="J34:T34" si="19">IF(YEAR(J$4)&gt;=FPFirstYear,IF(YEAR(J$4)&lt;=FPLastYear,J$4,""),"")</f>
        <v/>
      </c>
      <c r="K34" s="163" t="str">
        <f t="shared" si="19"/>
        <v/>
      </c>
      <c r="L34" s="163" t="str">
        <f t="shared" si="19"/>
        <v/>
      </c>
      <c r="M34" s="163" t="str">
        <f t="shared" si="19"/>
        <v/>
      </c>
      <c r="N34" s="163" t="str">
        <f t="shared" si="19"/>
        <v/>
      </c>
      <c r="O34" s="163">
        <f t="shared" si="19"/>
        <v>43617</v>
      </c>
      <c r="P34" s="163">
        <f t="shared" si="19"/>
        <v>43983</v>
      </c>
      <c r="Q34" s="163">
        <f t="shared" si="19"/>
        <v>44348</v>
      </c>
      <c r="R34" s="163">
        <f t="shared" si="19"/>
        <v>44713</v>
      </c>
      <c r="S34" s="163">
        <f t="shared" si="19"/>
        <v>45078</v>
      </c>
      <c r="T34" s="163" t="str">
        <f t="shared" si="19"/>
        <v/>
      </c>
    </row>
    <row r="35" spans="3:23" ht="11.25" customHeight="1" outlineLevel="1">
      <c r="K35" s="152"/>
      <c r="L35" s="152"/>
      <c r="M35" s="152"/>
      <c r="N35" s="152"/>
      <c r="O35" s="142"/>
      <c r="P35" s="142"/>
      <c r="Q35" s="142"/>
      <c r="R35" s="142"/>
      <c r="S35" s="142"/>
      <c r="T35" s="142"/>
    </row>
    <row r="36" spans="3:23" ht="11.25" customHeight="1" outlineLevel="1">
      <c r="C36" s="61" t="s">
        <v>182</v>
      </c>
      <c r="D36" s="30" t="s">
        <v>110</v>
      </c>
      <c r="E36" s="30" t="str">
        <f t="shared" ref="E36:E43" si="20">percent</f>
        <v>Per cent</v>
      </c>
      <c r="K36" s="152"/>
      <c r="L36" s="152"/>
      <c r="M36" s="152"/>
      <c r="N36" s="152"/>
      <c r="O36" s="168">
        <v>8.6278330215421306E-3</v>
      </c>
      <c r="P36" s="168">
        <v>9.5914795978762069E-3</v>
      </c>
      <c r="Q36" s="168">
        <v>9.7316748409421727E-3</v>
      </c>
      <c r="R36" s="168">
        <v>1.119850092226149E-2</v>
      </c>
      <c r="S36" s="168">
        <v>1.1756802365932684E-2</v>
      </c>
    </row>
    <row r="37" spans="3:23" ht="11.25" customHeight="1" outlineLevel="1">
      <c r="C37" s="61" t="s">
        <v>388</v>
      </c>
      <c r="K37" s="152"/>
      <c r="L37" s="152"/>
      <c r="M37" s="152"/>
      <c r="N37" s="152"/>
      <c r="O37" s="168">
        <f>'TG Opex Supporting Details'!E36</f>
        <v>7.5942087572973584E-3</v>
      </c>
      <c r="P37" s="168">
        <f>'TG Opex Supporting Details'!F36</f>
        <v>9.5015820747491909E-3</v>
      </c>
      <c r="Q37" s="168">
        <f>'TG Opex Supporting Details'!G36</f>
        <v>1.439235381904239E-2</v>
      </c>
      <c r="R37" s="168">
        <f>'TG Opex Supporting Details'!H36</f>
        <v>1.8083465046961813E-2</v>
      </c>
      <c r="S37" s="168">
        <f>'TG Opex Supporting Details'!I36</f>
        <v>1.7998354745512288E-2</v>
      </c>
    </row>
    <row r="38" spans="3:23" ht="11.25" customHeight="1" outlineLevel="1">
      <c r="C38" s="61" t="s">
        <v>186</v>
      </c>
      <c r="K38" s="152"/>
      <c r="L38" s="152"/>
      <c r="M38" s="152"/>
      <c r="N38" s="152"/>
      <c r="O38" s="493">
        <f>'TG Opex Supporting Details'!E37</f>
        <v>8.1110208894197445E-3</v>
      </c>
      <c r="P38" s="493">
        <f>'TG Opex Supporting Details'!F37</f>
        <v>9.5465308363126989E-3</v>
      </c>
      <c r="Q38" s="493">
        <f>'TG Opex Supporting Details'!G37</f>
        <v>1.2062014329992281E-2</v>
      </c>
      <c r="R38" s="493">
        <f>'TG Opex Supporting Details'!H37</f>
        <v>1.4640982984611651E-2</v>
      </c>
      <c r="S38" s="493">
        <f>'TG Opex Supporting Details'!I37</f>
        <v>1.4877578555722486E-2</v>
      </c>
    </row>
    <row r="39" spans="3:23" ht="11.25" customHeight="1" outlineLevel="1">
      <c r="C39" s="61"/>
      <c r="D39" s="30" t="s">
        <v>110</v>
      </c>
      <c r="E39" s="30" t="str">
        <f t="shared" si="20"/>
        <v>Per cent</v>
      </c>
      <c r="K39" s="152"/>
      <c r="L39" s="152"/>
      <c r="M39" s="152"/>
      <c r="N39" s="152"/>
      <c r="O39" s="152"/>
      <c r="P39" s="60"/>
      <c r="Q39" s="60"/>
      <c r="R39" s="60"/>
      <c r="S39" s="152"/>
      <c r="U39" s="147"/>
    </row>
    <row r="40" spans="3:23" ht="11.25" customHeight="1" outlineLevel="1">
      <c r="C40" s="61"/>
      <c r="D40" s="30" t="s">
        <v>110</v>
      </c>
      <c r="E40" s="30" t="str">
        <f t="shared" si="20"/>
        <v>Per cent</v>
      </c>
      <c r="K40" s="152"/>
      <c r="L40" s="152"/>
      <c r="M40" s="152"/>
      <c r="N40" s="152"/>
      <c r="O40" s="152"/>
      <c r="P40" s="60"/>
      <c r="Q40" s="60"/>
      <c r="R40" s="60"/>
      <c r="S40" s="152"/>
    </row>
    <row r="41" spans="3:23" ht="11.25" customHeight="1" outlineLevel="1">
      <c r="C41" s="61"/>
      <c r="D41" s="30" t="s">
        <v>110</v>
      </c>
      <c r="E41" s="30" t="str">
        <f t="shared" si="20"/>
        <v>Per cent</v>
      </c>
      <c r="K41" s="152"/>
      <c r="L41" s="152"/>
      <c r="M41" s="152"/>
      <c r="N41" s="152"/>
      <c r="O41" s="152"/>
      <c r="P41" s="60"/>
      <c r="Q41" s="60"/>
      <c r="R41" s="60"/>
      <c r="S41" s="152"/>
    </row>
    <row r="42" spans="3:23" ht="11.25" customHeight="1" outlineLevel="1">
      <c r="C42" s="61"/>
      <c r="D42" s="30" t="s">
        <v>110</v>
      </c>
      <c r="E42" s="30" t="str">
        <f t="shared" si="20"/>
        <v>Per cent</v>
      </c>
      <c r="K42" s="152"/>
      <c r="L42" s="152"/>
      <c r="M42" s="152"/>
      <c r="N42" s="152"/>
      <c r="O42" s="152"/>
      <c r="P42" s="60"/>
      <c r="Q42" s="60"/>
      <c r="R42" s="60"/>
      <c r="S42" s="152"/>
    </row>
    <row r="43" spans="3:23" ht="11.25" customHeight="1" outlineLevel="1">
      <c r="C43" s="61" t="s">
        <v>86</v>
      </c>
      <c r="D43" s="30" t="s">
        <v>110</v>
      </c>
      <c r="E43" s="30" t="str">
        <f t="shared" si="20"/>
        <v>Per cent</v>
      </c>
      <c r="K43" s="152"/>
      <c r="L43" s="152"/>
      <c r="M43" s="152"/>
      <c r="N43" s="152"/>
      <c r="O43" s="60">
        <v>0</v>
      </c>
      <c r="P43" s="60">
        <v>0</v>
      </c>
      <c r="Q43" s="60">
        <v>0</v>
      </c>
      <c r="R43" s="60">
        <v>0</v>
      </c>
      <c r="S43" s="60">
        <v>0</v>
      </c>
    </row>
    <row r="44" spans="3:23" ht="11.25" customHeight="1" outlineLevel="1">
      <c r="O44" s="213"/>
    </row>
    <row r="45" spans="3:23" ht="11.25" customHeight="1" outlineLevel="1">
      <c r="C45" s="29" t="s">
        <v>40</v>
      </c>
      <c r="D45" s="30" t="s">
        <v>107</v>
      </c>
      <c r="E45" s="30" t="s">
        <v>28</v>
      </c>
      <c r="F45" s="30" t="s">
        <v>36</v>
      </c>
      <c r="J45" s="132" t="str">
        <f t="shared" ref="J45:S45" si="21">IF(J34=J4,IF(COUNTA($C36:$C43)=COUNT(J36:J43),"Ok","Check"),"")</f>
        <v/>
      </c>
      <c r="K45" s="132" t="str">
        <f t="shared" si="21"/>
        <v/>
      </c>
      <c r="L45" s="132" t="str">
        <f t="shared" si="21"/>
        <v/>
      </c>
      <c r="M45" s="132" t="str">
        <f t="shared" si="21"/>
        <v/>
      </c>
      <c r="N45" s="132" t="str">
        <f t="shared" si="21"/>
        <v/>
      </c>
      <c r="O45" s="132" t="str">
        <f t="shared" si="21"/>
        <v>Ok</v>
      </c>
      <c r="P45" s="132" t="str">
        <f t="shared" si="21"/>
        <v>Ok</v>
      </c>
      <c r="Q45" s="132" t="str">
        <f t="shared" si="21"/>
        <v>Ok</v>
      </c>
      <c r="R45" s="132" t="str">
        <f t="shared" si="21"/>
        <v>Ok</v>
      </c>
      <c r="S45" s="132" t="str">
        <f t="shared" si="21"/>
        <v>Ok</v>
      </c>
      <c r="T45" s="132" t="str">
        <f>IF(T34=T4,IF(COUNTA($C36:$C43)=COUNT(T36:T43),"Ok","Check"),"")</f>
        <v/>
      </c>
      <c r="U45" s="24"/>
      <c r="W45" s="131" t="str">
        <f>IF(COUNTIF(J45:T45,"Check")=0,"Ok","Check")</f>
        <v>Ok</v>
      </c>
    </row>
    <row r="46" spans="3:23" ht="11.25" customHeight="1" outlineLevel="1">
      <c r="O46" s="279">
        <f>O38*O51</f>
        <v>5.7101587061515E-3</v>
      </c>
      <c r="P46" s="279">
        <f>P38*P51</f>
        <v>6.7207577087641393E-3</v>
      </c>
      <c r="Q46" s="279">
        <f>Q38*Q51</f>
        <v>8.4916580883145649E-3</v>
      </c>
      <c r="R46" s="279">
        <f>R38*R51</f>
        <v>1.0307252021166603E-2</v>
      </c>
      <c r="S46" s="279">
        <f>S38*S51</f>
        <v>1.0473815303228629E-2</v>
      </c>
    </row>
    <row r="47" spans="3:23" ht="11.25" customHeight="1" outlineLevel="1">
      <c r="C47" s="67" t="s">
        <v>43</v>
      </c>
      <c r="D47" s="32" t="s">
        <v>7</v>
      </c>
      <c r="E47" s="32" t="s">
        <v>8</v>
      </c>
      <c r="J47" s="163" t="str">
        <f t="shared" ref="J47:T47" si="22">IF(YEAR(J$4)&gt;=FPFirstYear,IF(YEAR(J$4)&lt;=FPLastYear,J$4,""),"")</f>
        <v/>
      </c>
      <c r="K47" s="163" t="str">
        <f t="shared" si="22"/>
        <v/>
      </c>
      <c r="L47" s="163" t="str">
        <f t="shared" si="22"/>
        <v/>
      </c>
      <c r="M47" s="163" t="str">
        <f t="shared" si="22"/>
        <v/>
      </c>
      <c r="N47" s="163" t="str">
        <f t="shared" si="22"/>
        <v/>
      </c>
      <c r="O47" s="163">
        <f t="shared" si="22"/>
        <v>43617</v>
      </c>
      <c r="P47" s="163">
        <f t="shared" si="22"/>
        <v>43983</v>
      </c>
      <c r="Q47" s="163">
        <f t="shared" si="22"/>
        <v>44348</v>
      </c>
      <c r="R47" s="163">
        <f t="shared" si="22"/>
        <v>44713</v>
      </c>
      <c r="S47" s="163">
        <f t="shared" si="22"/>
        <v>45078</v>
      </c>
      <c r="T47" s="163" t="str">
        <f t="shared" si="22"/>
        <v/>
      </c>
    </row>
    <row r="48" spans="3:23" ht="11.25" customHeight="1" outlineLevel="1"/>
    <row r="49" spans="1:50" ht="11.25" customHeight="1" outlineLevel="1">
      <c r="C49" s="148" t="str">
        <f t="shared" ref="C49:C56" si="23">C36</f>
        <v>WPI - DAE Feb 2017</v>
      </c>
      <c r="D49" s="30" t="s">
        <v>110</v>
      </c>
      <c r="E49" s="30" t="str">
        <f t="shared" ref="E49:E56" si="24">percent</f>
        <v>Per cent</v>
      </c>
      <c r="K49" s="152"/>
      <c r="L49" s="152"/>
      <c r="M49" s="152"/>
      <c r="N49" s="152"/>
      <c r="O49" s="60">
        <v>0</v>
      </c>
      <c r="P49" s="60">
        <v>0</v>
      </c>
      <c r="Q49" s="60">
        <v>0</v>
      </c>
      <c r="R49" s="60">
        <v>0</v>
      </c>
      <c r="S49" s="60">
        <v>0</v>
      </c>
    </row>
    <row r="50" spans="1:50" ht="11.25" customHeight="1" outlineLevel="1">
      <c r="C50" s="148" t="str">
        <f t="shared" si="23"/>
        <v>EGWWS - WPI (real) - BIS Shrapnel (Oxford) Oct 2017 (NSW Public/Private)</v>
      </c>
      <c r="D50" s="30" t="s">
        <v>110</v>
      </c>
      <c r="E50" s="30" t="str">
        <f t="shared" si="24"/>
        <v>Per cent</v>
      </c>
      <c r="K50" s="152"/>
      <c r="L50" s="152"/>
      <c r="M50" s="152"/>
      <c r="N50" s="152"/>
      <c r="O50" s="60">
        <v>0</v>
      </c>
      <c r="P50" s="60">
        <v>0</v>
      </c>
      <c r="Q50" s="60">
        <v>0</v>
      </c>
      <c r="R50" s="60">
        <v>0</v>
      </c>
      <c r="S50" s="60">
        <v>0</v>
      </c>
    </row>
    <row r="51" spans="1:50" ht="11.25" customHeight="1" outlineLevel="1">
      <c r="C51" s="148" t="str">
        <f t="shared" si="23"/>
        <v xml:space="preserve">Average DAE &amp; BIS </v>
      </c>
      <c r="D51" s="30" t="s">
        <v>110</v>
      </c>
      <c r="E51" s="30" t="str">
        <f t="shared" si="24"/>
        <v>Per cent</v>
      </c>
      <c r="K51" s="152"/>
      <c r="L51" s="152"/>
      <c r="M51" s="152"/>
      <c r="N51" s="152"/>
      <c r="O51" s="60">
        <f>'TG Opex Supporting Details'!E40</f>
        <v>0.70399999999999996</v>
      </c>
      <c r="P51" s="60">
        <f>'TG Opex Supporting Details'!F40</f>
        <v>0.70399999999999996</v>
      </c>
      <c r="Q51" s="60">
        <f>'TG Opex Supporting Details'!G40</f>
        <v>0.70399999999999996</v>
      </c>
      <c r="R51" s="60">
        <f>'TG Opex Supporting Details'!H40</f>
        <v>0.70399999999999996</v>
      </c>
      <c r="S51" s="60">
        <f>'TG Opex Supporting Details'!I40</f>
        <v>0.70399999999999996</v>
      </c>
    </row>
    <row r="52" spans="1:50" ht="11.25" customHeight="1" outlineLevel="1">
      <c r="C52" s="148">
        <f t="shared" si="23"/>
        <v>0</v>
      </c>
      <c r="D52" s="30" t="s">
        <v>110</v>
      </c>
      <c r="E52" s="30" t="str">
        <f t="shared" si="24"/>
        <v>Per cent</v>
      </c>
      <c r="K52" s="152"/>
      <c r="L52" s="152"/>
      <c r="M52" s="152"/>
      <c r="N52" s="152"/>
      <c r="O52" s="152"/>
      <c r="P52" s="60"/>
      <c r="Q52" s="60"/>
      <c r="R52" s="60"/>
      <c r="S52" s="152"/>
      <c r="T52" s="147"/>
      <c r="U52" s="147"/>
    </row>
    <row r="53" spans="1:50" ht="11.25" customHeight="1" outlineLevel="1">
      <c r="C53" s="148">
        <f t="shared" si="23"/>
        <v>0</v>
      </c>
      <c r="D53" s="30" t="s">
        <v>110</v>
      </c>
      <c r="E53" s="30" t="str">
        <f t="shared" si="24"/>
        <v>Per cent</v>
      </c>
      <c r="K53" s="152"/>
      <c r="L53" s="152"/>
      <c r="M53" s="152"/>
      <c r="N53" s="152"/>
      <c r="O53" s="152"/>
      <c r="P53" s="60"/>
      <c r="Q53" s="60"/>
      <c r="R53" s="60"/>
      <c r="S53" s="152"/>
    </row>
    <row r="54" spans="1:50" ht="11.25" customHeight="1" outlineLevel="1">
      <c r="C54" s="148">
        <f t="shared" si="23"/>
        <v>0</v>
      </c>
      <c r="D54" s="30" t="s">
        <v>110</v>
      </c>
      <c r="E54" s="30" t="str">
        <f t="shared" si="24"/>
        <v>Per cent</v>
      </c>
      <c r="K54" s="152"/>
      <c r="L54" s="152"/>
      <c r="M54" s="152"/>
      <c r="N54" s="152"/>
      <c r="O54" s="152"/>
      <c r="P54" s="60"/>
      <c r="Q54" s="60"/>
      <c r="R54" s="60"/>
      <c r="S54" s="152"/>
    </row>
    <row r="55" spans="1:50" ht="11.25" customHeight="1" outlineLevel="1">
      <c r="C55" s="148">
        <f t="shared" si="23"/>
        <v>0</v>
      </c>
      <c r="D55" s="30" t="s">
        <v>110</v>
      </c>
      <c r="E55" s="30" t="str">
        <f t="shared" si="24"/>
        <v>Per cent</v>
      </c>
      <c r="K55" s="152"/>
      <c r="L55" s="152"/>
      <c r="M55" s="152"/>
      <c r="N55" s="152"/>
      <c r="O55" s="152"/>
      <c r="P55" s="60"/>
      <c r="Q55" s="60"/>
      <c r="R55" s="60"/>
      <c r="S55" s="152"/>
    </row>
    <row r="56" spans="1:50" ht="11.25" customHeight="1" outlineLevel="1">
      <c r="C56" s="148" t="str">
        <f t="shared" si="23"/>
        <v>CPI</v>
      </c>
      <c r="D56" s="30" t="s">
        <v>110</v>
      </c>
      <c r="E56" s="30" t="str">
        <f t="shared" si="24"/>
        <v>Per cent</v>
      </c>
      <c r="K56" s="152"/>
      <c r="L56" s="152"/>
      <c r="M56" s="152"/>
      <c r="N56" s="152"/>
      <c r="O56" s="60">
        <f>1-O51</f>
        <v>0.29600000000000004</v>
      </c>
      <c r="P56" s="60">
        <f>1-P51</f>
        <v>0.29600000000000004</v>
      </c>
      <c r="Q56" s="60">
        <f>1-Q51</f>
        <v>0.29600000000000004</v>
      </c>
      <c r="R56" s="60">
        <f>1-R51</f>
        <v>0.29600000000000004</v>
      </c>
      <c r="S56" s="60">
        <f>1-S51</f>
        <v>0.29600000000000004</v>
      </c>
    </row>
    <row r="57" spans="1:50" ht="11.25" customHeight="1" outlineLevel="1"/>
    <row r="58" spans="1:50" outlineLevel="1">
      <c r="C58" s="29" t="s">
        <v>40</v>
      </c>
      <c r="D58" s="30" t="s">
        <v>107</v>
      </c>
      <c r="E58" s="30" t="s">
        <v>28</v>
      </c>
      <c r="F58" s="30" t="s">
        <v>36</v>
      </c>
      <c r="J58" s="132" t="str">
        <f t="shared" ref="J58:S58" si="25">IF(J47=J$4,IF(SUM(J49:J56)=1,"Ok","Check"),"")</f>
        <v/>
      </c>
      <c r="K58" s="132" t="str">
        <f t="shared" si="25"/>
        <v/>
      </c>
      <c r="L58" s="132" t="str">
        <f t="shared" si="25"/>
        <v/>
      </c>
      <c r="M58" s="132" t="str">
        <f t="shared" si="25"/>
        <v/>
      </c>
      <c r="N58" s="132" t="str">
        <f t="shared" si="25"/>
        <v/>
      </c>
      <c r="O58" s="132" t="str">
        <f t="shared" si="25"/>
        <v>Ok</v>
      </c>
      <c r="P58" s="132" t="str">
        <f t="shared" si="25"/>
        <v>Ok</v>
      </c>
      <c r="Q58" s="132" t="str">
        <f t="shared" si="25"/>
        <v>Ok</v>
      </c>
      <c r="R58" s="132" t="str">
        <f t="shared" si="25"/>
        <v>Ok</v>
      </c>
      <c r="S58" s="132" t="str">
        <f t="shared" si="25"/>
        <v>Ok</v>
      </c>
      <c r="T58" s="132" t="str">
        <f>IF(T47=T$4,IF(SUM(T49:T56)=1,"Ok","Check"),"")</f>
        <v/>
      </c>
      <c r="U58" s="24"/>
      <c r="W58" s="131" t="str">
        <f>IF(COUNTIF(J58:T58,"Check")=0,"Ok","Check")</f>
        <v>Ok</v>
      </c>
    </row>
    <row r="59" spans="1:50"/>
    <row r="60" spans="1:50" s="103" customFormat="1" ht="12.75">
      <c r="A60" s="94"/>
      <c r="B60" s="95" t="s">
        <v>89</v>
      </c>
      <c r="C60" s="94"/>
      <c r="D60" s="94"/>
      <c r="E60" s="94"/>
      <c r="F60" s="96"/>
      <c r="G60" s="96"/>
      <c r="H60" s="96"/>
      <c r="I60" s="96"/>
      <c r="J60" s="96"/>
      <c r="K60" s="97"/>
      <c r="L60" s="98"/>
      <c r="M60" s="97"/>
      <c r="N60" s="98"/>
      <c r="O60" s="97"/>
      <c r="P60" s="97"/>
      <c r="Q60" s="97"/>
      <c r="R60" s="97"/>
      <c r="S60" s="97"/>
      <c r="T60" s="97"/>
      <c r="U60" s="97"/>
      <c r="V60" s="97"/>
      <c r="W60" s="98"/>
      <c r="X60" s="99"/>
      <c r="Y60" s="99"/>
      <c r="Z60" s="99"/>
      <c r="AA60" s="99"/>
      <c r="AB60" s="99"/>
      <c r="AC60" s="99"/>
      <c r="AD60" s="99"/>
      <c r="AE60" s="100"/>
      <c r="AF60" s="101"/>
      <c r="AG60" s="101"/>
      <c r="AH60" s="102"/>
      <c r="AI60" s="102"/>
      <c r="AJ60" s="102"/>
      <c r="AK60" s="102"/>
      <c r="AL60" s="102"/>
      <c r="AM60" s="102"/>
      <c r="AN60" s="102"/>
      <c r="AO60" s="102"/>
      <c r="AP60" s="102"/>
      <c r="AQ60" s="102"/>
      <c r="AR60" s="102"/>
      <c r="AS60" s="102"/>
      <c r="AT60" s="102"/>
      <c r="AU60" s="102"/>
      <c r="AV60" s="102"/>
      <c r="AW60" s="102"/>
      <c r="AX60" s="102"/>
    </row>
    <row r="61" spans="1:50" outlineLevel="1">
      <c r="G61" s="32"/>
      <c r="H61" s="32"/>
    </row>
    <row r="62" spans="1:50" outlineLevel="1">
      <c r="C62" s="67" t="s">
        <v>90</v>
      </c>
      <c r="D62" s="32" t="s">
        <v>7</v>
      </c>
      <c r="E62" s="32" t="s">
        <v>8</v>
      </c>
      <c r="F62" s="32" t="s">
        <v>22</v>
      </c>
      <c r="G62" s="32"/>
      <c r="H62" s="32"/>
      <c r="J62" s="163" t="str">
        <f t="shared" ref="J62:T62" si="26">IF(YEAR(J$4)&gt;=PPLastYear,IF(YEAR(J$4)&lt;=FPLastYear,J$4,""),"")</f>
        <v/>
      </c>
      <c r="K62" s="163" t="str">
        <f t="shared" si="26"/>
        <v/>
      </c>
      <c r="L62" s="163" t="str">
        <f t="shared" si="26"/>
        <v/>
      </c>
      <c r="M62" s="163" t="str">
        <f t="shared" si="26"/>
        <v/>
      </c>
      <c r="N62" s="163">
        <f t="shared" si="26"/>
        <v>43252</v>
      </c>
      <c r="O62" s="163">
        <f t="shared" si="26"/>
        <v>43617</v>
      </c>
      <c r="P62" s="163">
        <f t="shared" si="26"/>
        <v>43983</v>
      </c>
      <c r="Q62" s="163">
        <f t="shared" si="26"/>
        <v>44348</v>
      </c>
      <c r="R62" s="163">
        <f t="shared" si="26"/>
        <v>44713</v>
      </c>
      <c r="S62" s="163">
        <f t="shared" si="26"/>
        <v>45078</v>
      </c>
      <c r="T62" s="163" t="str">
        <f t="shared" si="26"/>
        <v/>
      </c>
    </row>
    <row r="63" spans="1:50" outlineLevel="1">
      <c r="C63" s="111"/>
      <c r="G63" s="32"/>
      <c r="H63" s="32"/>
      <c r="K63" s="23"/>
      <c r="L63" s="23"/>
      <c r="M63" s="23"/>
      <c r="N63" s="23"/>
      <c r="O63" s="23"/>
    </row>
    <row r="64" spans="1:50" outlineLevel="1">
      <c r="C64" s="61" t="s">
        <v>179</v>
      </c>
      <c r="D64" s="30" t="s">
        <v>110</v>
      </c>
      <c r="E64" s="30" t="s">
        <v>18</v>
      </c>
      <c r="F64" s="30" t="s">
        <v>36</v>
      </c>
      <c r="G64" s="32"/>
      <c r="H64" s="32"/>
      <c r="K64" s="198"/>
      <c r="L64" s="198"/>
      <c r="M64" s="198"/>
      <c r="N64" s="185">
        <v>72689.712761172923</v>
      </c>
      <c r="O64" s="185">
        <v>73118.624904928933</v>
      </c>
      <c r="P64" s="185">
        <v>73162.930973099748</v>
      </c>
      <c r="Q64" s="185">
        <v>73284.528255719022</v>
      </c>
      <c r="R64" s="185">
        <v>73230.211554238645</v>
      </c>
      <c r="S64" s="185">
        <v>73165.566065656967</v>
      </c>
      <c r="T64" s="107"/>
    </row>
    <row r="65" spans="3:23" outlineLevel="1">
      <c r="C65" s="61" t="s">
        <v>119</v>
      </c>
      <c r="D65" s="30" t="s">
        <v>110</v>
      </c>
      <c r="E65" s="30" t="s">
        <v>18</v>
      </c>
      <c r="F65" s="30" t="s">
        <v>36</v>
      </c>
      <c r="G65" s="32"/>
      <c r="H65" s="32"/>
      <c r="K65" s="198"/>
      <c r="L65" s="198"/>
      <c r="M65" s="198"/>
      <c r="N65" s="198">
        <v>18600</v>
      </c>
      <c r="O65" s="198">
        <v>18600</v>
      </c>
      <c r="P65" s="198">
        <v>18600</v>
      </c>
      <c r="Q65" s="198">
        <v>18600</v>
      </c>
      <c r="R65" s="198">
        <v>18600</v>
      </c>
      <c r="S65" s="198">
        <v>18600</v>
      </c>
      <c r="T65" s="107"/>
    </row>
    <row r="66" spans="3:23" outlineLevel="1">
      <c r="C66" s="61" t="s">
        <v>389</v>
      </c>
      <c r="D66" s="30" t="s">
        <v>110</v>
      </c>
      <c r="E66" s="30" t="s">
        <v>18</v>
      </c>
      <c r="F66" s="30" t="s">
        <v>36</v>
      </c>
      <c r="G66" s="32"/>
      <c r="H66" s="32"/>
      <c r="K66" s="198"/>
      <c r="L66" s="198"/>
      <c r="M66" s="198"/>
      <c r="N66" s="198">
        <f>'TG Opex Supporting Details'!D43</f>
        <v>3771247.4176575243</v>
      </c>
      <c r="O66" s="198">
        <f>'TG Opex Supporting Details'!E43</f>
        <v>3807281.7352576405</v>
      </c>
      <c r="P66" s="198">
        <f>'TG Opex Supporting Details'!F43</f>
        <v>3843316.0528577566</v>
      </c>
      <c r="Q66" s="198">
        <f>'TG Opex Supporting Details'!G43</f>
        <v>3879350.3704578727</v>
      </c>
      <c r="R66" s="198">
        <f>'TG Opex Supporting Details'!H43</f>
        <v>3915384.6880579889</v>
      </c>
      <c r="S66" s="198">
        <f>'TG Opex Supporting Details'!I43</f>
        <v>3951419.005658105</v>
      </c>
      <c r="T66" s="107"/>
    </row>
    <row r="67" spans="3:23" outlineLevel="1">
      <c r="C67" s="61" t="s">
        <v>120</v>
      </c>
      <c r="D67" s="30" t="s">
        <v>110</v>
      </c>
      <c r="E67" s="30" t="s">
        <v>18</v>
      </c>
      <c r="F67" s="30" t="s">
        <v>36</v>
      </c>
      <c r="G67" s="32"/>
      <c r="H67" s="32"/>
      <c r="K67" s="198"/>
      <c r="L67" s="198"/>
      <c r="M67" s="198"/>
      <c r="N67" s="198">
        <v>13039.195</v>
      </c>
      <c r="O67" s="198">
        <v>13039.195</v>
      </c>
      <c r="P67" s="198">
        <v>13039.195</v>
      </c>
      <c r="Q67" s="198">
        <v>13039.195</v>
      </c>
      <c r="R67" s="198">
        <v>13039.195</v>
      </c>
      <c r="S67" s="198">
        <v>13059.739</v>
      </c>
      <c r="T67" s="107"/>
    </row>
    <row r="68" spans="3:23" outlineLevel="1">
      <c r="C68" s="61"/>
      <c r="D68" s="30" t="s">
        <v>110</v>
      </c>
      <c r="E68" s="30" t="s">
        <v>18</v>
      </c>
      <c r="F68" s="30" t="s">
        <v>36</v>
      </c>
      <c r="G68" s="32"/>
      <c r="H68" s="32"/>
      <c r="K68" s="198"/>
      <c r="L68" s="198"/>
      <c r="M68" s="198"/>
      <c r="N68" s="198"/>
      <c r="O68" s="199"/>
      <c r="P68" s="199"/>
      <c r="Q68" s="199"/>
      <c r="R68" s="199"/>
      <c r="S68" s="199"/>
      <c r="T68" s="107"/>
    </row>
    <row r="69" spans="3:23" outlineLevel="1">
      <c r="C69" s="61"/>
      <c r="D69" s="30" t="s">
        <v>110</v>
      </c>
      <c r="E69" s="30" t="s">
        <v>18</v>
      </c>
      <c r="F69" s="30" t="s">
        <v>36</v>
      </c>
      <c r="G69" s="32"/>
      <c r="H69" s="32"/>
      <c r="K69" s="198"/>
      <c r="L69" s="198"/>
      <c r="M69" s="198"/>
      <c r="N69" s="198"/>
      <c r="O69" s="198"/>
      <c r="P69" s="198"/>
      <c r="Q69" s="198"/>
      <c r="R69" s="198"/>
      <c r="S69" s="198"/>
      <c r="T69" s="107"/>
    </row>
    <row r="70" spans="3:23" outlineLevel="1">
      <c r="C70" s="111"/>
      <c r="G70" s="32"/>
      <c r="H70" s="32"/>
      <c r="K70" s="23"/>
      <c r="L70" s="23"/>
      <c r="M70" s="23"/>
      <c r="N70" s="23"/>
      <c r="O70" s="23"/>
    </row>
    <row r="71" spans="3:23" outlineLevel="1">
      <c r="C71" s="29" t="s">
        <v>40</v>
      </c>
      <c r="D71" s="30" t="s">
        <v>107</v>
      </c>
      <c r="E71" s="30" t="s">
        <v>28</v>
      </c>
      <c r="F71" s="30" t="s">
        <v>36</v>
      </c>
      <c r="J71" s="132" t="str">
        <f t="shared" ref="J71:S71" si="27">IF(J62=J$4,IF(COUNTA($C64:$C69)=COUNT(J64:J69),"Ok","Check"),"")</f>
        <v/>
      </c>
      <c r="K71" s="132" t="str">
        <f t="shared" si="27"/>
        <v/>
      </c>
      <c r="L71" s="132" t="str">
        <f t="shared" si="27"/>
        <v/>
      </c>
      <c r="M71" s="132" t="str">
        <f t="shared" si="27"/>
        <v/>
      </c>
      <c r="N71" s="132" t="str">
        <f t="shared" si="27"/>
        <v>Ok</v>
      </c>
      <c r="O71" s="132" t="str">
        <f t="shared" si="27"/>
        <v>Ok</v>
      </c>
      <c r="P71" s="132" t="str">
        <f t="shared" si="27"/>
        <v>Ok</v>
      </c>
      <c r="Q71" s="132" t="str">
        <f t="shared" si="27"/>
        <v>Ok</v>
      </c>
      <c r="R71" s="132" t="str">
        <f t="shared" si="27"/>
        <v>Ok</v>
      </c>
      <c r="S71" s="132" t="str">
        <f t="shared" si="27"/>
        <v>Ok</v>
      </c>
      <c r="T71" s="132" t="str">
        <f>IF(T62=T$4,IF(COUNTA($C64:$C69)=COUNT(T64:T69),"Ok","Check"),"")</f>
        <v/>
      </c>
      <c r="U71" s="24"/>
      <c r="W71" s="131" t="str">
        <f>IF(COUNTIF(J71:T71,"Check")=0,"Ok","Check")</f>
        <v>Ok</v>
      </c>
    </row>
    <row r="72" spans="3:23" outlineLevel="1">
      <c r="C72" s="111"/>
      <c r="G72" s="32"/>
      <c r="H72" s="32"/>
      <c r="K72" s="23"/>
      <c r="L72" s="23"/>
      <c r="M72" s="23"/>
      <c r="N72" s="23"/>
      <c r="O72" s="23"/>
    </row>
    <row r="73" spans="3:23" outlineLevel="1">
      <c r="C73" s="67" t="s">
        <v>93</v>
      </c>
      <c r="D73" s="32" t="s">
        <v>7</v>
      </c>
      <c r="E73" s="32" t="s">
        <v>8</v>
      </c>
      <c r="F73" s="32" t="s">
        <v>22</v>
      </c>
      <c r="G73" s="32"/>
      <c r="H73" s="32"/>
      <c r="J73" s="163" t="str">
        <f t="shared" ref="J73:T73" si="28">IF(YEAR(J$4)&gt;=FPFirstYear,IF(YEAR(J$4)&lt;=FPLastYear,J$4,""),"")</f>
        <v/>
      </c>
      <c r="K73" s="163" t="str">
        <f t="shared" si="28"/>
        <v/>
      </c>
      <c r="L73" s="163" t="str">
        <f t="shared" si="28"/>
        <v/>
      </c>
      <c r="M73" s="163" t="str">
        <f t="shared" si="28"/>
        <v/>
      </c>
      <c r="N73" s="163" t="str">
        <f t="shared" si="28"/>
        <v/>
      </c>
      <c r="O73" s="163">
        <f t="shared" si="28"/>
        <v>43617</v>
      </c>
      <c r="P73" s="163">
        <f t="shared" si="28"/>
        <v>43983</v>
      </c>
      <c r="Q73" s="163">
        <f t="shared" si="28"/>
        <v>44348</v>
      </c>
      <c r="R73" s="163">
        <f t="shared" si="28"/>
        <v>44713</v>
      </c>
      <c r="S73" s="163">
        <f t="shared" si="28"/>
        <v>45078</v>
      </c>
      <c r="T73" s="163" t="str">
        <f t="shared" si="28"/>
        <v/>
      </c>
      <c r="U73" s="29" t="str">
        <f>IF(RIGHT(U$4,2)&gt;=RIGHT('Input|General'!$G$13,2),IF(RIGHT(U$4,2)&lt;='Input|General'!$G$14,'Input|Reported opex'!T$4,""),"")</f>
        <v/>
      </c>
    </row>
    <row r="74" spans="3:23" outlineLevel="1">
      <c r="C74" s="111"/>
      <c r="G74" s="32"/>
      <c r="H74" s="32"/>
      <c r="K74" s="23"/>
      <c r="L74" s="23"/>
      <c r="M74" s="23"/>
      <c r="N74" s="23"/>
      <c r="O74" s="23"/>
    </row>
    <row r="75" spans="3:23" outlineLevel="1">
      <c r="C75" s="148" t="str">
        <f>C64</f>
        <v>Energy delivered</v>
      </c>
      <c r="D75" s="30" t="s">
        <v>107</v>
      </c>
      <c r="E75" s="30" t="s">
        <v>18</v>
      </c>
      <c r="F75" s="30" t="s">
        <v>36</v>
      </c>
      <c r="G75" s="32"/>
      <c r="H75" s="32"/>
      <c r="J75" s="117" t="str">
        <f t="shared" ref="J75:K75" si="29">IF(ISBLANK(I64),"",IF(ISBLANK(J64),"",LN(J64)-LN(I64)))</f>
        <v/>
      </c>
      <c r="K75" s="117" t="str">
        <f t="shared" si="29"/>
        <v/>
      </c>
      <c r="L75" s="117" t="str">
        <f t="shared" ref="L75:N78" si="30">IF(ISBLANK(K64),"",IF(ISBLANK(L64),"",LN(L64)-LN(K64)))</f>
        <v/>
      </c>
      <c r="M75" s="117" t="str">
        <f t="shared" si="30"/>
        <v/>
      </c>
      <c r="N75" s="117" t="str">
        <f t="shared" si="30"/>
        <v/>
      </c>
      <c r="O75" s="117">
        <f t="shared" ref="O75:T75" si="31">IF(ISBLANK(N64),"",IF(ISBLANK(O64),"",LN(O64)-LN(N64)))</f>
        <v>5.8832490345679389E-3</v>
      </c>
      <c r="P75" s="117">
        <f t="shared" si="31"/>
        <v>6.0576426412239925E-4</v>
      </c>
      <c r="Q75" s="117">
        <f t="shared" si="31"/>
        <v>1.6606271109598225E-3</v>
      </c>
      <c r="R75" s="117">
        <f t="shared" si="31"/>
        <v>-7.4145036928463526E-4</v>
      </c>
      <c r="S75" s="117">
        <f t="shared" si="31"/>
        <v>-8.8316061889770481E-4</v>
      </c>
      <c r="T75" s="117" t="str">
        <f t="shared" si="31"/>
        <v/>
      </c>
    </row>
    <row r="76" spans="3:23" outlineLevel="1">
      <c r="C76" s="148" t="str">
        <f t="shared" ref="C76:C80" si="32">C65</f>
        <v>Ratcheted maximum demand</v>
      </c>
      <c r="D76" s="30" t="s">
        <v>107</v>
      </c>
      <c r="E76" s="30" t="s">
        <v>18</v>
      </c>
      <c r="F76" s="30" t="s">
        <v>36</v>
      </c>
      <c r="G76" s="32"/>
      <c r="H76" s="32"/>
      <c r="J76" s="117" t="str">
        <f t="shared" ref="J76:T76" si="33">IF(ISBLANK(I65),"",IF(ISBLANK(J65),"",LN(J65)-LN(I65)))</f>
        <v/>
      </c>
      <c r="K76" s="117" t="str">
        <f t="shared" si="33"/>
        <v/>
      </c>
      <c r="L76" s="117" t="str">
        <f t="shared" si="30"/>
        <v/>
      </c>
      <c r="M76" s="117" t="str">
        <f t="shared" si="30"/>
        <v/>
      </c>
      <c r="N76" s="117" t="str">
        <f t="shared" si="30"/>
        <v/>
      </c>
      <c r="O76" s="117">
        <f t="shared" si="33"/>
        <v>0</v>
      </c>
      <c r="P76" s="117">
        <f t="shared" si="33"/>
        <v>0</v>
      </c>
      <c r="Q76" s="117">
        <f t="shared" si="33"/>
        <v>0</v>
      </c>
      <c r="R76" s="117">
        <f t="shared" si="33"/>
        <v>0</v>
      </c>
      <c r="S76" s="117">
        <f t="shared" si="33"/>
        <v>0</v>
      </c>
      <c r="T76" s="117" t="str">
        <f t="shared" si="33"/>
        <v/>
      </c>
    </row>
    <row r="77" spans="3:23" outlineLevel="1">
      <c r="C77" s="148" t="str">
        <f t="shared" si="32"/>
        <v>Customer Numbers NSW Distributors - AER Benchmarking Data</v>
      </c>
      <c r="D77" s="30" t="s">
        <v>107</v>
      </c>
      <c r="E77" s="30" t="s">
        <v>18</v>
      </c>
      <c r="F77" s="30" t="s">
        <v>36</v>
      </c>
      <c r="G77" s="32"/>
      <c r="H77" s="32"/>
      <c r="J77" s="117" t="str">
        <f t="shared" ref="J77:T77" si="34">IF(ISBLANK(I66),"",IF(ISBLANK(J66),"",LN(J66)-LN(I66)))</f>
        <v/>
      </c>
      <c r="K77" s="117" t="str">
        <f t="shared" si="34"/>
        <v/>
      </c>
      <c r="L77" s="117" t="str">
        <f t="shared" si="30"/>
        <v/>
      </c>
      <c r="M77" s="117" t="str">
        <f t="shared" si="30"/>
        <v/>
      </c>
      <c r="N77" s="117" t="str">
        <f t="shared" si="30"/>
        <v/>
      </c>
      <c r="O77" s="117">
        <f t="shared" si="34"/>
        <v>9.5096524488358369E-3</v>
      </c>
      <c r="P77" s="117">
        <f t="shared" si="34"/>
        <v>9.4200701865769787E-3</v>
      </c>
      <c r="Q77" s="117">
        <f t="shared" si="34"/>
        <v>9.332159940932172E-3</v>
      </c>
      <c r="R77" s="117">
        <f t="shared" si="34"/>
        <v>9.2458753331161603E-3</v>
      </c>
      <c r="S77" s="117">
        <f t="shared" si="34"/>
        <v>9.1611716839370416E-3</v>
      </c>
      <c r="T77" s="117" t="str">
        <f t="shared" si="34"/>
        <v/>
      </c>
    </row>
    <row r="78" spans="3:23" outlineLevel="1">
      <c r="C78" s="148" t="str">
        <f t="shared" si="32"/>
        <v>Circuit length</v>
      </c>
      <c r="D78" s="30" t="s">
        <v>107</v>
      </c>
      <c r="E78" s="30" t="s">
        <v>18</v>
      </c>
      <c r="F78" s="30" t="s">
        <v>36</v>
      </c>
      <c r="G78" s="32"/>
      <c r="H78" s="32"/>
      <c r="J78" s="117" t="str">
        <f t="shared" ref="J78:T78" si="35">IF(ISBLANK(I67),"",IF(ISBLANK(J67),"",LN(J67)-LN(I67)))</f>
        <v/>
      </c>
      <c r="K78" s="117" t="str">
        <f t="shared" si="35"/>
        <v/>
      </c>
      <c r="L78" s="117" t="str">
        <f t="shared" si="30"/>
        <v/>
      </c>
      <c r="M78" s="117" t="str">
        <f t="shared" si="30"/>
        <v/>
      </c>
      <c r="N78" s="117" t="str">
        <f t="shared" si="30"/>
        <v/>
      </c>
      <c r="O78" s="117">
        <f t="shared" si="35"/>
        <v>0</v>
      </c>
      <c r="P78" s="117">
        <f t="shared" si="35"/>
        <v>0</v>
      </c>
      <c r="Q78" s="117">
        <f t="shared" si="35"/>
        <v>0</v>
      </c>
      <c r="R78" s="117">
        <f t="shared" si="35"/>
        <v>0</v>
      </c>
      <c r="S78" s="117">
        <f t="shared" si="35"/>
        <v>1.5743174984201858E-3</v>
      </c>
      <c r="T78" s="117" t="str">
        <f t="shared" si="35"/>
        <v/>
      </c>
    </row>
    <row r="79" spans="3:23" outlineLevel="1">
      <c r="C79" s="148">
        <f t="shared" si="32"/>
        <v>0</v>
      </c>
      <c r="D79" s="30" t="s">
        <v>107</v>
      </c>
      <c r="E79" s="30" t="s">
        <v>18</v>
      </c>
      <c r="F79" s="30" t="s">
        <v>36</v>
      </c>
      <c r="G79" s="32"/>
      <c r="H79" s="32"/>
      <c r="J79" s="117" t="str">
        <f t="shared" ref="J79:T79" si="36">IF(ISBLANK(I68),"",IF(ISBLANK(J68),"",LN(J68)-LN(I68)))</f>
        <v/>
      </c>
      <c r="K79" s="117" t="str">
        <f t="shared" si="36"/>
        <v/>
      </c>
      <c r="L79" s="117" t="str">
        <f t="shared" si="36"/>
        <v/>
      </c>
      <c r="M79" s="117" t="str">
        <f t="shared" si="36"/>
        <v/>
      </c>
      <c r="N79" s="117" t="str">
        <f t="shared" si="36"/>
        <v/>
      </c>
      <c r="O79" s="117" t="str">
        <f t="shared" si="36"/>
        <v/>
      </c>
      <c r="P79" s="117" t="str">
        <f t="shared" si="36"/>
        <v/>
      </c>
      <c r="Q79" s="117" t="str">
        <f t="shared" si="36"/>
        <v/>
      </c>
      <c r="R79" s="117" t="str">
        <f t="shared" si="36"/>
        <v/>
      </c>
      <c r="S79" s="117" t="str">
        <f t="shared" si="36"/>
        <v/>
      </c>
      <c r="T79" s="117" t="str">
        <f t="shared" si="36"/>
        <v/>
      </c>
    </row>
    <row r="80" spans="3:23" outlineLevel="1">
      <c r="C80" s="148">
        <f t="shared" si="32"/>
        <v>0</v>
      </c>
      <c r="D80" s="30" t="s">
        <v>107</v>
      </c>
      <c r="E80" s="30" t="s">
        <v>18</v>
      </c>
      <c r="F80" s="30" t="s">
        <v>36</v>
      </c>
      <c r="G80" s="32"/>
      <c r="H80" s="32"/>
      <c r="J80" s="117" t="str">
        <f t="shared" ref="J80:T80" si="37">IF(ISBLANK(I69),"",IF(ISBLANK(J69),"",LN(J69)-LN(I69)))</f>
        <v/>
      </c>
      <c r="K80" s="117" t="str">
        <f t="shared" si="37"/>
        <v/>
      </c>
      <c r="L80" s="117" t="str">
        <f t="shared" si="37"/>
        <v/>
      </c>
      <c r="M80" s="117" t="str">
        <f t="shared" si="37"/>
        <v/>
      </c>
      <c r="N80" s="117" t="str">
        <f t="shared" si="37"/>
        <v/>
      </c>
      <c r="O80" s="117" t="str">
        <f t="shared" si="37"/>
        <v/>
      </c>
      <c r="P80" s="117" t="str">
        <f t="shared" si="37"/>
        <v/>
      </c>
      <c r="Q80" s="117" t="str">
        <f t="shared" si="37"/>
        <v/>
      </c>
      <c r="R80" s="117" t="str">
        <f t="shared" si="37"/>
        <v/>
      </c>
      <c r="S80" s="117" t="str">
        <f t="shared" si="37"/>
        <v/>
      </c>
      <c r="T80" s="117" t="str">
        <f t="shared" si="37"/>
        <v/>
      </c>
    </row>
    <row r="81" spans="1:50" outlineLevel="1">
      <c r="C81" s="111"/>
      <c r="G81" s="32"/>
      <c r="H81" s="32"/>
      <c r="K81" s="23"/>
      <c r="L81" s="23"/>
      <c r="M81" s="23"/>
      <c r="N81" s="23"/>
      <c r="O81" s="23"/>
    </row>
    <row r="82" spans="1:50" outlineLevel="1">
      <c r="C82" s="67" t="s">
        <v>43</v>
      </c>
      <c r="D82" s="32" t="s">
        <v>7</v>
      </c>
      <c r="E82" s="32" t="s">
        <v>8</v>
      </c>
      <c r="F82" s="32" t="s">
        <v>22</v>
      </c>
      <c r="G82" s="32"/>
      <c r="H82" s="126"/>
      <c r="I82" s="110"/>
      <c r="J82" s="163" t="str">
        <f t="shared" ref="J82:T82" si="38">IF(YEAR(J$4)=PPLastYear,J$4,"")</f>
        <v/>
      </c>
      <c r="K82" s="163" t="str">
        <f t="shared" si="38"/>
        <v/>
      </c>
      <c r="L82" s="163" t="str">
        <f t="shared" si="38"/>
        <v/>
      </c>
      <c r="M82" s="163" t="str">
        <f t="shared" si="38"/>
        <v/>
      </c>
      <c r="N82" s="163">
        <f t="shared" si="38"/>
        <v>43252</v>
      </c>
      <c r="O82" s="163" t="str">
        <f t="shared" si="38"/>
        <v/>
      </c>
      <c r="P82" s="163" t="str">
        <f t="shared" si="38"/>
        <v/>
      </c>
      <c r="Q82" s="163" t="str">
        <f t="shared" si="38"/>
        <v/>
      </c>
      <c r="R82" s="163" t="str">
        <f t="shared" si="38"/>
        <v/>
      </c>
      <c r="S82" s="163" t="str">
        <f t="shared" si="38"/>
        <v/>
      </c>
      <c r="T82" s="163" t="str">
        <f t="shared" si="38"/>
        <v/>
      </c>
    </row>
    <row r="83" spans="1:50" outlineLevel="1">
      <c r="C83" s="111"/>
      <c r="G83" s="32"/>
      <c r="H83" s="32"/>
      <c r="K83" s="23"/>
      <c r="L83" s="23"/>
      <c r="M83" s="23"/>
      <c r="N83" s="23"/>
      <c r="O83" s="107"/>
      <c r="P83" s="107"/>
      <c r="Q83" s="107"/>
      <c r="R83" s="107"/>
      <c r="S83" s="107"/>
      <c r="T83" s="107"/>
    </row>
    <row r="84" spans="1:50" outlineLevel="1">
      <c r="C84" s="148" t="str">
        <f>C64</f>
        <v>Energy delivered</v>
      </c>
      <c r="D84" s="30" t="s">
        <v>110</v>
      </c>
      <c r="E84" s="30" t="s">
        <v>18</v>
      </c>
      <c r="F84" s="30" t="s">
        <v>36</v>
      </c>
      <c r="G84" s="32"/>
      <c r="H84" s="32"/>
      <c r="J84" s="171"/>
      <c r="K84" s="196"/>
      <c r="L84" s="196"/>
      <c r="M84" s="196"/>
      <c r="N84" s="196">
        <f>'TG Opex Supporting Details'!D46</f>
        <v>0.23100000000000001</v>
      </c>
      <c r="O84" s="196"/>
      <c r="P84" s="196"/>
      <c r="Q84" s="196"/>
      <c r="R84" s="196"/>
      <c r="S84" s="196"/>
      <c r="T84" s="171"/>
    </row>
    <row r="85" spans="1:50" outlineLevel="1">
      <c r="C85" s="148" t="str">
        <f t="shared" ref="C85:C89" si="39">C65</f>
        <v>Ratcheted maximum demand</v>
      </c>
      <c r="D85" s="30" t="s">
        <v>110</v>
      </c>
      <c r="E85" s="30" t="s">
        <v>18</v>
      </c>
      <c r="F85" s="30" t="s">
        <v>36</v>
      </c>
      <c r="G85" s="32"/>
      <c r="H85" s="32"/>
      <c r="J85" s="171"/>
      <c r="K85" s="196"/>
      <c r="L85" s="196"/>
      <c r="M85" s="196"/>
      <c r="N85" s="196">
        <f>'TG Opex Supporting Details'!D47</f>
        <v>0.19400000000000001</v>
      </c>
      <c r="O85" s="196"/>
      <c r="P85" s="196"/>
      <c r="Q85" s="196"/>
      <c r="R85" s="196"/>
      <c r="S85" s="196"/>
      <c r="T85" s="171"/>
    </row>
    <row r="86" spans="1:50" outlineLevel="1">
      <c r="C86" s="148" t="str">
        <f t="shared" si="39"/>
        <v>Customer Numbers NSW Distributors - AER Benchmarking Data</v>
      </c>
      <c r="D86" s="30" t="s">
        <v>110</v>
      </c>
      <c r="E86" s="30" t="s">
        <v>18</v>
      </c>
      <c r="F86" s="30" t="s">
        <v>36</v>
      </c>
      <c r="G86" s="32"/>
      <c r="H86" s="32"/>
      <c r="J86" s="171"/>
      <c r="K86" s="196"/>
      <c r="L86" s="196"/>
      <c r="M86" s="196"/>
      <c r="N86" s="196">
        <f>'TG Opex Supporting Details'!D48</f>
        <v>0.19900000000000001</v>
      </c>
      <c r="O86" s="196"/>
      <c r="P86" s="196"/>
      <c r="Q86" s="196"/>
      <c r="R86" s="196"/>
      <c r="S86" s="196"/>
      <c r="T86" s="171"/>
    </row>
    <row r="87" spans="1:50" outlineLevel="1">
      <c r="C87" s="148" t="str">
        <f t="shared" si="39"/>
        <v>Circuit length</v>
      </c>
      <c r="D87" s="30" t="s">
        <v>110</v>
      </c>
      <c r="E87" s="30" t="s">
        <v>18</v>
      </c>
      <c r="F87" s="30" t="s">
        <v>36</v>
      </c>
      <c r="G87" s="32"/>
      <c r="H87" s="32"/>
      <c r="J87" s="171"/>
      <c r="K87" s="196"/>
      <c r="L87" s="196"/>
      <c r="M87" s="196"/>
      <c r="N87" s="196">
        <f>'TG Opex Supporting Details'!D49</f>
        <v>0.376</v>
      </c>
      <c r="O87" s="196"/>
      <c r="P87" s="196"/>
      <c r="Q87" s="196"/>
      <c r="R87" s="196"/>
      <c r="S87" s="196"/>
      <c r="T87" s="171"/>
    </row>
    <row r="88" spans="1:50" outlineLevel="1">
      <c r="C88" s="148">
        <f t="shared" si="39"/>
        <v>0</v>
      </c>
      <c r="D88" s="30" t="s">
        <v>110</v>
      </c>
      <c r="E88" s="30" t="s">
        <v>18</v>
      </c>
      <c r="F88" s="30" t="s">
        <v>36</v>
      </c>
      <c r="G88" s="32"/>
      <c r="H88" s="32"/>
      <c r="J88" s="171"/>
      <c r="K88" s="196"/>
      <c r="L88" s="196"/>
      <c r="M88" s="196"/>
      <c r="N88" s="196"/>
      <c r="O88" s="196"/>
      <c r="P88" s="196"/>
      <c r="Q88" s="196"/>
      <c r="R88" s="196"/>
      <c r="S88" s="196"/>
      <c r="T88" s="171"/>
    </row>
    <row r="89" spans="1:50" outlineLevel="1">
      <c r="C89" s="148">
        <f t="shared" si="39"/>
        <v>0</v>
      </c>
      <c r="D89" s="30" t="s">
        <v>110</v>
      </c>
      <c r="E89" s="30" t="s">
        <v>18</v>
      </c>
      <c r="F89" s="30" t="s">
        <v>36</v>
      </c>
      <c r="G89" s="32"/>
      <c r="H89" s="32"/>
      <c r="J89" s="171"/>
      <c r="K89" s="196"/>
      <c r="L89" s="196"/>
      <c r="M89" s="196"/>
      <c r="N89" s="196"/>
      <c r="O89" s="196"/>
      <c r="P89" s="196"/>
      <c r="Q89" s="196"/>
      <c r="R89" s="196"/>
      <c r="S89" s="196"/>
      <c r="T89" s="171"/>
    </row>
    <row r="90" spans="1:50" outlineLevel="1">
      <c r="G90" s="32"/>
      <c r="H90" s="32"/>
    </row>
    <row r="91" spans="1:50" outlineLevel="1">
      <c r="C91" s="29" t="s">
        <v>40</v>
      </c>
      <c r="D91" s="30" t="s">
        <v>107</v>
      </c>
      <c r="E91" s="30" t="s">
        <v>28</v>
      </c>
      <c r="F91" s="30" t="s">
        <v>36</v>
      </c>
      <c r="J91" s="132" t="str">
        <f t="shared" ref="J91:N91" si="40">IF(J82=J$4,IF(SUM(J84:J89)=1,"Ok","Check"),"")</f>
        <v/>
      </c>
      <c r="K91" s="132" t="str">
        <f t="shared" si="40"/>
        <v/>
      </c>
      <c r="L91" s="132" t="str">
        <f t="shared" si="40"/>
        <v/>
      </c>
      <c r="M91" s="132" t="str">
        <f t="shared" si="40"/>
        <v/>
      </c>
      <c r="N91" s="132" t="str">
        <f t="shared" si="40"/>
        <v>Ok</v>
      </c>
      <c r="O91" s="132" t="str">
        <f>IF(O82=O$4,IF(SUM(O84:O89)=1,"Ok","Check"),"")</f>
        <v/>
      </c>
      <c r="P91" s="132" t="str">
        <f t="shared" ref="P91:T91" si="41">IF(P82=P$4,IF(SUM(P84:P89)=1,"Ok","Check"),"")</f>
        <v/>
      </c>
      <c r="Q91" s="132" t="str">
        <f t="shared" si="41"/>
        <v/>
      </c>
      <c r="R91" s="132" t="str">
        <f t="shared" si="41"/>
        <v/>
      </c>
      <c r="S91" s="132" t="str">
        <f t="shared" si="41"/>
        <v/>
      </c>
      <c r="T91" s="132" t="str">
        <f t="shared" si="41"/>
        <v/>
      </c>
      <c r="U91" s="24"/>
      <c r="W91" s="131" t="str">
        <f>IF(COUNTIF(K91:T91,"Check")=0,"Ok","Check")</f>
        <v>Ok</v>
      </c>
    </row>
    <row r="92" spans="1:50"/>
    <row r="93" spans="1:50" s="103" customFormat="1" ht="12.75">
      <c r="A93" s="94"/>
      <c r="B93" s="95" t="s">
        <v>83</v>
      </c>
      <c r="C93" s="94"/>
      <c r="D93" s="94"/>
      <c r="E93" s="94"/>
      <c r="F93" s="96"/>
      <c r="G93" s="96"/>
      <c r="H93" s="96"/>
      <c r="I93" s="96"/>
      <c r="J93" s="96"/>
      <c r="K93" s="97"/>
      <c r="L93" s="98"/>
      <c r="M93" s="97"/>
      <c r="N93" s="98"/>
      <c r="O93" s="97"/>
      <c r="P93" s="97"/>
      <c r="Q93" s="97"/>
      <c r="R93" s="97"/>
      <c r="S93" s="97"/>
      <c r="T93" s="97"/>
      <c r="U93" s="97"/>
      <c r="V93" s="97"/>
      <c r="W93" s="98"/>
      <c r="X93" s="99"/>
      <c r="Y93" s="99"/>
      <c r="Z93" s="99"/>
      <c r="AA93" s="99"/>
      <c r="AB93" s="99"/>
      <c r="AC93" s="99"/>
      <c r="AD93" s="99"/>
      <c r="AE93" s="100"/>
      <c r="AF93" s="101"/>
      <c r="AG93" s="101"/>
      <c r="AH93" s="102"/>
      <c r="AI93" s="102"/>
      <c r="AJ93" s="102"/>
      <c r="AK93" s="102"/>
      <c r="AL93" s="102"/>
      <c r="AM93" s="102"/>
      <c r="AN93" s="102"/>
      <c r="AO93" s="102"/>
      <c r="AP93" s="102"/>
      <c r="AQ93" s="102"/>
      <c r="AR93" s="102"/>
      <c r="AS93" s="102"/>
      <c r="AT93" s="102"/>
      <c r="AU93" s="102"/>
      <c r="AV93" s="102"/>
      <c r="AW93" s="102"/>
      <c r="AX93" s="102"/>
    </row>
    <row r="94" spans="1:50" outlineLevel="1">
      <c r="G94" s="32"/>
      <c r="H94" s="32"/>
    </row>
    <row r="95" spans="1:50" outlineLevel="1">
      <c r="C95" s="67" t="s">
        <v>48</v>
      </c>
      <c r="D95" s="32" t="s">
        <v>7</v>
      </c>
      <c r="E95" s="32" t="s">
        <v>8</v>
      </c>
      <c r="F95" s="32" t="s">
        <v>22</v>
      </c>
      <c r="G95" s="32"/>
      <c r="H95" s="32"/>
      <c r="J95" s="163" t="str">
        <f t="shared" ref="J95:T95" si="42">IF(YEAR(J$4)&gt;=FPFirstYear,IF(YEAR(J$4)&lt;=FPLastYear,J$4,""),"")</f>
        <v/>
      </c>
      <c r="K95" s="163" t="str">
        <f t="shared" si="42"/>
        <v/>
      </c>
      <c r="L95" s="163" t="str">
        <f t="shared" si="42"/>
        <v/>
      </c>
      <c r="M95" s="163" t="str">
        <f t="shared" si="42"/>
        <v/>
      </c>
      <c r="N95" s="163" t="str">
        <f t="shared" si="42"/>
        <v/>
      </c>
      <c r="O95" s="163">
        <f t="shared" si="42"/>
        <v>43617</v>
      </c>
      <c r="P95" s="163">
        <f t="shared" si="42"/>
        <v>43983</v>
      </c>
      <c r="Q95" s="163">
        <f t="shared" si="42"/>
        <v>44348</v>
      </c>
      <c r="R95" s="163">
        <f t="shared" si="42"/>
        <v>44713</v>
      </c>
      <c r="S95" s="163">
        <f t="shared" si="42"/>
        <v>45078</v>
      </c>
      <c r="T95" s="163" t="str">
        <f t="shared" si="42"/>
        <v/>
      </c>
    </row>
    <row r="96" spans="1:50" outlineLevel="1">
      <c r="C96" s="111"/>
      <c r="G96" s="32"/>
      <c r="H96" s="32"/>
      <c r="K96" s="23"/>
      <c r="L96" s="23"/>
      <c r="M96" s="23"/>
      <c r="N96" s="23"/>
      <c r="O96" s="23"/>
    </row>
    <row r="97" spans="1:50" outlineLevel="1">
      <c r="C97" s="111" t="s">
        <v>48</v>
      </c>
      <c r="D97" s="30" t="s">
        <v>110</v>
      </c>
      <c r="E97" s="30" t="str">
        <f>percent</f>
        <v>Per cent</v>
      </c>
      <c r="F97" s="30" t="s">
        <v>36</v>
      </c>
      <c r="G97" s="32"/>
      <c r="H97" s="32"/>
      <c r="J97" s="169"/>
      <c r="K97" s="197"/>
      <c r="L97" s="197"/>
      <c r="M97" s="197"/>
      <c r="N97" s="197"/>
      <c r="O97" s="170">
        <f>'TG Opex Supporting Details'!E52</f>
        <v>0</v>
      </c>
      <c r="P97" s="170">
        <f>'TG Opex Supporting Details'!F52</f>
        <v>0</v>
      </c>
      <c r="Q97" s="170">
        <f>'TG Opex Supporting Details'!G52</f>
        <v>0</v>
      </c>
      <c r="R97" s="170">
        <f>'TG Opex Supporting Details'!H52</f>
        <v>0</v>
      </c>
      <c r="S97" s="170">
        <f>'TG Opex Supporting Details'!I52</f>
        <v>0</v>
      </c>
      <c r="T97" s="195"/>
    </row>
    <row r="98" spans="1:50" outlineLevel="1">
      <c r="C98" s="111"/>
      <c r="G98" s="32"/>
      <c r="H98" s="32"/>
      <c r="J98" s="169"/>
      <c r="K98" s="23"/>
      <c r="L98" s="23"/>
      <c r="M98" s="23"/>
      <c r="N98" s="23"/>
      <c r="O98" s="23"/>
      <c r="P98" s="195"/>
      <c r="Q98" s="195"/>
      <c r="R98" s="195"/>
      <c r="S98" s="195"/>
      <c r="T98" s="195"/>
    </row>
    <row r="99" spans="1:50" outlineLevel="1">
      <c r="C99" s="29" t="s">
        <v>40</v>
      </c>
      <c r="D99" s="30" t="s">
        <v>107</v>
      </c>
      <c r="E99" s="30" t="s">
        <v>28</v>
      </c>
      <c r="F99" s="30" t="s">
        <v>36</v>
      </c>
      <c r="J99" s="132" t="str">
        <f t="shared" ref="J99:S99" si="43">IF(J95=J$4,IF(ISBLANK(J97),"Check","Ok"),"")</f>
        <v/>
      </c>
      <c r="K99" s="132" t="str">
        <f t="shared" si="43"/>
        <v/>
      </c>
      <c r="L99" s="132" t="str">
        <f t="shared" si="43"/>
        <v/>
      </c>
      <c r="M99" s="132" t="str">
        <f t="shared" si="43"/>
        <v/>
      </c>
      <c r="N99" s="132" t="str">
        <f t="shared" si="43"/>
        <v/>
      </c>
      <c r="O99" s="132" t="str">
        <f t="shared" si="43"/>
        <v>Ok</v>
      </c>
      <c r="P99" s="132" t="str">
        <f t="shared" si="43"/>
        <v>Ok</v>
      </c>
      <c r="Q99" s="132" t="str">
        <f t="shared" si="43"/>
        <v>Ok</v>
      </c>
      <c r="R99" s="132" t="str">
        <f t="shared" si="43"/>
        <v>Ok</v>
      </c>
      <c r="S99" s="132" t="str">
        <f t="shared" si="43"/>
        <v>Ok</v>
      </c>
      <c r="T99" s="132" t="str">
        <f>IF(T95=T$4,IF(ISBLANK(T97),"Check","Ok"),"")</f>
        <v/>
      </c>
      <c r="U99" s="24"/>
      <c r="W99" s="131" t="str">
        <f>IF(COUNTIF(J99:T99,"Check")=0,"Ok","Check")</f>
        <v>Ok</v>
      </c>
    </row>
    <row r="100" spans="1:50" outlineLevel="1">
      <c r="C100" s="111"/>
      <c r="G100" s="32"/>
      <c r="H100" s="32"/>
      <c r="K100" s="23"/>
      <c r="L100" s="23"/>
      <c r="M100" s="23"/>
      <c r="N100" s="23"/>
      <c r="O100" s="23"/>
    </row>
    <row r="101" spans="1:50" s="103" customFormat="1" ht="12.75">
      <c r="A101" s="94"/>
      <c r="B101" s="95" t="s">
        <v>21</v>
      </c>
      <c r="C101" s="94"/>
      <c r="D101" s="94"/>
      <c r="E101" s="94"/>
      <c r="F101" s="96"/>
      <c r="G101" s="96"/>
      <c r="H101" s="96"/>
      <c r="I101" s="96"/>
      <c r="J101" s="96"/>
      <c r="K101" s="97"/>
      <c r="L101" s="98"/>
      <c r="M101" s="97"/>
      <c r="N101" s="98"/>
      <c r="O101" s="97"/>
      <c r="P101" s="97"/>
      <c r="Q101" s="97"/>
      <c r="R101" s="97"/>
      <c r="S101" s="97"/>
      <c r="T101" s="97"/>
      <c r="U101" s="97"/>
      <c r="V101" s="97"/>
      <c r="W101" s="98"/>
      <c r="X101" s="99"/>
      <c r="Y101" s="99"/>
      <c r="Z101" s="99"/>
      <c r="AA101" s="99"/>
      <c r="AB101" s="99"/>
      <c r="AC101" s="99"/>
      <c r="AD101" s="99"/>
      <c r="AE101" s="100"/>
      <c r="AF101" s="101"/>
      <c r="AG101" s="101"/>
      <c r="AH101" s="102"/>
      <c r="AI101" s="102"/>
      <c r="AJ101" s="102"/>
      <c r="AK101" s="102"/>
      <c r="AL101" s="102"/>
      <c r="AM101" s="102"/>
      <c r="AN101" s="102"/>
      <c r="AO101" s="102"/>
      <c r="AP101" s="102"/>
      <c r="AQ101" s="102"/>
      <c r="AR101" s="102"/>
      <c r="AS101" s="102"/>
      <c r="AT101" s="102"/>
      <c r="AU101" s="102"/>
      <c r="AV101" s="102"/>
      <c r="AW101" s="102"/>
      <c r="AX101" s="102"/>
    </row>
    <row r="102" spans="1:50" hidden="1"/>
    <row r="103" spans="1:50" hidden="1"/>
    <row r="104" spans="1:50" hidden="1"/>
    <row r="105" spans="1:50" hidden="1"/>
    <row r="106" spans="1:50" hidden="1"/>
    <row r="107" spans="1:50" hidden="1"/>
    <row r="108" spans="1:50" hidden="1"/>
    <row r="109" spans="1:50" hidden="1"/>
    <row r="110" spans="1:50" hidden="1"/>
    <row r="111" spans="1:50" hidden="1"/>
    <row r="112" spans="1:50"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sheetData>
  <mergeCells count="2">
    <mergeCell ref="K3:M3"/>
    <mergeCell ref="O3:T3"/>
  </mergeCells>
  <conditionalFormatting sqref="W1">
    <cfRule type="cellIs" dxfId="192" priority="126" operator="equal">
      <formula>"Check"</formula>
    </cfRule>
    <cfRule type="cellIs" dxfId="191" priority="127" operator="equal">
      <formula>"Ok"</formula>
    </cfRule>
  </conditionalFormatting>
  <conditionalFormatting sqref="T1">
    <cfRule type="cellIs" dxfId="190" priority="90" operator="equal">
      <formula>"Check"</formula>
    </cfRule>
    <cfRule type="cellIs" dxfId="189" priority="91" operator="equal">
      <formula>"Ok"</formula>
    </cfRule>
  </conditionalFormatting>
  <conditionalFormatting sqref="W58">
    <cfRule type="cellIs" dxfId="188" priority="78" operator="equal">
      <formula>"Check"</formula>
    </cfRule>
    <cfRule type="cellIs" dxfId="187" priority="79" operator="equal">
      <formula>"Ok"</formula>
    </cfRule>
  </conditionalFormatting>
  <conditionalFormatting sqref="W91">
    <cfRule type="cellIs" dxfId="186" priority="74" operator="equal">
      <formula>"Check"</formula>
    </cfRule>
    <cfRule type="cellIs" dxfId="185" priority="75" operator="equal">
      <formula>"Ok"</formula>
    </cfRule>
  </conditionalFormatting>
  <conditionalFormatting sqref="J58:T58">
    <cfRule type="cellIs" dxfId="184" priority="70" operator="equal">
      <formula>"Check"</formula>
    </cfRule>
    <cfRule type="cellIs" dxfId="183" priority="71" operator="equal">
      <formula>"Ok"</formula>
    </cfRule>
  </conditionalFormatting>
  <conditionalFormatting sqref="J34:T34">
    <cfRule type="expression" dxfId="182" priority="61">
      <formula>J$34=J$4</formula>
    </cfRule>
  </conditionalFormatting>
  <conditionalFormatting sqref="J39:R43 O36:S37">
    <cfRule type="expression" dxfId="181" priority="59">
      <formula>J$34=J$4</formula>
    </cfRule>
  </conditionalFormatting>
  <conditionalFormatting sqref="J49:T50 J52:T56 O51:T51">
    <cfRule type="expression" dxfId="180" priority="58">
      <formula>J$47=J$4</formula>
    </cfRule>
  </conditionalFormatting>
  <conditionalFormatting sqref="J97:T97">
    <cfRule type="expression" dxfId="179" priority="54">
      <formula>J$95=J$4</formula>
    </cfRule>
  </conditionalFormatting>
  <conditionalFormatting sqref="W99">
    <cfRule type="cellIs" dxfId="178" priority="52" operator="equal">
      <formula>"Check"</formula>
    </cfRule>
    <cfRule type="cellIs" dxfId="177" priority="53" operator="equal">
      <formula>"Ok"</formula>
    </cfRule>
  </conditionalFormatting>
  <conditionalFormatting sqref="J99:T99">
    <cfRule type="cellIs" dxfId="176" priority="50" operator="equal">
      <formula>"Check"</formula>
    </cfRule>
    <cfRule type="cellIs" dxfId="175" priority="51" operator="equal">
      <formula>"Ok"</formula>
    </cfRule>
  </conditionalFormatting>
  <conditionalFormatting sqref="W45">
    <cfRule type="cellIs" dxfId="174" priority="48" operator="equal">
      <formula>"Check"</formula>
    </cfRule>
    <cfRule type="cellIs" dxfId="173" priority="49" operator="equal">
      <formula>"Ok"</formula>
    </cfRule>
  </conditionalFormatting>
  <conditionalFormatting sqref="J45:T45">
    <cfRule type="cellIs" dxfId="172" priority="46" operator="equal">
      <formula>"Check"</formula>
    </cfRule>
    <cfRule type="cellIs" dxfId="171" priority="47" operator="equal">
      <formula>"Ok"</formula>
    </cfRule>
  </conditionalFormatting>
  <conditionalFormatting sqref="W71">
    <cfRule type="cellIs" dxfId="170" priority="44" operator="equal">
      <formula>"Check"</formula>
    </cfRule>
    <cfRule type="cellIs" dxfId="169" priority="45" operator="equal">
      <formula>"Ok"</formula>
    </cfRule>
  </conditionalFormatting>
  <conditionalFormatting sqref="J71:T71">
    <cfRule type="cellIs" dxfId="168" priority="42" operator="equal">
      <formula>"Check"</formula>
    </cfRule>
    <cfRule type="cellIs" dxfId="167" priority="43" operator="equal">
      <formula>"Ok"</formula>
    </cfRule>
  </conditionalFormatting>
  <conditionalFormatting sqref="J82:T82">
    <cfRule type="expression" dxfId="166" priority="40">
      <formula>J$82=J$4</formula>
    </cfRule>
  </conditionalFormatting>
  <conditionalFormatting sqref="J84:T89">
    <cfRule type="expression" dxfId="165" priority="39">
      <formula>J$82=J$4</formula>
    </cfRule>
  </conditionalFormatting>
  <conditionalFormatting sqref="J91:T91">
    <cfRule type="cellIs" dxfId="164" priority="37" operator="equal">
      <formula>"Check"</formula>
    </cfRule>
    <cfRule type="cellIs" dxfId="163" priority="38" operator="equal">
      <formula>"Ok"</formula>
    </cfRule>
  </conditionalFormatting>
  <conditionalFormatting sqref="J62:T62">
    <cfRule type="expression" dxfId="162" priority="36">
      <formula>J$62=J$4</formula>
    </cfRule>
  </conditionalFormatting>
  <conditionalFormatting sqref="J64:T69">
    <cfRule type="expression" dxfId="161" priority="34">
      <formula>J$62=J$4</formula>
    </cfRule>
  </conditionalFormatting>
  <conditionalFormatting sqref="T36:T43">
    <cfRule type="expression" dxfId="160" priority="32">
      <formula>T$34=T$4</formula>
    </cfRule>
  </conditionalFormatting>
  <conditionalFormatting sqref="J47:T47">
    <cfRule type="expression" dxfId="159" priority="31">
      <formula>J$34=J$4</formula>
    </cfRule>
  </conditionalFormatting>
  <conditionalFormatting sqref="J73:T73">
    <cfRule type="expression" dxfId="158" priority="30">
      <formula>J$34=J$4</formula>
    </cfRule>
  </conditionalFormatting>
  <conditionalFormatting sqref="J95:T95">
    <cfRule type="expression" dxfId="157" priority="29">
      <formula>J$34=J$4</formula>
    </cfRule>
  </conditionalFormatting>
  <conditionalFormatting sqref="J25:T30">
    <cfRule type="cellIs" dxfId="156" priority="27" operator="equal">
      <formula>0</formula>
    </cfRule>
  </conditionalFormatting>
  <conditionalFormatting sqref="J16:T21">
    <cfRule type="cellIs" dxfId="155" priority="26" operator="equal">
      <formula>0</formula>
    </cfRule>
  </conditionalFormatting>
  <conditionalFormatting sqref="S39:S42">
    <cfRule type="expression" dxfId="154" priority="25">
      <formula>S$34=S$4</formula>
    </cfRule>
  </conditionalFormatting>
  <conditionalFormatting sqref="S43">
    <cfRule type="expression" dxfId="153" priority="24">
      <formula>S$34=S$4</formula>
    </cfRule>
  </conditionalFormatting>
  <conditionalFormatting sqref="O38">
    <cfRule type="expression" dxfId="152" priority="23">
      <formula>O$34=O$4</formula>
    </cfRule>
  </conditionalFormatting>
  <conditionalFormatting sqref="J51:N51">
    <cfRule type="expression" dxfId="151" priority="18">
      <formula>J$47=J$4</formula>
    </cfRule>
  </conditionalFormatting>
  <conditionalFormatting sqref="J35:N38">
    <cfRule type="expression" dxfId="150" priority="17">
      <formula>J$47=J$4</formula>
    </cfRule>
  </conditionalFormatting>
  <conditionalFormatting sqref="F20">
    <cfRule type="cellIs" dxfId="149" priority="16" operator="equal">
      <formula>0</formula>
    </cfRule>
  </conditionalFormatting>
  <conditionalFormatting sqref="G20">
    <cfRule type="cellIs" dxfId="148" priority="15" operator="equal">
      <formula>0</formula>
    </cfRule>
  </conditionalFormatting>
  <conditionalFormatting sqref="H20">
    <cfRule type="cellIs" dxfId="147" priority="14" operator="equal">
      <formula>0</formula>
    </cfRule>
  </conditionalFormatting>
  <conditionalFormatting sqref="F19">
    <cfRule type="cellIs" dxfId="146" priority="13" operator="equal">
      <formula>0</formula>
    </cfRule>
  </conditionalFormatting>
  <conditionalFormatting sqref="G19">
    <cfRule type="cellIs" dxfId="145" priority="12" operator="equal">
      <formula>0</formula>
    </cfRule>
  </conditionalFormatting>
  <conditionalFormatting sqref="H19">
    <cfRule type="cellIs" dxfId="144" priority="11" operator="equal">
      <formula>0</formula>
    </cfRule>
  </conditionalFormatting>
  <conditionalFormatting sqref="F18">
    <cfRule type="cellIs" dxfId="143" priority="10" operator="equal">
      <formula>0</formula>
    </cfRule>
  </conditionalFormatting>
  <conditionalFormatting sqref="G18">
    <cfRule type="cellIs" dxfId="142" priority="9" operator="equal">
      <formula>0</formula>
    </cfRule>
  </conditionalFormatting>
  <conditionalFormatting sqref="H18">
    <cfRule type="cellIs" dxfId="141" priority="8" operator="equal">
      <formula>0</formula>
    </cfRule>
  </conditionalFormatting>
  <conditionalFormatting sqref="F17">
    <cfRule type="cellIs" dxfId="140" priority="7" operator="equal">
      <formula>0</formula>
    </cfRule>
  </conditionalFormatting>
  <conditionalFormatting sqref="G17">
    <cfRule type="cellIs" dxfId="139" priority="6" operator="equal">
      <formula>0</formula>
    </cfRule>
  </conditionalFormatting>
  <conditionalFormatting sqref="H17">
    <cfRule type="cellIs" dxfId="138" priority="5" operator="equal">
      <formula>0</formula>
    </cfRule>
  </conditionalFormatting>
  <conditionalFormatting sqref="P38">
    <cfRule type="expression" dxfId="137" priority="4">
      <formula>P$34=P$4</formula>
    </cfRule>
  </conditionalFormatting>
  <conditionalFormatting sqref="Q38">
    <cfRule type="expression" dxfId="136" priority="3">
      <formula>Q$34=Q$4</formula>
    </cfRule>
  </conditionalFormatting>
  <conditionalFormatting sqref="R38">
    <cfRule type="expression" dxfId="135" priority="2">
      <formula>R$34=R$4</formula>
    </cfRule>
  </conditionalFormatting>
  <conditionalFormatting sqref="S38">
    <cfRule type="expression" dxfId="134" priority="1">
      <formula>S$34=S$4</formula>
    </cfRule>
  </conditionalFormatting>
  <dataValidations disablePrompts="1" count="1">
    <dataValidation type="list" allowBlank="1" showInputMessage="1" showErrorMessage="1" sqref="F100 F72 F81 F83">
      <formula1>#REF!</formula1>
    </dataValidation>
  </dataValidations>
  <hyperlinks>
    <hyperlink ref="K1" location="Index!A1" display="Back to Index"/>
    <hyperlink ref="V1" location="'Check|List'!A1" display="Overall Check:"/>
  </hyperlinks>
  <pageMargins left="0.7" right="0.7" top="0.75" bottom="0.75" header="0.3" footer="0.3"/>
  <pageSetup paperSize="9" orientation="portrait" verticalDpi="4"/>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FFFF99"/>
  </sheetPr>
  <dimension ref="A1:AU52"/>
  <sheetViews>
    <sheetView showGridLines="0" workbookViewId="0">
      <selection activeCell="L13" sqref="L13"/>
    </sheetView>
  </sheetViews>
  <sheetFormatPr defaultColWidth="0" defaultRowHeight="11.25" zeroHeight="1" outlineLevelRow="1"/>
  <cols>
    <col min="1" max="2" width="1.33203125" style="29" customWidth="1"/>
    <col min="3" max="3" width="48" style="29" bestFit="1" customWidth="1"/>
    <col min="4" max="4" width="27.6640625" style="30" customWidth="1"/>
    <col min="5" max="5" width="15.83203125" style="30" customWidth="1"/>
    <col min="6" max="6" width="10.6640625" style="30" customWidth="1"/>
    <col min="7" max="9" width="3.33203125" style="30" customWidth="1"/>
    <col min="10" max="23" width="10.83203125" style="29" customWidth="1"/>
    <col min="24" max="47" width="10.33203125" style="29" hidden="1" customWidth="1"/>
    <col min="48" max="16384" width="0" style="29" hidden="1"/>
  </cols>
  <sheetData>
    <row r="1" spans="1:47" s="69" customFormat="1" ht="15.75">
      <c r="B1" s="70" t="str">
        <f>Index!$B$1</f>
        <v>AER opex model</v>
      </c>
      <c r="C1" s="70"/>
      <c r="D1" s="70"/>
      <c r="E1" s="70"/>
      <c r="F1" s="71"/>
      <c r="G1" s="71"/>
      <c r="H1" s="71"/>
      <c r="I1" s="71"/>
      <c r="J1" s="37" t="s">
        <v>2</v>
      </c>
      <c r="L1" s="72" t="s">
        <v>3</v>
      </c>
      <c r="M1" s="73" t="s">
        <v>4</v>
      </c>
      <c r="N1" s="74" t="s">
        <v>5</v>
      </c>
      <c r="O1" s="75" t="s">
        <v>6</v>
      </c>
      <c r="R1" s="72" t="s">
        <v>87</v>
      </c>
      <c r="S1" s="76" t="str">
        <f>IF(COUNTA($W$8:$W$235)=COUNTIF($W$8:$W$235,"OK"),"OK","Check")</f>
        <v>OK</v>
      </c>
      <c r="U1" s="191" t="s">
        <v>24</v>
      </c>
      <c r="V1" s="76" t="str">
        <f>'Check|List'!$S$1</f>
        <v>Ok</v>
      </c>
    </row>
    <row r="2" spans="1:47" s="77" customFormat="1" ht="13.5" thickBot="1">
      <c r="B2" s="78" t="str">
        <f>Index!$C$11</f>
        <v>Input | Step changes</v>
      </c>
      <c r="C2" s="78"/>
      <c r="D2" s="78"/>
      <c r="E2" s="78"/>
      <c r="F2" s="79"/>
      <c r="G2" s="79"/>
      <c r="H2" s="79"/>
      <c r="I2" s="79"/>
    </row>
    <row r="3" spans="1:47" s="80" customFormat="1">
      <c r="C3" s="81"/>
      <c r="D3" s="186"/>
      <c r="E3" s="186"/>
      <c r="F3" s="186"/>
      <c r="G3" s="186"/>
      <c r="H3" s="186"/>
      <c r="I3" s="186"/>
      <c r="J3" s="158" t="s">
        <v>134</v>
      </c>
      <c r="K3" s="174"/>
      <c r="L3" s="174"/>
      <c r="M3" s="186"/>
      <c r="N3" s="636"/>
      <c r="O3" s="636"/>
      <c r="P3" s="636"/>
      <c r="Q3" s="636"/>
      <c r="R3" s="636"/>
      <c r="S3" s="636"/>
      <c r="T3" s="82"/>
      <c r="U3" s="82"/>
      <c r="V3" s="82"/>
      <c r="W3" s="82"/>
      <c r="X3" s="82"/>
      <c r="Y3" s="82"/>
      <c r="Z3" s="82"/>
    </row>
    <row r="4" spans="1:47" s="103" customFormat="1">
      <c r="A4" s="83"/>
      <c r="B4" s="83"/>
      <c r="C4" s="83"/>
      <c r="D4" s="84" t="s">
        <v>7</v>
      </c>
      <c r="E4" s="84" t="s">
        <v>8</v>
      </c>
      <c r="F4" s="85" t="s">
        <v>22</v>
      </c>
      <c r="G4" s="86"/>
      <c r="H4" s="86"/>
      <c r="I4" s="86"/>
      <c r="J4" s="156">
        <f>DATE(PPFirstYear,MONTH('Input|General'!$G$9),1)</f>
        <v>42156</v>
      </c>
      <c r="K4" s="156">
        <f>DATE(PPFirstYear+1,MONTH('Input|General'!$G$9),1)</f>
        <v>42522</v>
      </c>
      <c r="L4" s="156">
        <f>DATE(PPFirstYear+2,MONTH('Input|General'!$G$9),1)</f>
        <v>42887</v>
      </c>
      <c r="M4" s="156">
        <f>DATE(PPFirstYear+3,MONTH('Input|General'!$G$9),1)</f>
        <v>43252</v>
      </c>
      <c r="N4" s="156">
        <f>DATE(PPFirstYear+4,MONTH('Input|General'!$G$9),1)</f>
        <v>43617</v>
      </c>
      <c r="O4" s="156">
        <f>DATE(PPFirstYear+5,MONTH('Input|General'!$G$9),1)</f>
        <v>43983</v>
      </c>
      <c r="P4" s="156">
        <f>DATE(PPFirstYear+6,MONTH('Input|General'!$G$9),1)</f>
        <v>44348</v>
      </c>
      <c r="Q4" s="156">
        <f>DATE(PPFirstYear+7,MONTH('Input|General'!$G$9),1)</f>
        <v>44713</v>
      </c>
      <c r="R4" s="156">
        <f>DATE(PPFirstYear+8,MONTH('Input|General'!$G$9),1)</f>
        <v>45078</v>
      </c>
      <c r="S4" s="156">
        <f>DATE(PPFirstYear+9,MONTH('Input|General'!$G$9),1)</f>
        <v>45444</v>
      </c>
      <c r="T4" s="87"/>
      <c r="U4" s="87"/>
      <c r="V4" s="88"/>
      <c r="W4" s="88"/>
    </row>
    <row r="5" spans="1:47" s="27" customFormat="1" ht="3" customHeight="1">
      <c r="D5" s="28"/>
      <c r="E5" s="28"/>
      <c r="F5" s="28"/>
      <c r="G5" s="28"/>
      <c r="H5" s="28"/>
      <c r="I5" s="28"/>
    </row>
    <row r="6" spans="1:47" s="27" customFormat="1" ht="9" customHeight="1">
      <c r="D6" s="28"/>
      <c r="E6" s="28"/>
      <c r="F6" s="28"/>
      <c r="G6" s="28"/>
      <c r="H6" s="28"/>
      <c r="I6" s="28"/>
    </row>
    <row r="7" spans="1:47" s="27" customFormat="1" ht="3" customHeight="1">
      <c r="D7" s="28"/>
      <c r="E7" s="28"/>
      <c r="F7" s="28"/>
      <c r="G7" s="28"/>
      <c r="H7" s="28"/>
      <c r="I7" s="28"/>
    </row>
    <row r="8" spans="1:47" s="103" customFormat="1" ht="12.75">
      <c r="A8" s="94"/>
      <c r="B8" s="95" t="s">
        <v>50</v>
      </c>
      <c r="C8" s="94"/>
      <c r="D8" s="94"/>
      <c r="E8" s="94"/>
      <c r="F8" s="96"/>
      <c r="G8" s="96"/>
      <c r="H8" s="96"/>
      <c r="I8" s="96"/>
      <c r="J8" s="97"/>
      <c r="K8" s="98"/>
      <c r="L8" s="97"/>
      <c r="M8" s="98"/>
      <c r="N8" s="97"/>
      <c r="O8" s="97"/>
      <c r="P8" s="97"/>
      <c r="Q8" s="97"/>
      <c r="R8" s="97"/>
      <c r="S8" s="97"/>
      <c r="T8" s="97"/>
      <c r="U8" s="97"/>
      <c r="V8" s="98"/>
      <c r="W8" s="98"/>
      <c r="X8" s="99"/>
      <c r="Y8" s="99"/>
      <c r="Z8" s="99"/>
      <c r="AA8" s="99"/>
      <c r="AB8" s="100"/>
      <c r="AC8" s="101"/>
      <c r="AD8" s="101"/>
      <c r="AE8" s="102"/>
      <c r="AF8" s="102"/>
      <c r="AG8" s="102"/>
      <c r="AH8" s="102"/>
      <c r="AI8" s="102"/>
      <c r="AJ8" s="102"/>
      <c r="AK8" s="102"/>
      <c r="AL8" s="102"/>
      <c r="AM8" s="102"/>
      <c r="AN8" s="102"/>
      <c r="AO8" s="102"/>
      <c r="AP8" s="102"/>
      <c r="AQ8" s="102"/>
      <c r="AR8" s="102"/>
      <c r="AS8" s="102"/>
      <c r="AT8" s="102"/>
      <c r="AU8" s="102"/>
    </row>
    <row r="9" spans="1:47" outlineLevel="1">
      <c r="G9" s="32"/>
      <c r="H9" s="32"/>
    </row>
    <row r="10" spans="1:47" outlineLevel="1">
      <c r="C10" s="67" t="s">
        <v>84</v>
      </c>
      <c r="D10" s="32" t="s">
        <v>7</v>
      </c>
      <c r="E10" s="32" t="s">
        <v>8</v>
      </c>
      <c r="F10" s="32" t="s">
        <v>22</v>
      </c>
      <c r="G10" s="32"/>
      <c r="H10" s="32"/>
      <c r="I10" s="163"/>
      <c r="J10" s="163" t="str">
        <f t="shared" ref="J10:S10" si="0">IF(YEAR(J$4)&gt;=FPFirstYear,IF(YEAR(J$4)&lt;=FPLastYear,J$4,""),"")</f>
        <v/>
      </c>
      <c r="K10" s="163" t="str">
        <f t="shared" si="0"/>
        <v/>
      </c>
      <c r="L10" s="163" t="str">
        <f t="shared" si="0"/>
        <v/>
      </c>
      <c r="M10" s="163" t="str">
        <f t="shared" si="0"/>
        <v/>
      </c>
      <c r="N10" s="163">
        <f t="shared" si="0"/>
        <v>43617</v>
      </c>
      <c r="O10" s="163">
        <f t="shared" si="0"/>
        <v>43983</v>
      </c>
      <c r="P10" s="163">
        <f t="shared" si="0"/>
        <v>44348</v>
      </c>
      <c r="Q10" s="163">
        <f t="shared" si="0"/>
        <v>44713</v>
      </c>
      <c r="R10" s="163">
        <f t="shared" si="0"/>
        <v>45078</v>
      </c>
      <c r="S10" s="163" t="str">
        <f t="shared" si="0"/>
        <v/>
      </c>
    </row>
    <row r="11" spans="1:47" outlineLevel="1">
      <c r="G11" s="32"/>
      <c r="H11" s="32"/>
    </row>
    <row r="12" spans="1:47" outlineLevel="1">
      <c r="C12" s="61" t="s">
        <v>181</v>
      </c>
      <c r="D12" s="30" t="s">
        <v>74</v>
      </c>
      <c r="E12" s="150" t="s">
        <v>15</v>
      </c>
      <c r="F12" s="173">
        <v>43252</v>
      </c>
      <c r="G12" s="32"/>
      <c r="H12" s="32"/>
      <c r="J12" s="152"/>
      <c r="K12" s="152"/>
      <c r="L12" s="152"/>
      <c r="M12" s="152"/>
      <c r="N12" s="172">
        <v>0</v>
      </c>
      <c r="O12" s="172">
        <v>0</v>
      </c>
      <c r="P12" s="172">
        <v>0</v>
      </c>
      <c r="Q12" s="172">
        <v>0</v>
      </c>
      <c r="R12" s="172">
        <v>0</v>
      </c>
      <c r="S12" s="200"/>
    </row>
    <row r="13" spans="1:47" outlineLevel="1">
      <c r="C13" s="61" t="s">
        <v>402</v>
      </c>
      <c r="D13" s="30" t="s">
        <v>74</v>
      </c>
      <c r="E13" s="150" t="s">
        <v>15</v>
      </c>
      <c r="F13" s="173">
        <v>43252</v>
      </c>
      <c r="G13" s="32"/>
      <c r="H13" s="32"/>
      <c r="J13" s="152"/>
      <c r="K13" s="152"/>
      <c r="L13" s="152"/>
      <c r="M13" s="152"/>
      <c r="N13" s="641">
        <f>'TG Opex Supporting Details'!E59</f>
        <v>2.4380060000000001</v>
      </c>
      <c r="O13" s="641">
        <f>'TG Opex Supporting Details'!F59</f>
        <v>2.2232660000000002</v>
      </c>
      <c r="P13" s="641">
        <f>'TG Opex Supporting Details'!G59</f>
        <v>1.112266</v>
      </c>
      <c r="Q13" s="641">
        <f>'TG Opex Supporting Details'!H59</f>
        <v>1.112266</v>
      </c>
      <c r="R13" s="641">
        <f>'TG Opex Supporting Details'!I59</f>
        <v>1.112266</v>
      </c>
      <c r="S13" s="200"/>
    </row>
    <row r="14" spans="1:47" outlineLevel="1">
      <c r="C14" s="61"/>
      <c r="D14" s="30" t="s">
        <v>74</v>
      </c>
      <c r="E14" s="150" t="s">
        <v>15</v>
      </c>
      <c r="F14" s="173">
        <v>43252</v>
      </c>
      <c r="G14" s="32"/>
      <c r="H14" s="32"/>
      <c r="J14" s="152"/>
      <c r="K14" s="152"/>
      <c r="L14" s="152"/>
      <c r="M14" s="152"/>
      <c r="N14" s="152"/>
      <c r="O14" s="172"/>
      <c r="P14" s="172"/>
      <c r="Q14" s="172"/>
      <c r="R14" s="172"/>
      <c r="S14" s="200"/>
    </row>
    <row r="15" spans="1:47" outlineLevel="1">
      <c r="C15" s="61"/>
      <c r="D15" s="30" t="s">
        <v>74</v>
      </c>
      <c r="E15" s="150" t="s">
        <v>15</v>
      </c>
      <c r="F15" s="173">
        <v>43252</v>
      </c>
      <c r="G15" s="32"/>
      <c r="H15" s="32"/>
      <c r="J15" s="152"/>
      <c r="K15" s="152"/>
      <c r="L15" s="152"/>
      <c r="M15" s="152"/>
      <c r="N15" s="152"/>
      <c r="O15" s="172"/>
      <c r="P15" s="172"/>
      <c r="Q15" s="172"/>
      <c r="R15" s="172"/>
      <c r="S15" s="200"/>
    </row>
    <row r="16" spans="1:47" outlineLevel="1">
      <c r="C16" s="61"/>
      <c r="D16" s="30" t="s">
        <v>74</v>
      </c>
      <c r="E16" s="150" t="s">
        <v>15</v>
      </c>
      <c r="F16" s="173">
        <v>43252</v>
      </c>
      <c r="G16" s="32"/>
      <c r="H16" s="32"/>
      <c r="J16" s="152"/>
      <c r="K16" s="152"/>
      <c r="L16" s="152"/>
      <c r="M16" s="152"/>
      <c r="N16" s="152"/>
      <c r="O16" s="172"/>
      <c r="P16" s="172"/>
      <c r="Q16" s="172"/>
      <c r="R16" s="172"/>
      <c r="S16" s="200"/>
    </row>
    <row r="17" spans="1:47" outlineLevel="1">
      <c r="C17" s="61"/>
      <c r="D17" s="30" t="s">
        <v>74</v>
      </c>
      <c r="E17" s="150" t="s">
        <v>15</v>
      </c>
      <c r="F17" s="173">
        <v>43252</v>
      </c>
      <c r="G17" s="32"/>
      <c r="H17" s="32"/>
      <c r="J17" s="152"/>
      <c r="K17" s="152"/>
      <c r="L17" s="152"/>
      <c r="M17" s="152"/>
      <c r="N17" s="152"/>
      <c r="O17" s="172"/>
      <c r="P17" s="172"/>
      <c r="Q17" s="172"/>
      <c r="R17" s="172"/>
      <c r="S17" s="200"/>
    </row>
    <row r="18" spans="1:47" outlineLevel="1">
      <c r="C18" s="61"/>
      <c r="D18" s="30" t="s">
        <v>74</v>
      </c>
      <c r="E18" s="150" t="s">
        <v>15</v>
      </c>
      <c r="F18" s="173">
        <v>43252</v>
      </c>
      <c r="G18" s="32"/>
      <c r="H18" s="32"/>
      <c r="J18" s="152"/>
      <c r="K18" s="152"/>
      <c r="L18" s="152"/>
      <c r="M18" s="152"/>
      <c r="N18" s="152"/>
      <c r="O18" s="172"/>
      <c r="P18" s="172"/>
      <c r="Q18" s="172"/>
      <c r="R18" s="172"/>
      <c r="S18" s="200"/>
    </row>
    <row r="19" spans="1:47" outlineLevel="1">
      <c r="C19" s="61"/>
      <c r="D19" s="30" t="s">
        <v>74</v>
      </c>
      <c r="E19" s="150" t="s">
        <v>15</v>
      </c>
      <c r="F19" s="173">
        <v>43252</v>
      </c>
      <c r="G19" s="32"/>
      <c r="H19" s="32"/>
      <c r="J19" s="152"/>
      <c r="K19" s="152"/>
      <c r="L19" s="152"/>
      <c r="M19" s="152"/>
      <c r="N19" s="152"/>
      <c r="O19" s="172"/>
      <c r="P19" s="172"/>
      <c r="Q19" s="172"/>
      <c r="R19" s="172"/>
      <c r="S19" s="200"/>
    </row>
    <row r="20" spans="1:47" outlineLevel="1">
      <c r="C20" s="61"/>
      <c r="D20" s="30" t="s">
        <v>74</v>
      </c>
      <c r="E20" s="150" t="s">
        <v>15</v>
      </c>
      <c r="F20" s="173">
        <v>43252</v>
      </c>
      <c r="G20" s="32"/>
      <c r="H20" s="32"/>
      <c r="J20" s="152"/>
      <c r="K20" s="152"/>
      <c r="L20" s="152"/>
      <c r="M20" s="152"/>
      <c r="N20" s="152"/>
      <c r="O20" s="172"/>
      <c r="P20" s="172"/>
      <c r="Q20" s="172"/>
      <c r="R20" s="172"/>
      <c r="S20" s="200"/>
    </row>
    <row r="21" spans="1:47" outlineLevel="1">
      <c r="G21" s="32"/>
      <c r="H21" s="32"/>
    </row>
    <row r="22" spans="1:47" outlineLevel="1">
      <c r="C22" s="29" t="s">
        <v>40</v>
      </c>
      <c r="D22" s="30" t="s">
        <v>107</v>
      </c>
      <c r="E22" s="30" t="s">
        <v>28</v>
      </c>
      <c r="F22" s="30" t="s">
        <v>36</v>
      </c>
      <c r="J22" s="132" t="str">
        <f t="shared" ref="J22:S22" si="1">IF(J10=J4,IF(COUNTA($C12:$C20)=COUNT(J12:J20),"Ok","Check"),"")</f>
        <v/>
      </c>
      <c r="K22" s="132" t="str">
        <f t="shared" si="1"/>
        <v/>
      </c>
      <c r="L22" s="132" t="str">
        <f t="shared" si="1"/>
        <v/>
      </c>
      <c r="M22" s="132" t="str">
        <f t="shared" si="1"/>
        <v/>
      </c>
      <c r="N22" s="132" t="str">
        <f t="shared" si="1"/>
        <v>Ok</v>
      </c>
      <c r="O22" s="132" t="str">
        <f t="shared" si="1"/>
        <v>Ok</v>
      </c>
      <c r="P22" s="132" t="str">
        <f t="shared" si="1"/>
        <v>Ok</v>
      </c>
      <c r="Q22" s="132" t="str">
        <f t="shared" si="1"/>
        <v>Ok</v>
      </c>
      <c r="R22" s="132" t="str">
        <f t="shared" si="1"/>
        <v>Ok</v>
      </c>
      <c r="S22" s="132" t="str">
        <f t="shared" si="1"/>
        <v/>
      </c>
      <c r="T22" s="132"/>
      <c r="U22" s="24"/>
      <c r="W22" s="131" t="str">
        <f>IF(COUNTIF(J22:T22,"Check")=0,"Ok","Check")</f>
        <v>Ok</v>
      </c>
    </row>
    <row r="23" spans="1:47">
      <c r="G23" s="32"/>
      <c r="H23" s="32"/>
    </row>
    <row r="24" spans="1:47" s="103" customFormat="1" ht="12.75">
      <c r="A24" s="94"/>
      <c r="B24" s="95" t="s">
        <v>130</v>
      </c>
      <c r="C24" s="94"/>
      <c r="D24" s="94"/>
      <c r="E24" s="94"/>
      <c r="F24" s="96"/>
      <c r="G24" s="96"/>
      <c r="H24" s="96"/>
      <c r="I24" s="96"/>
      <c r="J24" s="97"/>
      <c r="K24" s="98"/>
      <c r="L24" s="97"/>
      <c r="M24" s="98"/>
      <c r="N24" s="97"/>
      <c r="O24" s="97"/>
      <c r="P24" s="97"/>
      <c r="Q24" s="97"/>
      <c r="R24" s="97"/>
      <c r="S24" s="97"/>
      <c r="T24" s="97"/>
      <c r="U24" s="97"/>
      <c r="V24" s="98"/>
      <c r="W24" s="98"/>
      <c r="X24" s="99"/>
      <c r="Y24" s="99"/>
      <c r="Z24" s="99"/>
      <c r="AA24" s="99"/>
      <c r="AB24" s="100"/>
      <c r="AC24" s="101"/>
      <c r="AD24" s="101"/>
      <c r="AE24" s="102"/>
      <c r="AF24" s="102"/>
      <c r="AG24" s="102"/>
      <c r="AH24" s="102"/>
      <c r="AI24" s="102"/>
      <c r="AJ24" s="102"/>
      <c r="AK24" s="102"/>
      <c r="AL24" s="102"/>
      <c r="AM24" s="102"/>
      <c r="AN24" s="102"/>
      <c r="AO24" s="102"/>
      <c r="AP24" s="102"/>
      <c r="AQ24" s="102"/>
      <c r="AR24" s="102"/>
      <c r="AS24" s="102"/>
      <c r="AT24" s="102"/>
      <c r="AU24" s="102"/>
    </row>
    <row r="25" spans="1:47" outlineLevel="1">
      <c r="G25" s="32"/>
      <c r="H25" s="32"/>
    </row>
    <row r="26" spans="1:47" outlineLevel="1">
      <c r="C26" s="67" t="s">
        <v>121</v>
      </c>
      <c r="D26" s="32" t="s">
        <v>7</v>
      </c>
      <c r="E26" s="32" t="s">
        <v>8</v>
      </c>
      <c r="F26" s="32" t="s">
        <v>22</v>
      </c>
      <c r="G26" s="32"/>
      <c r="H26" s="32"/>
      <c r="J26" s="163" t="str">
        <f t="shared" ref="J26:S26" si="2">IF(YEAR(J$4)&gt;=FPFirstYear,IF(YEAR(J$4)&lt;=FPLastYear,J$4,""),"")</f>
        <v/>
      </c>
      <c r="K26" s="163" t="str">
        <f t="shared" si="2"/>
        <v/>
      </c>
      <c r="L26" s="163" t="str">
        <f t="shared" si="2"/>
        <v/>
      </c>
      <c r="M26" s="163" t="str">
        <f t="shared" si="2"/>
        <v/>
      </c>
      <c r="N26" s="163">
        <f t="shared" si="2"/>
        <v>43617</v>
      </c>
      <c r="O26" s="163">
        <f t="shared" si="2"/>
        <v>43983</v>
      </c>
      <c r="P26" s="163">
        <f t="shared" si="2"/>
        <v>44348</v>
      </c>
      <c r="Q26" s="163">
        <f t="shared" si="2"/>
        <v>44713</v>
      </c>
      <c r="R26" s="163">
        <f t="shared" si="2"/>
        <v>45078</v>
      </c>
      <c r="S26" s="163" t="str">
        <f t="shared" si="2"/>
        <v/>
      </c>
    </row>
    <row r="27" spans="1:47" outlineLevel="1">
      <c r="G27" s="32"/>
      <c r="H27" s="32"/>
    </row>
    <row r="28" spans="1:47" outlineLevel="1">
      <c r="C28" s="61" t="s">
        <v>131</v>
      </c>
      <c r="D28" s="30" t="s">
        <v>74</v>
      </c>
      <c r="E28" s="150" t="s">
        <v>15</v>
      </c>
      <c r="F28" s="173">
        <v>43252</v>
      </c>
      <c r="G28" s="32"/>
      <c r="H28" s="32"/>
      <c r="J28" s="152"/>
      <c r="K28" s="152"/>
      <c r="L28" s="152"/>
      <c r="M28" s="152"/>
      <c r="N28" s="172">
        <v>0</v>
      </c>
      <c r="O28" s="172">
        <v>0</v>
      </c>
      <c r="P28" s="172">
        <v>0</v>
      </c>
      <c r="Q28" s="172">
        <v>0</v>
      </c>
      <c r="R28" s="172">
        <v>0</v>
      </c>
      <c r="S28" s="200"/>
    </row>
    <row r="29" spans="1:47" outlineLevel="1">
      <c r="C29" s="61"/>
      <c r="D29" s="30" t="s">
        <v>74</v>
      </c>
      <c r="E29" s="150" t="s">
        <v>15</v>
      </c>
      <c r="F29" s="173">
        <v>43252</v>
      </c>
      <c r="G29" s="32"/>
      <c r="H29" s="32"/>
      <c r="J29" s="152"/>
      <c r="K29" s="152"/>
      <c r="L29" s="152"/>
      <c r="M29" s="152"/>
      <c r="N29" s="172"/>
      <c r="O29" s="172"/>
      <c r="P29" s="172"/>
      <c r="Q29" s="172"/>
      <c r="R29" s="172"/>
      <c r="S29" s="200"/>
    </row>
    <row r="30" spans="1:47" outlineLevel="1">
      <c r="C30" s="61"/>
      <c r="D30" s="30" t="s">
        <v>74</v>
      </c>
      <c r="E30" s="150" t="s">
        <v>15</v>
      </c>
      <c r="F30" s="173">
        <v>43252</v>
      </c>
      <c r="G30" s="32"/>
      <c r="H30" s="32"/>
      <c r="J30" s="152"/>
      <c r="K30" s="152"/>
      <c r="L30" s="152"/>
      <c r="M30" s="152"/>
      <c r="N30" s="172"/>
      <c r="O30" s="172"/>
      <c r="P30" s="172"/>
      <c r="Q30" s="172"/>
      <c r="R30" s="172"/>
      <c r="S30" s="200"/>
    </row>
    <row r="31" spans="1:47" outlineLevel="1">
      <c r="G31" s="32"/>
      <c r="H31" s="32"/>
    </row>
    <row r="32" spans="1:47" outlineLevel="1">
      <c r="C32" s="29" t="s">
        <v>40</v>
      </c>
      <c r="D32" s="30" t="s">
        <v>107</v>
      </c>
      <c r="E32" s="30" t="s">
        <v>28</v>
      </c>
      <c r="F32" s="30" t="s">
        <v>36</v>
      </c>
      <c r="J32" s="132" t="str">
        <f t="shared" ref="J32:R32" si="3">IF(J26=J4,IF(COUNTA($C28:$C30)=COUNT(J28:J30),"Ok","Check"),"")</f>
        <v/>
      </c>
      <c r="K32" s="132" t="str">
        <f t="shared" si="3"/>
        <v/>
      </c>
      <c r="L32" s="132" t="str">
        <f t="shared" si="3"/>
        <v/>
      </c>
      <c r="M32" s="132" t="str">
        <f t="shared" si="3"/>
        <v/>
      </c>
      <c r="N32" s="132" t="str">
        <f t="shared" si="3"/>
        <v>Ok</v>
      </c>
      <c r="O32" s="132" t="str">
        <f t="shared" si="3"/>
        <v>Ok</v>
      </c>
      <c r="P32" s="132" t="str">
        <f t="shared" si="3"/>
        <v>Ok</v>
      </c>
      <c r="Q32" s="132" t="str">
        <f t="shared" si="3"/>
        <v>Ok</v>
      </c>
      <c r="R32" s="132" t="str">
        <f t="shared" si="3"/>
        <v>Ok</v>
      </c>
      <c r="S32" s="132" t="str">
        <f>IF(S26=S4,IF(COUNTA($C28:$C30)=COUNT(S28:S30),"Ok","Check"),"")</f>
        <v/>
      </c>
      <c r="T32" s="132"/>
      <c r="U32" s="24"/>
      <c r="W32" s="131" t="str">
        <f>IF(COUNTIF(J32:T32,"Check")=0,"Ok","Check")</f>
        <v>Ok</v>
      </c>
    </row>
    <row r="33" spans="1:47">
      <c r="G33" s="32"/>
      <c r="H33" s="32"/>
    </row>
    <row r="34" spans="1:47" s="103" customFormat="1" ht="12.75">
      <c r="A34" s="94"/>
      <c r="B34" s="95" t="s">
        <v>44</v>
      </c>
      <c r="C34" s="94"/>
      <c r="D34" s="94"/>
      <c r="E34" s="94"/>
      <c r="F34" s="96"/>
      <c r="G34" s="96"/>
      <c r="H34" s="96"/>
      <c r="I34" s="96"/>
      <c r="J34" s="97"/>
      <c r="K34" s="98"/>
      <c r="L34" s="97"/>
      <c r="M34" s="98"/>
      <c r="N34" s="97"/>
      <c r="O34" s="97"/>
      <c r="P34" s="97"/>
      <c r="Q34" s="97"/>
      <c r="R34" s="97"/>
      <c r="S34" s="97"/>
      <c r="T34" s="97"/>
      <c r="U34" s="97"/>
      <c r="V34" s="98"/>
      <c r="W34" s="98"/>
      <c r="X34" s="99"/>
      <c r="Y34" s="99"/>
      <c r="Z34" s="99"/>
      <c r="AA34" s="99"/>
      <c r="AB34" s="100"/>
      <c r="AC34" s="101"/>
      <c r="AD34" s="101"/>
      <c r="AE34" s="102"/>
      <c r="AF34" s="102"/>
      <c r="AG34" s="102"/>
      <c r="AH34" s="102"/>
      <c r="AI34" s="102"/>
      <c r="AJ34" s="102"/>
      <c r="AK34" s="102"/>
      <c r="AL34" s="102"/>
      <c r="AM34" s="102"/>
      <c r="AN34" s="102"/>
      <c r="AO34" s="102"/>
      <c r="AP34" s="102"/>
      <c r="AQ34" s="102"/>
      <c r="AR34" s="102"/>
      <c r="AS34" s="102"/>
      <c r="AT34" s="102"/>
      <c r="AU34" s="102"/>
    </row>
    <row r="35" spans="1:47" outlineLevel="1">
      <c r="G35" s="32"/>
      <c r="H35" s="32"/>
    </row>
    <row r="36" spans="1:47" outlineLevel="1">
      <c r="C36" s="67" t="s">
        <v>32</v>
      </c>
      <c r="D36" s="32" t="s">
        <v>7</v>
      </c>
      <c r="E36" s="32" t="s">
        <v>8</v>
      </c>
      <c r="F36" s="32" t="s">
        <v>22</v>
      </c>
      <c r="G36" s="32"/>
      <c r="H36" s="32"/>
      <c r="J36" s="163" t="str">
        <f t="shared" ref="J36:S36" si="4">IF(YEAR(J$4)&gt;=FPFirstYear,IF(YEAR(J$4)&lt;=FPLastYear,J$4,""),"")</f>
        <v/>
      </c>
      <c r="K36" s="163" t="str">
        <f t="shared" si="4"/>
        <v/>
      </c>
      <c r="L36" s="163" t="str">
        <f t="shared" si="4"/>
        <v/>
      </c>
      <c r="M36" s="163" t="str">
        <f t="shared" si="4"/>
        <v/>
      </c>
      <c r="N36" s="163">
        <f t="shared" si="4"/>
        <v>43617</v>
      </c>
      <c r="O36" s="163">
        <f t="shared" si="4"/>
        <v>43983</v>
      </c>
      <c r="P36" s="163">
        <f t="shared" si="4"/>
        <v>44348</v>
      </c>
      <c r="Q36" s="163">
        <f t="shared" si="4"/>
        <v>44713</v>
      </c>
      <c r="R36" s="163">
        <f t="shared" si="4"/>
        <v>45078</v>
      </c>
      <c r="S36" s="163" t="str">
        <f t="shared" si="4"/>
        <v/>
      </c>
    </row>
    <row r="37" spans="1:47" outlineLevel="1">
      <c r="G37" s="32"/>
      <c r="H37" s="32"/>
    </row>
    <row r="38" spans="1:47" outlineLevel="1">
      <c r="C38" s="111" t="s">
        <v>39</v>
      </c>
      <c r="D38" s="30" t="s">
        <v>77</v>
      </c>
      <c r="E38" s="30" t="s">
        <v>15</v>
      </c>
      <c r="F38" s="173">
        <v>43252</v>
      </c>
      <c r="G38" s="32"/>
      <c r="H38" s="32"/>
      <c r="J38" s="172"/>
      <c r="K38" s="172"/>
      <c r="L38" s="172"/>
      <c r="M38" s="172"/>
      <c r="N38" s="172">
        <f>'TG Opex Supporting Details'!E66</f>
        <v>3.2428944155239301</v>
      </c>
      <c r="O38" s="172">
        <f>'TG Opex Supporting Details'!F66</f>
        <v>3.2622507749983298</v>
      </c>
      <c r="P38" s="172">
        <f>'TG Opex Supporting Details'!G66</f>
        <v>3.2967065907291802</v>
      </c>
      <c r="Q38" s="172">
        <f>'TG Opex Supporting Details'!H66</f>
        <v>3.3260753502503628</v>
      </c>
      <c r="R38" s="172">
        <f>'TG Opex Supporting Details'!I66</f>
        <v>3.3624554129527433</v>
      </c>
      <c r="S38" s="200"/>
    </row>
    <row r="39" spans="1:47" outlineLevel="1">
      <c r="G39" s="32"/>
      <c r="H39" s="32"/>
    </row>
    <row r="40" spans="1:47" outlineLevel="1">
      <c r="C40" s="29" t="s">
        <v>40</v>
      </c>
      <c r="D40" s="30" t="s">
        <v>107</v>
      </c>
      <c r="E40" s="30" t="s">
        <v>28</v>
      </c>
      <c r="F40" s="30" t="s">
        <v>36</v>
      </c>
      <c r="J40" s="132" t="str">
        <f t="shared" ref="J40:R40" si="5">IF(J36=J4,IF(ISBLANK(J38),"Check","Ok"),"")</f>
        <v/>
      </c>
      <c r="K40" s="132" t="str">
        <f t="shared" si="5"/>
        <v/>
      </c>
      <c r="L40" s="132" t="str">
        <f t="shared" si="5"/>
        <v/>
      </c>
      <c r="M40" s="132" t="str">
        <f t="shared" si="5"/>
        <v/>
      </c>
      <c r="N40" s="132" t="str">
        <f t="shared" si="5"/>
        <v>Ok</v>
      </c>
      <c r="O40" s="132" t="str">
        <f t="shared" si="5"/>
        <v>Ok</v>
      </c>
      <c r="P40" s="132" t="str">
        <f t="shared" si="5"/>
        <v>Ok</v>
      </c>
      <c r="Q40" s="132" t="str">
        <f t="shared" si="5"/>
        <v>Ok</v>
      </c>
      <c r="R40" s="132" t="str">
        <f t="shared" si="5"/>
        <v>Ok</v>
      </c>
      <c r="S40" s="132" t="str">
        <f>IF(S36=S4,IF(ISBLANK(S38),"Check","Ok"),"")</f>
        <v/>
      </c>
      <c r="T40" s="132"/>
      <c r="U40" s="24"/>
      <c r="W40" s="131" t="str">
        <f>IF(COUNTIF(J40:T40,"Check")=0,"Ok","Check")</f>
        <v>Ok</v>
      </c>
    </row>
    <row r="41" spans="1:47">
      <c r="G41" s="32"/>
      <c r="H41" s="32"/>
      <c r="N41" s="65"/>
      <c r="O41" s="65"/>
      <c r="P41" s="65"/>
      <c r="Q41" s="65"/>
      <c r="R41" s="65"/>
    </row>
    <row r="42" spans="1:47" s="103" customFormat="1" ht="12.75">
      <c r="A42" s="94"/>
      <c r="B42" s="95" t="s">
        <v>21</v>
      </c>
      <c r="C42" s="94"/>
      <c r="D42" s="94"/>
      <c r="E42" s="94"/>
      <c r="F42" s="96"/>
      <c r="G42" s="96"/>
      <c r="H42" s="96"/>
      <c r="I42" s="96"/>
      <c r="J42" s="97"/>
      <c r="K42" s="98"/>
      <c r="L42" s="97"/>
      <c r="M42" s="98"/>
      <c r="N42" s="97"/>
      <c r="O42" s="97"/>
      <c r="P42" s="97"/>
      <c r="Q42" s="97"/>
      <c r="R42" s="97"/>
      <c r="S42" s="97"/>
      <c r="T42" s="97"/>
      <c r="U42" s="97"/>
      <c r="V42" s="98"/>
      <c r="W42" s="98"/>
      <c r="X42" s="99"/>
      <c r="Y42" s="99"/>
      <c r="Z42" s="99"/>
      <c r="AA42" s="99"/>
      <c r="AB42" s="100"/>
      <c r="AC42" s="101"/>
      <c r="AD42" s="101"/>
      <c r="AE42" s="102"/>
      <c r="AF42" s="102"/>
      <c r="AG42" s="102"/>
      <c r="AH42" s="102"/>
      <c r="AI42" s="102"/>
      <c r="AJ42" s="102"/>
      <c r="AK42" s="102"/>
      <c r="AL42" s="102"/>
      <c r="AM42" s="102"/>
      <c r="AN42" s="102"/>
      <c r="AO42" s="102"/>
      <c r="AP42" s="102"/>
      <c r="AQ42" s="102"/>
      <c r="AR42" s="102"/>
      <c r="AS42" s="102"/>
      <c r="AT42" s="102"/>
      <c r="AU42" s="102"/>
    </row>
    <row r="43" spans="1:47" hidden="1">
      <c r="G43" s="32"/>
      <c r="H43" s="32"/>
    </row>
    <row r="44" spans="1:47" hidden="1">
      <c r="G44" s="32"/>
      <c r="H44" s="32"/>
    </row>
    <row r="45" spans="1:47" hidden="1">
      <c r="G45" s="32"/>
      <c r="H45" s="32"/>
    </row>
    <row r="46" spans="1:47" hidden="1">
      <c r="G46" s="32"/>
      <c r="H46" s="32"/>
    </row>
    <row r="47" spans="1:47" hidden="1">
      <c r="G47" s="32"/>
      <c r="H47" s="32"/>
    </row>
    <row r="48" spans="1:47" hidden="1">
      <c r="G48" s="32"/>
      <c r="H48" s="32"/>
    </row>
    <row r="49" spans="7:8" hidden="1">
      <c r="G49" s="32"/>
      <c r="H49" s="32"/>
    </row>
    <row r="50" spans="7:8" hidden="1">
      <c r="G50" s="32"/>
      <c r="H50" s="32"/>
    </row>
    <row r="51" spans="7:8" hidden="1">
      <c r="G51" s="32"/>
      <c r="H51" s="32"/>
    </row>
    <row r="52" spans="7:8" hidden="1">
      <c r="G52" s="32"/>
      <c r="H52" s="32"/>
    </row>
  </sheetData>
  <mergeCells count="1">
    <mergeCell ref="N3:S3"/>
  </mergeCells>
  <conditionalFormatting sqref="S1">
    <cfRule type="cellIs" dxfId="133" priority="29" operator="equal">
      <formula>"Check"</formula>
    </cfRule>
    <cfRule type="cellIs" dxfId="132" priority="30" operator="equal">
      <formula>"Ok"</formula>
    </cfRule>
  </conditionalFormatting>
  <conditionalFormatting sqref="V1">
    <cfRule type="cellIs" dxfId="131" priority="31" operator="equal">
      <formula>"Check"</formula>
    </cfRule>
    <cfRule type="cellIs" dxfId="130" priority="32" operator="equal">
      <formula>"Ok"</formula>
    </cfRule>
  </conditionalFormatting>
  <conditionalFormatting sqref="J10:S10">
    <cfRule type="expression" dxfId="129" priority="27">
      <formula>J$10=J$4</formula>
    </cfRule>
  </conditionalFormatting>
  <conditionalFormatting sqref="J12:S12 J14:S20 J13:M13 S12:S14">
    <cfRule type="expression" dxfId="128" priority="26">
      <formula>J$10=J$4</formula>
    </cfRule>
  </conditionalFormatting>
  <conditionalFormatting sqref="W22">
    <cfRule type="cellIs" dxfId="127" priority="22" operator="equal">
      <formula>"Check"</formula>
    </cfRule>
    <cfRule type="cellIs" dxfId="126" priority="23" operator="equal">
      <formula>"Ok"</formula>
    </cfRule>
  </conditionalFormatting>
  <conditionalFormatting sqref="J22:T22">
    <cfRule type="cellIs" dxfId="125" priority="20" operator="equal">
      <formula>"Check"</formula>
    </cfRule>
    <cfRule type="cellIs" dxfId="124" priority="21" operator="equal">
      <formula>"Ok"</formula>
    </cfRule>
  </conditionalFormatting>
  <conditionalFormatting sqref="W32">
    <cfRule type="cellIs" dxfId="123" priority="18" operator="equal">
      <formula>"Check"</formula>
    </cfRule>
    <cfRule type="cellIs" dxfId="122" priority="19" operator="equal">
      <formula>"Ok"</formula>
    </cfRule>
  </conditionalFormatting>
  <conditionalFormatting sqref="J32:T32">
    <cfRule type="cellIs" dxfId="121" priority="16" operator="equal">
      <formula>"Check"</formula>
    </cfRule>
    <cfRule type="cellIs" dxfId="120" priority="17" operator="equal">
      <formula>"Ok"</formula>
    </cfRule>
  </conditionalFormatting>
  <conditionalFormatting sqref="J28:M30 O29:S30">
    <cfRule type="expression" dxfId="119" priority="15">
      <formula>J$26=J$4</formula>
    </cfRule>
  </conditionalFormatting>
  <conditionalFormatting sqref="W40">
    <cfRule type="cellIs" dxfId="118" priority="13" operator="equal">
      <formula>"Check"</formula>
    </cfRule>
    <cfRule type="cellIs" dxfId="117" priority="14" operator="equal">
      <formula>"Ok"</formula>
    </cfRule>
  </conditionalFormatting>
  <conditionalFormatting sqref="J40:T40">
    <cfRule type="cellIs" dxfId="116" priority="11" operator="equal">
      <formula>"Check"</formula>
    </cfRule>
    <cfRule type="cellIs" dxfId="115" priority="12" operator="equal">
      <formula>"Ok"</formula>
    </cfRule>
  </conditionalFormatting>
  <conditionalFormatting sqref="O28:S28">
    <cfRule type="expression" dxfId="114" priority="10">
      <formula>O$10=O$4</formula>
    </cfRule>
  </conditionalFormatting>
  <conditionalFormatting sqref="N28:N30">
    <cfRule type="expression" dxfId="113" priority="9">
      <formula>N$10=N$4</formula>
    </cfRule>
  </conditionalFormatting>
  <conditionalFormatting sqref="J38:S38">
    <cfRule type="expression" dxfId="112" priority="6">
      <formula>J$36=J$4</formula>
    </cfRule>
  </conditionalFormatting>
  <conditionalFormatting sqref="J26:S26">
    <cfRule type="expression" dxfId="111" priority="5">
      <formula>J$10=J$4</formula>
    </cfRule>
  </conditionalFormatting>
  <conditionalFormatting sqref="J36:S36">
    <cfRule type="expression" dxfId="110" priority="4">
      <formula>J$10=J$4</formula>
    </cfRule>
  </conditionalFormatting>
  <conditionalFormatting sqref="N13:R13">
    <cfRule type="expression" dxfId="109" priority="2">
      <formula>N$10=N$4</formula>
    </cfRule>
  </conditionalFormatting>
  <dataValidations disablePrompts="1" count="2">
    <dataValidation type="list" allowBlank="1" showInputMessage="1" showErrorMessage="1" sqref="F23 F31 F33 F41">
      <formula1>"Real 2010,Real 2011,Real 2012,Real 2013,Real 2014,Real 2015,Nominal"</formula1>
    </dataValidation>
    <dataValidation type="list" allowBlank="1" showInputMessage="1" showErrorMessage="1" sqref="U28:U31 I38 U23 I23 U12:U21 I28:I31 U33 I33 U41 I41">
      <formula1>#REF!</formula1>
    </dataValidation>
  </dataValidations>
  <hyperlinks>
    <hyperlink ref="J1" location="Index!A1" display="Back to Index"/>
    <hyperlink ref="U1" location="'Check|List'!A1" display="Overall Check:"/>
  </hyperlinks>
  <pageMargins left="0.7" right="0.7" top="0.75" bottom="0.75" header="0.3" footer="0.3"/>
  <pageSetup paperSize="9" orientation="portrait" verticalDpi="4"/>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'Lookup|Tables'!$G$10:$G$12</xm:f>
          </x14:formula1>
          <xm:sqref>E38 E28:E30 E12:E21</xm:sqref>
        </x14:dataValidation>
        <x14:dataValidation type="list" allowBlank="1" showInputMessage="1" showErrorMessage="1">
          <x14:formula1>
            <xm:f>'Lookup|Tables'!$C$66:$C$74</xm:f>
          </x14:formula1>
          <xm:sqref>F21</xm:sqref>
        </x14:dataValidation>
        <x14:dataValidation type="list" allowBlank="1" showInputMessage="1" showErrorMessage="1">
          <x14:formula1>
            <xm:f>'Lookup|Tables'!$H$41:$H$60</xm:f>
          </x14:formula1>
          <xm:sqref>F12:F20 F28:F30 F38</xm:sqref>
        </x14:dataValidation>
      </x14:dataValidations>
    </ex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CCFFCC"/>
  </sheetPr>
  <dimension ref="A1:AU184"/>
  <sheetViews>
    <sheetView showGridLines="0" topLeftCell="A16" workbookViewId="0">
      <selection activeCell="N69" sqref="N69:R69"/>
    </sheetView>
  </sheetViews>
  <sheetFormatPr defaultColWidth="0" defaultRowHeight="11.25" zeroHeight="1" outlineLevelRow="1"/>
  <cols>
    <col min="1" max="2" width="1.33203125" style="29" customWidth="1"/>
    <col min="3" max="3" width="76.33203125" style="29" bestFit="1" customWidth="1"/>
    <col min="4" max="4" width="27.6640625" style="30" customWidth="1"/>
    <col min="5" max="5" width="15.83203125" style="30" customWidth="1"/>
    <col min="6" max="6" width="10.6640625" style="30" customWidth="1"/>
    <col min="7" max="9" width="3.33203125" style="30" customWidth="1"/>
    <col min="10" max="23" width="10.83203125" style="29" customWidth="1"/>
    <col min="24" max="38" width="10.33203125" style="29" hidden="1" customWidth="1"/>
    <col min="39" max="16384" width="10.33203125" style="29" hidden="1"/>
  </cols>
  <sheetData>
    <row r="1" spans="1:47" s="69" customFormat="1" ht="15.75">
      <c r="B1" s="70" t="str">
        <f>Index!$B$1</f>
        <v>AER opex model</v>
      </c>
      <c r="C1" s="70"/>
      <c r="D1" s="70"/>
      <c r="E1" s="70"/>
      <c r="F1" s="71"/>
      <c r="G1" s="71"/>
      <c r="H1" s="71"/>
      <c r="I1" s="71"/>
      <c r="J1" s="37" t="s">
        <v>2</v>
      </c>
      <c r="L1" s="72" t="s">
        <v>3</v>
      </c>
      <c r="M1" s="73" t="s">
        <v>4</v>
      </c>
      <c r="N1" s="74" t="s">
        <v>5</v>
      </c>
      <c r="O1" s="75" t="s">
        <v>6</v>
      </c>
      <c r="R1" s="72" t="s">
        <v>87</v>
      </c>
      <c r="S1" s="76" t="s">
        <v>36</v>
      </c>
      <c r="U1" s="191" t="s">
        <v>24</v>
      </c>
      <c r="V1" s="76" t="str">
        <f>'Check|List'!$S$1</f>
        <v>Ok</v>
      </c>
    </row>
    <row r="2" spans="1:47" s="77" customFormat="1" ht="13.5" thickBot="1">
      <c r="B2" s="78" t="str">
        <f>Index!$C$12</f>
        <v>Calc | Opex Forecast</v>
      </c>
      <c r="C2" s="78"/>
      <c r="D2" s="78"/>
      <c r="E2" s="78"/>
      <c r="F2" s="79"/>
      <c r="G2" s="79"/>
      <c r="H2" s="79"/>
      <c r="I2" s="79"/>
    </row>
    <row r="3" spans="1:47" s="80" customFormat="1">
      <c r="C3" s="81"/>
      <c r="D3" s="186"/>
      <c r="E3" s="186"/>
      <c r="F3" s="186"/>
      <c r="G3" s="186"/>
      <c r="H3" s="186"/>
      <c r="I3" s="186"/>
      <c r="J3" s="174" t="s">
        <v>134</v>
      </c>
      <c r="K3" s="174"/>
      <c r="L3" s="174"/>
      <c r="M3" s="186"/>
      <c r="N3" s="636"/>
      <c r="O3" s="636"/>
      <c r="P3" s="636"/>
      <c r="Q3" s="636"/>
      <c r="R3" s="636"/>
      <c r="S3" s="636"/>
      <c r="T3" s="82"/>
      <c r="U3" s="82"/>
      <c r="V3" s="82"/>
      <c r="W3" s="82"/>
      <c r="X3" s="82"/>
      <c r="Y3" s="82"/>
      <c r="Z3" s="82"/>
    </row>
    <row r="4" spans="1:47" s="103" customFormat="1">
      <c r="A4" s="83"/>
      <c r="B4" s="83"/>
      <c r="C4" s="83"/>
      <c r="D4" s="84" t="s">
        <v>7</v>
      </c>
      <c r="E4" s="84" t="s">
        <v>8</v>
      </c>
      <c r="F4" s="85" t="s">
        <v>22</v>
      </c>
      <c r="G4" s="86"/>
      <c r="H4" s="86"/>
      <c r="I4" s="86"/>
      <c r="J4" s="156">
        <f>DATE(PPFirstYear,MONTH('Input|General'!$G$9),1)</f>
        <v>42156</v>
      </c>
      <c r="K4" s="156">
        <f>DATE(PPFirstYear+1,MONTH('Input|General'!$G$9),1)</f>
        <v>42522</v>
      </c>
      <c r="L4" s="156">
        <f>DATE(PPFirstYear+2,MONTH('Input|General'!$G$9),1)</f>
        <v>42887</v>
      </c>
      <c r="M4" s="156">
        <f>DATE(PPFirstYear+3,MONTH('Input|General'!$G$9),1)</f>
        <v>43252</v>
      </c>
      <c r="N4" s="156">
        <f>DATE(PPFirstYear+4,MONTH('Input|General'!$G$9),1)</f>
        <v>43617</v>
      </c>
      <c r="O4" s="156">
        <f>DATE(PPFirstYear+5,MONTH('Input|General'!$G$9),1)</f>
        <v>43983</v>
      </c>
      <c r="P4" s="156">
        <f>DATE(PPFirstYear+6,MONTH('Input|General'!$G$9),1)</f>
        <v>44348</v>
      </c>
      <c r="Q4" s="156">
        <f>DATE(PPFirstYear+7,MONTH('Input|General'!$G$9),1)</f>
        <v>44713</v>
      </c>
      <c r="R4" s="156">
        <f>DATE(PPFirstYear+8,MONTH('Input|General'!$G$9),1)</f>
        <v>45078</v>
      </c>
      <c r="S4" s="156">
        <f>DATE(PPFirstYear+9,MONTH('Input|General'!$G$9),1)</f>
        <v>45444</v>
      </c>
      <c r="T4" s="87"/>
      <c r="U4" s="87"/>
      <c r="V4" s="88"/>
      <c r="W4" s="88"/>
    </row>
    <row r="5" spans="1:47" s="27" customFormat="1" ht="3" customHeight="1">
      <c r="D5" s="28"/>
      <c r="E5" s="28"/>
      <c r="F5" s="28"/>
      <c r="G5" s="28"/>
      <c r="H5" s="28"/>
      <c r="I5" s="28"/>
    </row>
    <row r="6" spans="1:47" s="27" customFormat="1" ht="9" customHeight="1">
      <c r="D6" s="28"/>
      <c r="E6" s="28"/>
      <c r="F6" s="28"/>
      <c r="G6" s="28"/>
      <c r="H6" s="28"/>
      <c r="I6" s="28"/>
    </row>
    <row r="7" spans="1:47" s="27" customFormat="1" ht="3" customHeight="1">
      <c r="D7" s="28"/>
      <c r="E7" s="28"/>
      <c r="F7" s="28"/>
      <c r="G7" s="28"/>
      <c r="H7" s="28"/>
      <c r="I7" s="28"/>
    </row>
    <row r="8" spans="1:47" s="103" customFormat="1" ht="12.75">
      <c r="A8" s="94"/>
      <c r="B8" s="95" t="s">
        <v>91</v>
      </c>
      <c r="C8" s="94"/>
      <c r="D8" s="94"/>
      <c r="E8" s="68" t="s">
        <v>15</v>
      </c>
      <c r="F8" s="175">
        <v>43252</v>
      </c>
      <c r="G8" s="96"/>
      <c r="H8" s="96"/>
      <c r="I8" s="96"/>
      <c r="J8" s="97"/>
      <c r="K8" s="98"/>
      <c r="L8" s="97"/>
      <c r="M8" s="98"/>
      <c r="N8" s="97"/>
      <c r="O8" s="97"/>
      <c r="P8" s="97"/>
      <c r="Q8" s="97"/>
      <c r="R8" s="97"/>
      <c r="S8" s="97"/>
      <c r="T8" s="97"/>
      <c r="U8" s="97"/>
      <c r="V8" s="98"/>
      <c r="W8" s="98"/>
      <c r="X8" s="99"/>
      <c r="Y8" s="99"/>
      <c r="Z8" s="99"/>
      <c r="AA8" s="99"/>
      <c r="AB8" s="100"/>
      <c r="AC8" s="101"/>
      <c r="AD8" s="101"/>
      <c r="AE8" s="102"/>
      <c r="AF8" s="102"/>
      <c r="AG8" s="102"/>
      <c r="AH8" s="102"/>
      <c r="AI8" s="102"/>
      <c r="AJ8" s="102"/>
      <c r="AK8" s="102"/>
      <c r="AL8" s="102"/>
      <c r="AM8" s="102"/>
      <c r="AN8" s="102"/>
      <c r="AO8" s="102"/>
      <c r="AP8" s="102"/>
      <c r="AQ8" s="102"/>
      <c r="AR8" s="102"/>
      <c r="AS8" s="102"/>
      <c r="AT8" s="102"/>
      <c r="AU8" s="102"/>
    </row>
    <row r="9" spans="1:47" outlineLevel="1"/>
    <row r="10" spans="1:47" outlineLevel="1">
      <c r="C10" s="104"/>
      <c r="D10" s="32" t="s">
        <v>7</v>
      </c>
      <c r="E10" s="32" t="s">
        <v>8</v>
      </c>
      <c r="F10" s="32" t="s">
        <v>22</v>
      </c>
      <c r="G10" s="105"/>
      <c r="H10" s="105"/>
      <c r="I10" s="105"/>
      <c r="J10" s="163">
        <f t="shared" ref="J10:S10" si="0">IF(YEAR(J$4)&lt;=PPLastYear,J$4,"")</f>
        <v>42156</v>
      </c>
      <c r="K10" s="163">
        <f t="shared" si="0"/>
        <v>42522</v>
      </c>
      <c r="L10" s="163">
        <f t="shared" si="0"/>
        <v>42887</v>
      </c>
      <c r="M10" s="163">
        <f t="shared" si="0"/>
        <v>43252</v>
      </c>
      <c r="N10" s="163" t="str">
        <f t="shared" si="0"/>
        <v/>
      </c>
      <c r="O10" s="163" t="str">
        <f t="shared" si="0"/>
        <v/>
      </c>
      <c r="P10" s="163" t="str">
        <f t="shared" si="0"/>
        <v/>
      </c>
      <c r="Q10" s="163" t="str">
        <f t="shared" si="0"/>
        <v/>
      </c>
      <c r="R10" s="163" t="str">
        <f t="shared" si="0"/>
        <v/>
      </c>
      <c r="S10" s="163" t="str">
        <f t="shared" si="0"/>
        <v/>
      </c>
    </row>
    <row r="11" spans="1:47" outlineLevel="1">
      <c r="C11" s="106"/>
      <c r="J11" s="107"/>
      <c r="K11" s="107"/>
      <c r="L11" s="107"/>
      <c r="M11" s="107"/>
      <c r="N11" s="107"/>
      <c r="O11" s="107"/>
      <c r="P11" s="107"/>
      <c r="Q11" s="107"/>
      <c r="R11" s="107"/>
      <c r="S11" s="107"/>
    </row>
    <row r="12" spans="1:47" outlineLevel="1">
      <c r="C12" s="106" t="s">
        <v>97</v>
      </c>
      <c r="D12" s="108" t="s">
        <v>100</v>
      </c>
      <c r="E12" s="30" t="str">
        <f>'Input|Reported opex'!E48</f>
        <v>$millions</v>
      </c>
      <c r="F12" s="161" t="str">
        <f>'Input|Reported opex'!F48</f>
        <v>nominal</v>
      </c>
      <c r="J12" s="109">
        <f>IF(YEAR(J$4)=BaseYear,'Input|Reported opex'!J39,0)</f>
        <v>0</v>
      </c>
      <c r="K12" s="109">
        <f>IF(YEAR(K$4)=BaseYear,'Input|Reported opex'!K39,0)</f>
        <v>0</v>
      </c>
      <c r="L12" s="109">
        <f>IF(YEAR(L$4)=BaseYear,'Input|Reported opex'!L39,0)</f>
        <v>167.44149284000068</v>
      </c>
      <c r="M12" s="109">
        <f>IF(YEAR(M$4)=BaseYear,'Input|Reported opex'!M39,0)</f>
        <v>0</v>
      </c>
      <c r="N12" s="109">
        <f>IF(YEAR(N$4)=BaseYear,'Input|Reported opex'!N39,0)</f>
        <v>0</v>
      </c>
      <c r="O12" s="109">
        <f>IF(YEAR(O$4)=BaseYear,'Input|Reported opex'!O39,0)</f>
        <v>0</v>
      </c>
      <c r="P12" s="109">
        <f>IF(YEAR(P$4)=BaseYear,'Input|Reported opex'!P39,0)</f>
        <v>0</v>
      </c>
      <c r="Q12" s="109">
        <f>IF(YEAR(Q$4)=BaseYear,'Input|Reported opex'!Q39,0)</f>
        <v>0</v>
      </c>
      <c r="R12" s="109">
        <f>IF(YEAR(R$4)=BaseYear,'Input|Reported opex'!R39,0)</f>
        <v>0</v>
      </c>
      <c r="S12" s="109">
        <f>IF(YEAR(S$4)=BaseYear,'Input|Reported opex'!S39,0)</f>
        <v>0</v>
      </c>
    </row>
    <row r="13" spans="1:47" outlineLevel="1">
      <c r="C13" s="106" t="s">
        <v>97</v>
      </c>
      <c r="D13" s="110" t="s">
        <v>30</v>
      </c>
      <c r="E13" s="30" t="str">
        <f>$E$8</f>
        <v>$millions</v>
      </c>
      <c r="F13" s="161">
        <f>$F$8</f>
        <v>43252</v>
      </c>
      <c r="J13" s="109">
        <f>J12*IF($F12="nominal",LOOKUP($F13,Nominal_to_Real,'Input|Rate of change'!K$25:K$30),INDEX('Input|Rate of change'!$C$14:$O$21,MATCH('Calc|Opex forecast'!$F12,'Input|Rate of change'!$C$14:$C$21,0),MATCH('Calc|Opex forecast'!$F13,'Input|Rate of change'!$C$14:$O$14,0)))*IF($E12="$millions",1000000,IF($E12="$000",1000,1))/IF($E13="$millions",1000000,IF($E13="$000",1000,1))</f>
        <v>0</v>
      </c>
      <c r="K13" s="109">
        <f>K12*IF($F12="nominal",LOOKUP($F13,Nominal_to_Real,'Input|Rate of change'!L$25:L$30),INDEX('Input|Rate of change'!$C$14:$O$21,MATCH('Calc|Opex forecast'!$F12,'Input|Rate of change'!$C$14:$C$21,0),MATCH('Calc|Opex forecast'!$F13,'Input|Rate of change'!$C$14:$O$14,0)))*IF($E12="$millions",1000000,IF($E12="$000",1000,1))/IF($E13="$millions",1000000,IF($E13="$000",1000,1))</f>
        <v>0</v>
      </c>
      <c r="L13" s="109">
        <f>L12*IF($F12="nominal",LOOKUP($F13,Nominal_to_Real,'Input|Rate of change'!M$25:M$30),INDEX('Input|Rate of change'!$C$14:$O$21,MATCH('Calc|Opex forecast'!$F12,'Input|Rate of change'!$C$14:$C$21,0),MATCH('Calc|Opex forecast'!$F13,'Input|Rate of change'!$C$14:$O$14,0)))*IF($E12="$millions",1000000,IF($E12="$000",1000,1))/IF($E13="$millions",1000000,IF($E13="$000",1000,1))</f>
        <v>172.85633549102496</v>
      </c>
      <c r="M13" s="109">
        <f>M12*IF($F12="nominal",LOOKUP($F13,Nominal_to_Real,'Input|Rate of change'!N$25:N$30),INDEX('Input|Rate of change'!$C$14:$O$21,MATCH('Calc|Opex forecast'!$F12,'Input|Rate of change'!$C$14:$C$21,0),MATCH('Calc|Opex forecast'!$F13,'Input|Rate of change'!$C$14:$O$14,0)))*IF($E12="$millions",1000000,IF($E12="$000",1000,1))/IF($E13="$millions",1000000,IF($E13="$000",1000,1))</f>
        <v>0</v>
      </c>
      <c r="N13" s="109">
        <f>N12*IF($F12="nominal",LOOKUP($F13,Nominal_to_Real,'Input|Rate of change'!O$25:O$30),INDEX('Input|Rate of change'!$C$14:$O$21,MATCH('Calc|Opex forecast'!$F12,'Input|Rate of change'!$C$14:$C$21,0),MATCH('Calc|Opex forecast'!$F13,'Input|Rate of change'!$C$14:$O$14,0)))*IF($E12="$millions",1000000,IF($E12="$000",1000,1))/IF($E13="$millions",1000000,IF($E13="$000",1000,1))</f>
        <v>0</v>
      </c>
      <c r="O13" s="109">
        <f>O12*IF($F12="nominal",LOOKUP($F13,Nominal_to_Real,'Input|Rate of change'!P$25:P$30),INDEX('Input|Rate of change'!$C$14:$O$21,MATCH('Calc|Opex forecast'!$F12,'Input|Rate of change'!$C$14:$C$21,0),MATCH('Calc|Opex forecast'!$F13,'Input|Rate of change'!$C$14:$O$14,0)))*IF($E12="$millions",1000000,IF($E12="$000",1000,1))/IF($E13="$millions",1000000,IF($E13="$000",1000,1))</f>
        <v>0</v>
      </c>
      <c r="P13" s="109">
        <f>P12*IF($F12="nominal",LOOKUP($F13,Nominal_to_Real,'Input|Rate of change'!Q$25:Q$30),INDEX('Input|Rate of change'!$C$14:$O$21,MATCH('Calc|Opex forecast'!$F12,'Input|Rate of change'!$C$14:$C$21,0),MATCH('Calc|Opex forecast'!$F13,'Input|Rate of change'!$C$14:$O$14,0)))*IF($E12="$millions",1000000,IF($E12="$000",1000,1))/IF($E13="$millions",1000000,IF($E13="$000",1000,1))</f>
        <v>0</v>
      </c>
      <c r="Q13" s="109">
        <f>Q12*IF($F12="nominal",LOOKUP($F13,Nominal_to_Real,'Input|Rate of change'!R$25:R$30),INDEX('Input|Rate of change'!$C$14:$O$21,MATCH('Calc|Opex forecast'!$F12,'Input|Rate of change'!$C$14:$C$21,0),MATCH('Calc|Opex forecast'!$F13,'Input|Rate of change'!$C$14:$O$14,0)))*IF($E12="$millions",1000000,IF($E12="$000",1000,1))/IF($E13="$millions",1000000,IF($E13="$000",1000,1))</f>
        <v>0</v>
      </c>
      <c r="R13" s="109">
        <f>R12*IF($F12="nominal",LOOKUP($F13,Nominal_to_Real,'Input|Rate of change'!S$25:S$30),INDEX('Input|Rate of change'!$C$14:$O$21,MATCH('Calc|Opex forecast'!$F12,'Input|Rate of change'!$C$14:$C$21,0),MATCH('Calc|Opex forecast'!$F13,'Input|Rate of change'!$C$14:$O$14,0)))*IF($E12="$millions",1000000,IF($E12="$000",1000,1))/IF($E13="$millions",1000000,IF($E13="$000",1000,1))</f>
        <v>0</v>
      </c>
      <c r="S13" s="109">
        <f>S12*IF($F12="nominal",LOOKUP($F13,Nominal_to_Real,'Input|Rate of change'!T$25:T$30),INDEX('Input|Rate of change'!$C$14:$O$21,MATCH('Calc|Opex forecast'!$F12,'Input|Rate of change'!$C$14:$C$21,0),MATCH('Calc|Opex forecast'!$F13,'Input|Rate of change'!$C$14:$O$14,0)))*IF($E12="$millions",1000000,IF($E12="$000",1000,1))/IF($E13="$millions",1000000,IF($E13="$000",1000,1))</f>
        <v>0</v>
      </c>
    </row>
    <row r="14" spans="1:47" outlineLevel="1">
      <c r="C14" s="111" t="s">
        <v>98</v>
      </c>
      <c r="D14" s="108" t="s">
        <v>100</v>
      </c>
      <c r="E14" s="30" t="str">
        <f>'Input|Reported opex'!E24</f>
        <v>$millions</v>
      </c>
      <c r="F14" s="161">
        <f>'Input|Reported opex'!F24</f>
        <v>41791</v>
      </c>
      <c r="J14" s="109">
        <f>IF(YEAR(J$4)=BaseYear,'Input|Reported opex'!J24,0)</f>
        <v>0</v>
      </c>
      <c r="K14" s="109">
        <f>IF(YEAR(K$4)=BaseYear,'Input|Reported opex'!K24,0)</f>
        <v>0</v>
      </c>
      <c r="L14" s="109">
        <f>IF(YEAR(L$4)=BaseYear,'Input|Reported opex'!L24,0)</f>
        <v>170.32092950548207</v>
      </c>
      <c r="M14" s="109">
        <f>IF(YEAR(M$4)=BaseYear,'Input|Reported opex'!M24,0)</f>
        <v>0</v>
      </c>
      <c r="N14" s="109">
        <f>IF(YEAR(N$4)=BaseYear,'Input|Reported opex'!N24,0)</f>
        <v>0</v>
      </c>
      <c r="O14" s="109">
        <f>IF(YEAR(O$4)=BaseYear,'Input|Reported opex'!O24,0)</f>
        <v>0</v>
      </c>
      <c r="P14" s="109">
        <f>IF(YEAR(P$4)=BaseYear,'Input|Reported opex'!P24,0)</f>
        <v>0</v>
      </c>
      <c r="Q14" s="109">
        <f>IF(YEAR(Q$4)=BaseYear,'Input|Reported opex'!Q24,0)</f>
        <v>0</v>
      </c>
      <c r="R14" s="109">
        <f>IF(YEAR(R$4)=BaseYear,'Input|Reported opex'!R24,0)</f>
        <v>0</v>
      </c>
      <c r="S14" s="109">
        <f>IF(YEAR(S$4)=BaseYear,'Input|Reported opex'!S24,0)</f>
        <v>0</v>
      </c>
    </row>
    <row r="15" spans="1:47" outlineLevel="1">
      <c r="C15" s="111" t="s">
        <v>98</v>
      </c>
      <c r="D15" s="110" t="s">
        <v>30</v>
      </c>
      <c r="E15" s="30" t="str">
        <f>$E$8</f>
        <v>$millions</v>
      </c>
      <c r="F15" s="161">
        <f>$F$8</f>
        <v>43252</v>
      </c>
      <c r="J15" s="109">
        <f>J14*IF($F14="nominal",LOOKUP($F15,Nominal_to_Real,'Input|Rate of change'!K$25:K$30),INDEX('Input|Rate of change'!$C$14:$O$21,MATCH('Calc|Opex forecast'!$F14,'Input|Rate of change'!$C$14:$C$21,0),MATCH('Calc|Opex forecast'!$F15,'Input|Rate of change'!$C$14:$O$14,0)))*IF($E14="$millions",1000000,IF($E14="$000",1000,1))/IF($E15="$millions",1000000,IF($E15="$000",1000,1))</f>
        <v>0</v>
      </c>
      <c r="K15" s="109">
        <f>K14*IF($F14="nominal",LOOKUP($F15,Nominal_to_Real,'Input|Rate of change'!L$25:L$30),INDEX('Input|Rate of change'!$C$14:$O$21,MATCH('Calc|Opex forecast'!$F14,'Input|Rate of change'!$C$14:$C$21,0),MATCH('Calc|Opex forecast'!$F15,'Input|Rate of change'!$C$14:$O$14,0)))*IF($E14="$millions",1000000,IF($E14="$000",1000,1))/IF($E15="$millions",1000000,IF($E15="$000",1000,1))</f>
        <v>0</v>
      </c>
      <c r="L15" s="109">
        <f>L14*IF($F14="nominal",LOOKUP($F15,Nominal_to_Real,'Input|Rate of change'!M$25:M$30),INDEX('Input|Rate of change'!$C$14:$O$21,MATCH('Calc|Opex forecast'!$F14,'Input|Rate of change'!$C$14:$C$21,0),MATCH('Calc|Opex forecast'!$F15,'Input|Rate of change'!$C$14:$O$14,0)))*IF($E14="$millions",1000000,IF($E14="$000",1000,1))/IF($E15="$millions",1000000,IF($E15="$000",1000,1))</f>
        <v>182.04677763383043</v>
      </c>
      <c r="M15" s="109">
        <f>M14*IF($F14="nominal",LOOKUP($F15,Nominal_to_Real,'Input|Rate of change'!N$25:N$30),INDEX('Input|Rate of change'!$C$14:$O$21,MATCH('Calc|Opex forecast'!$F14,'Input|Rate of change'!$C$14:$C$21,0),MATCH('Calc|Opex forecast'!$F15,'Input|Rate of change'!$C$14:$O$14,0)))*IF($E14="$millions",1000000,IF($E14="$000",1000,1))/IF($E15="$millions",1000000,IF($E15="$000",1000,1))</f>
        <v>0</v>
      </c>
      <c r="N15" s="109">
        <f>N14*IF($F14="nominal",LOOKUP($F15,Nominal_to_Real,'Input|Rate of change'!O$25:O$30),INDEX('Input|Rate of change'!$C$14:$O$21,MATCH('Calc|Opex forecast'!$F14,'Input|Rate of change'!$C$14:$C$21,0),MATCH('Calc|Opex forecast'!$F15,'Input|Rate of change'!$C$14:$O$14,0)))*IF($E14="$millions",1000000,IF($E14="$000",1000,1))/IF($E15="$millions",1000000,IF($E15="$000",1000,1))</f>
        <v>0</v>
      </c>
      <c r="O15" s="109">
        <f>O14*IF($F14="nominal",LOOKUP($F15,Nominal_to_Real,'Input|Rate of change'!P$25:P$30),INDEX('Input|Rate of change'!$C$14:$O$21,MATCH('Calc|Opex forecast'!$F14,'Input|Rate of change'!$C$14:$C$21,0),MATCH('Calc|Opex forecast'!$F15,'Input|Rate of change'!$C$14:$O$14,0)))*IF($E14="$millions",1000000,IF($E14="$000",1000,1))/IF($E15="$millions",1000000,IF($E15="$000",1000,1))</f>
        <v>0</v>
      </c>
      <c r="P15" s="109">
        <f>P14*IF($F14="nominal",LOOKUP($F15,Nominal_to_Real,'Input|Rate of change'!Q$25:Q$30),INDEX('Input|Rate of change'!$C$14:$O$21,MATCH('Calc|Opex forecast'!$F14,'Input|Rate of change'!$C$14:$C$21,0),MATCH('Calc|Opex forecast'!$F15,'Input|Rate of change'!$C$14:$O$14,0)))*IF($E14="$millions",1000000,IF($E14="$000",1000,1))/IF($E15="$millions",1000000,IF($E15="$000",1000,1))</f>
        <v>0</v>
      </c>
      <c r="Q15" s="109">
        <f>Q14*IF($F14="nominal",LOOKUP($F15,Nominal_to_Real,'Input|Rate of change'!R$25:R$30),INDEX('Input|Rate of change'!$C$14:$O$21,MATCH('Calc|Opex forecast'!$F14,'Input|Rate of change'!$C$14:$C$21,0),MATCH('Calc|Opex forecast'!$F15,'Input|Rate of change'!$C$14:$O$14,0)))*IF($E14="$millions",1000000,IF($E14="$000",1000,1))/IF($E15="$millions",1000000,IF($E15="$000",1000,1))</f>
        <v>0</v>
      </c>
      <c r="R15" s="109">
        <f>R14*IF($F14="nominal",LOOKUP($F15,Nominal_to_Real,'Input|Rate of change'!S$25:S$30),INDEX('Input|Rate of change'!$C$14:$O$21,MATCH('Calc|Opex forecast'!$F14,'Input|Rate of change'!$C$14:$C$21,0),MATCH('Calc|Opex forecast'!$F15,'Input|Rate of change'!$C$14:$O$14,0)))*IF($E14="$millions",1000000,IF($E14="$000",1000,1))/IF($E15="$millions",1000000,IF($E15="$000",1000,1))</f>
        <v>0</v>
      </c>
      <c r="S15" s="109">
        <f>S14*IF($F14="nominal",LOOKUP($F15,Nominal_to_Real,'Input|Rate of change'!T$25:T$30),INDEX('Input|Rate of change'!$C$14:$O$21,MATCH('Calc|Opex forecast'!$F14,'Input|Rate of change'!$C$14:$C$21,0),MATCH('Calc|Opex forecast'!$F15,'Input|Rate of change'!$C$14:$O$14,0)))*IF($E14="$millions",1000000,IF($E14="$000",1000,1))/IF($E15="$millions",1000000,IF($E15="$000",1000,1))</f>
        <v>0</v>
      </c>
    </row>
    <row r="16" spans="1:47" outlineLevel="1">
      <c r="C16" s="111" t="s">
        <v>99</v>
      </c>
      <c r="D16" s="108" t="s">
        <v>100</v>
      </c>
      <c r="E16" s="30" t="str">
        <f>'Input|Reported opex'!E24</f>
        <v>$millions</v>
      </c>
      <c r="F16" s="161">
        <f>'Input|Reported opex'!F24</f>
        <v>41791</v>
      </c>
      <c r="J16" s="109">
        <f>IF(YEAR(J$4)=PPLastYear,'Input|Reported opex'!J24,0)</f>
        <v>0</v>
      </c>
      <c r="K16" s="109">
        <f>IF(YEAR(K$4)=PPLastYear,'Input|Reported opex'!K24,0)</f>
        <v>0</v>
      </c>
      <c r="L16" s="109">
        <f>IF(YEAR(L$4)=PPLastYear,'Input|Reported opex'!L24,0)</f>
        <v>0</v>
      </c>
      <c r="M16" s="109">
        <f>IF(YEAR(M$4)=PPLastYear,'Input|Reported opex'!M24,0)</f>
        <v>163.81768418226179</v>
      </c>
      <c r="N16" s="109">
        <f>IF(YEAR(N$4)=PPLastYear,'Input|Reported opex'!N24,0)</f>
        <v>0</v>
      </c>
      <c r="O16" s="109">
        <f>IF(YEAR(O$4)=PPLastYear,'Input|Reported opex'!O24,0)</f>
        <v>0</v>
      </c>
      <c r="P16" s="109">
        <f>IF(YEAR(P$4)=PPLastYear,'Input|Reported opex'!P24,0)</f>
        <v>0</v>
      </c>
      <c r="Q16" s="109">
        <f>IF(YEAR(Q$4)=PPLastYear,'Input|Reported opex'!Q24,0)</f>
        <v>0</v>
      </c>
      <c r="R16" s="109">
        <f>IF(YEAR(R$4)=PPLastYear,'Input|Reported opex'!R24,0)</f>
        <v>0</v>
      </c>
      <c r="S16" s="109">
        <f>IF(YEAR(S$4)=PPLastYear,'Input|Reported opex'!S24,0)</f>
        <v>0</v>
      </c>
    </row>
    <row r="17" spans="3:19" outlineLevel="1">
      <c r="C17" s="111" t="s">
        <v>99</v>
      </c>
      <c r="D17" s="110" t="s">
        <v>30</v>
      </c>
      <c r="E17" s="30" t="str">
        <f>$E$8</f>
        <v>$millions</v>
      </c>
      <c r="F17" s="161">
        <f>$F$8</f>
        <v>43252</v>
      </c>
      <c r="J17" s="109">
        <f>J16*IF($F16="nominal",LOOKUP($F17,Nominal_to_Real,'Input|Rate of change'!K$25:K$30),INDEX('Input|Rate of change'!$C$14:$O$21,MATCH('Calc|Opex forecast'!$F16,'Input|Rate of change'!$C$14:$C$21,0),MATCH('Calc|Opex forecast'!$F17,'Input|Rate of change'!$C$14:$O$14,0)))*IF($E16="$millions",1000000,IF($E16="$000",1000,1))/IF($E17="$millions",1000000,IF($E17="$000",1000,1))</f>
        <v>0</v>
      </c>
      <c r="K17" s="109">
        <f>K16*IF($F16="nominal",LOOKUP($F17,Nominal_to_Real,'Input|Rate of change'!L$25:L$30),INDEX('Input|Rate of change'!$C$14:$O$21,MATCH('Calc|Opex forecast'!$F16,'Input|Rate of change'!$C$14:$C$21,0),MATCH('Calc|Opex forecast'!$F17,'Input|Rate of change'!$C$14:$O$14,0)))*IF($E16="$millions",1000000,IF($E16="$000",1000,1))/IF($E17="$millions",1000000,IF($E17="$000",1000,1))</f>
        <v>0</v>
      </c>
      <c r="L17" s="109">
        <f>L16*IF($F16="nominal",LOOKUP($F17,Nominal_to_Real,'Input|Rate of change'!M$25:M$30),INDEX('Input|Rate of change'!$C$14:$O$21,MATCH('Calc|Opex forecast'!$F16,'Input|Rate of change'!$C$14:$C$21,0),MATCH('Calc|Opex forecast'!$F17,'Input|Rate of change'!$C$14:$O$14,0)))*IF($E16="$millions",1000000,IF($E16="$000",1000,1))/IF($E17="$millions",1000000,IF($E17="$000",1000,1))</f>
        <v>0</v>
      </c>
      <c r="M17" s="109">
        <f>M16*IF($F16="nominal",LOOKUP($F17,Nominal_to_Real,'Input|Rate of change'!N$25:N$30),INDEX('Input|Rate of change'!$C$14:$O$21,MATCH('Calc|Opex forecast'!$F16,'Input|Rate of change'!$C$14:$C$21,0),MATCH('Calc|Opex forecast'!$F17,'Input|Rate of change'!$C$14:$O$14,0)))*IF($E16="$millions",1000000,IF($E16="$000",1000,1))/IF($E17="$millions",1000000,IF($E17="$000",1000,1))</f>
        <v>175.09581242543291</v>
      </c>
      <c r="N17" s="109">
        <f>N16*IF($F16="nominal",LOOKUP($F17,Nominal_to_Real,'Input|Rate of change'!O$25:O$30),INDEX('Input|Rate of change'!$C$14:$O$21,MATCH('Calc|Opex forecast'!$F16,'Input|Rate of change'!$C$14:$C$21,0),MATCH('Calc|Opex forecast'!$F17,'Input|Rate of change'!$C$14:$O$14,0)))*IF($E16="$millions",1000000,IF($E16="$000",1000,1))/IF($E17="$millions",1000000,IF($E17="$000",1000,1))</f>
        <v>0</v>
      </c>
      <c r="O17" s="109">
        <f>O16*IF($F16="nominal",LOOKUP($F17,Nominal_to_Real,'Input|Rate of change'!P$25:P$30),INDEX('Input|Rate of change'!$C$14:$O$21,MATCH('Calc|Opex forecast'!$F16,'Input|Rate of change'!$C$14:$C$21,0),MATCH('Calc|Opex forecast'!$F17,'Input|Rate of change'!$C$14:$O$14,0)))*IF($E16="$millions",1000000,IF($E16="$000",1000,1))/IF($E17="$millions",1000000,IF($E17="$000",1000,1))</f>
        <v>0</v>
      </c>
      <c r="P17" s="109">
        <f>P16*IF($F16="nominal",LOOKUP($F17,Nominal_to_Real,'Input|Rate of change'!Q$25:Q$30),INDEX('Input|Rate of change'!$C$14:$O$21,MATCH('Calc|Opex forecast'!$F16,'Input|Rate of change'!$C$14:$C$21,0),MATCH('Calc|Opex forecast'!$F17,'Input|Rate of change'!$C$14:$O$14,0)))*IF($E16="$millions",1000000,IF($E16="$000",1000,1))/IF($E17="$millions",1000000,IF($E17="$000",1000,1))</f>
        <v>0</v>
      </c>
      <c r="Q17" s="109">
        <f>Q16*IF($F16="nominal",LOOKUP($F17,Nominal_to_Real,'Input|Rate of change'!R$25:R$30),INDEX('Input|Rate of change'!$C$14:$O$21,MATCH('Calc|Opex forecast'!$F16,'Input|Rate of change'!$C$14:$C$21,0),MATCH('Calc|Opex forecast'!$F17,'Input|Rate of change'!$C$14:$O$14,0)))*IF($E16="$millions",1000000,IF($E16="$000",1000,1))/IF($E17="$millions",1000000,IF($E17="$000",1000,1))</f>
        <v>0</v>
      </c>
      <c r="R17" s="109">
        <f>R16*IF($F16="nominal",LOOKUP($F17,Nominal_to_Real,'Input|Rate of change'!S$25:S$30),INDEX('Input|Rate of change'!$C$14:$O$21,MATCH('Calc|Opex forecast'!$F16,'Input|Rate of change'!$C$14:$C$21,0),MATCH('Calc|Opex forecast'!$F17,'Input|Rate of change'!$C$14:$O$14,0)))*IF($E16="$millions",1000000,IF($E16="$000",1000,1))/IF($E17="$millions",1000000,IF($E17="$000",1000,1))</f>
        <v>0</v>
      </c>
      <c r="S17" s="109">
        <f>S16*IF($F16="nominal",LOOKUP($F17,Nominal_to_Real,'Input|Rate of change'!T$25:T$30),INDEX('Input|Rate of change'!$C$14:$O$21,MATCH('Calc|Opex forecast'!$F16,'Input|Rate of change'!$C$14:$C$21,0),MATCH('Calc|Opex forecast'!$F17,'Input|Rate of change'!$C$14:$O$14,0)))*IF($E16="$millions",1000000,IF($E16="$000",1000,1))/IF($E17="$millions",1000000,IF($E17="$000",1000,1))</f>
        <v>0</v>
      </c>
    </row>
    <row r="18" spans="3:19" outlineLevel="1">
      <c r="C18" s="111"/>
      <c r="F18" s="112"/>
      <c r="J18" s="176"/>
      <c r="K18" s="176"/>
      <c r="L18" s="176"/>
      <c r="M18" s="176"/>
      <c r="N18" s="176"/>
      <c r="O18" s="176"/>
      <c r="P18" s="176"/>
      <c r="Q18" s="176"/>
      <c r="R18" s="176"/>
      <c r="S18" s="176"/>
    </row>
    <row r="19" spans="3:19" outlineLevel="1">
      <c r="C19" s="113" t="s">
        <v>153</v>
      </c>
      <c r="D19" s="114" t="s">
        <v>30</v>
      </c>
      <c r="E19" s="114" t="str">
        <f>$E$8</f>
        <v>$millions</v>
      </c>
      <c r="F19" s="161">
        <f>$F$8</f>
        <v>43252</v>
      </c>
      <c r="J19" s="115">
        <f>J13</f>
        <v>0</v>
      </c>
      <c r="K19" s="115">
        <f t="shared" ref="K19:S19" si="1">K13</f>
        <v>0</v>
      </c>
      <c r="L19" s="115">
        <f t="shared" si="1"/>
        <v>172.85633549102496</v>
      </c>
      <c r="M19" s="115">
        <f t="shared" si="1"/>
        <v>0</v>
      </c>
      <c r="N19" s="115">
        <f t="shared" si="1"/>
        <v>0</v>
      </c>
      <c r="O19" s="115">
        <f t="shared" si="1"/>
        <v>0</v>
      </c>
      <c r="P19" s="115">
        <f t="shared" si="1"/>
        <v>0</v>
      </c>
      <c r="Q19" s="115">
        <f t="shared" si="1"/>
        <v>0</v>
      </c>
      <c r="R19" s="115">
        <f t="shared" si="1"/>
        <v>0</v>
      </c>
      <c r="S19" s="115">
        <f t="shared" si="1"/>
        <v>0</v>
      </c>
    </row>
    <row r="20" spans="3:19" outlineLevel="1">
      <c r="C20" s="123"/>
      <c r="D20" s="110"/>
      <c r="E20" s="110"/>
      <c r="F20" s="161"/>
      <c r="J20" s="115"/>
      <c r="K20" s="115"/>
      <c r="L20" s="115"/>
      <c r="M20" s="115"/>
      <c r="N20" s="115"/>
      <c r="O20" s="115"/>
      <c r="P20" s="115"/>
      <c r="Q20" s="115"/>
      <c r="R20" s="115"/>
      <c r="S20" s="115"/>
    </row>
    <row r="21" spans="3:19" outlineLevel="1">
      <c r="C21" s="123" t="s">
        <v>177</v>
      </c>
      <c r="D21" s="108" t="s">
        <v>100</v>
      </c>
      <c r="E21" s="110" t="str">
        <f>'Input|Reported opex'!E60</f>
        <v>$millions</v>
      </c>
      <c r="F21" s="161">
        <f>'Input|Reported opex'!F60</f>
        <v>43252</v>
      </c>
      <c r="J21" s="115">
        <f>IF('Input|Reported opex'!J$52='Input|Reported opex'!J$10,'Input|Reported opex'!J60,0)</f>
        <v>0</v>
      </c>
      <c r="K21" s="115">
        <f>IF('Input|Reported opex'!K$52='Input|Reported opex'!K$10,'Input|Reported opex'!K60,0)</f>
        <v>0</v>
      </c>
      <c r="L21" s="115">
        <f>IF('Input|Reported opex'!L$52='Input|Reported opex'!L$10,'Input|Reported opex'!L60,0)</f>
        <v>0</v>
      </c>
      <c r="M21" s="560">
        <f>IF('Input|Reported opex'!M$52='Input|Reported opex'!M$10,'Input|Reported opex'!M60,0)</f>
        <v>1.76527514366677</v>
      </c>
      <c r="N21" s="115">
        <f>IF('Input|Reported opex'!N$52='Input|Reported opex'!N$10,'Input|Reported opex'!N60,0)</f>
        <v>0</v>
      </c>
      <c r="O21" s="115">
        <f>IF('Input|Reported opex'!O$52='Input|Reported opex'!O$10,'Input|Reported opex'!O60,0)</f>
        <v>0</v>
      </c>
      <c r="P21" s="115">
        <f>IF('Input|Reported opex'!P$52='Input|Reported opex'!P$10,'Input|Reported opex'!P60,0)</f>
        <v>0</v>
      </c>
      <c r="Q21" s="115">
        <f>IF('Input|Reported opex'!Q$52='Input|Reported opex'!Q$10,'Input|Reported opex'!Q60,0)</f>
        <v>0</v>
      </c>
      <c r="R21" s="115">
        <f>IF('Input|Reported opex'!R$52='Input|Reported opex'!R$10,'Input|Reported opex'!R60,0)</f>
        <v>0</v>
      </c>
      <c r="S21" s="115">
        <f>IF('Input|Reported opex'!S$52='Input|Reported opex'!S$10,'Input|Reported opex'!S60,0)</f>
        <v>0</v>
      </c>
    </row>
    <row r="22" spans="3:19" outlineLevel="1">
      <c r="C22" s="123" t="str">
        <f>C21</f>
        <v>Add back non-recurrent efficiency gains in the base year</v>
      </c>
      <c r="D22" s="110" t="s">
        <v>30</v>
      </c>
      <c r="E22" s="110" t="str">
        <f>$E$8</f>
        <v>$millions</v>
      </c>
      <c r="F22" s="161">
        <f>$F$8</f>
        <v>43252</v>
      </c>
      <c r="J22" s="115">
        <f>J21*IF($F21="nominal",LOOKUP($F22,Nominal_to_Real,'Input|Rate of change'!K$25:K$30),INDEX('Input|Rate of change'!$C$14:$O$21,MATCH('Calc|Opex forecast'!$F21,'Input|Rate of change'!$C$14:$C$21,0),MATCH('Calc|Opex forecast'!$F22,'Input|Rate of change'!$C$14:$O$14,0)))*IF($E21="$millions",1000000,IF($E21="$000",1000,1))/IF($E22="$millions",1000000,IF($E22="$000",1000,1))</f>
        <v>0</v>
      </c>
      <c r="K22" s="115">
        <f>K21*IF($F21="nominal",LOOKUP($F22,Nominal_to_Real,'Input|Rate of change'!L$25:L$30),INDEX('Input|Rate of change'!$C$14:$O$21,MATCH('Calc|Opex forecast'!$F21,'Input|Rate of change'!$C$14:$C$21,0),MATCH('Calc|Opex forecast'!$F22,'Input|Rate of change'!$C$14:$O$14,0)))*IF($E21="$millions",1000000,IF($E21="$000",1000,1))/IF($E22="$millions",1000000,IF($E22="$000",1000,1))</f>
        <v>0</v>
      </c>
      <c r="L22" s="115">
        <f>L21*IF($F21="nominal",LOOKUP($F22,Nominal_to_Real,'Input|Rate of change'!M$25:M$30),INDEX('Input|Rate of change'!$C$14:$O$21,MATCH('Calc|Opex forecast'!$F21,'Input|Rate of change'!$C$14:$C$21,0),MATCH('Calc|Opex forecast'!$F22,'Input|Rate of change'!$C$14:$O$14,0)))*IF($E21="$millions",1000000,IF($E21="$000",1000,1))/IF($E22="$millions",1000000,IF($E22="$000",1000,1))</f>
        <v>0</v>
      </c>
      <c r="M22" s="560">
        <f>M21*IF($F21="nominal",LOOKUP($F22,Nominal_to_Real,'Input|Rate of change'!N$25:N$30),INDEX('Input|Rate of change'!$C$14:$O$21,MATCH('Calc|Opex forecast'!$F21,'Input|Rate of change'!$C$14:$C$21,0),MATCH('Calc|Opex forecast'!$F22,'Input|Rate of change'!$C$14:$O$14,0)))*IF($E21="$millions",1000000,IF($E21="$000",1000,1))/IF($E22="$millions",1000000,IF($E22="$000",1000,1))</f>
        <v>1.7652751436667702</v>
      </c>
      <c r="N22" s="115">
        <f>N21*IF($F21="nominal",LOOKUP($F22,Nominal_to_Real,'Input|Rate of change'!O$25:O$30),INDEX('Input|Rate of change'!$C$14:$O$21,MATCH('Calc|Opex forecast'!$F21,'Input|Rate of change'!$C$14:$C$21,0),MATCH('Calc|Opex forecast'!$F22,'Input|Rate of change'!$C$14:$O$14,0)))*IF($E21="$millions",1000000,IF($E21="$000",1000,1))/IF($E22="$millions",1000000,IF($E22="$000",1000,1))</f>
        <v>0</v>
      </c>
      <c r="O22" s="115">
        <f>O21*IF($F21="nominal",LOOKUP($F22,Nominal_to_Real,'Input|Rate of change'!P$25:P$30),INDEX('Input|Rate of change'!$C$14:$O$21,MATCH('Calc|Opex forecast'!$F21,'Input|Rate of change'!$C$14:$C$21,0),MATCH('Calc|Opex forecast'!$F22,'Input|Rate of change'!$C$14:$O$14,0)))*IF($E21="$millions",1000000,IF($E21="$000",1000,1))/IF($E22="$millions",1000000,IF($E22="$000",1000,1))</f>
        <v>0</v>
      </c>
      <c r="P22" s="115">
        <f>P21*IF($F21="nominal",LOOKUP($F22,Nominal_to_Real,'Input|Rate of change'!Q$25:Q$30),INDEX('Input|Rate of change'!$C$14:$O$21,MATCH('Calc|Opex forecast'!$F21,'Input|Rate of change'!$C$14:$C$21,0),MATCH('Calc|Opex forecast'!$F22,'Input|Rate of change'!$C$14:$O$14,0)))*IF($E21="$millions",1000000,IF($E21="$000",1000,1))/IF($E22="$millions",1000000,IF($E22="$000",1000,1))</f>
        <v>0</v>
      </c>
      <c r="Q22" s="115">
        <f>Q21*IF($F21="nominal",LOOKUP($F22,Nominal_to_Real,'Input|Rate of change'!R$25:R$30),INDEX('Input|Rate of change'!$C$14:$O$21,MATCH('Calc|Opex forecast'!$F21,'Input|Rate of change'!$C$14:$C$21,0),MATCH('Calc|Opex forecast'!$F22,'Input|Rate of change'!$C$14:$O$14,0)))*IF($E21="$millions",1000000,IF($E21="$000",1000,1))/IF($E22="$millions",1000000,IF($E22="$000",1000,1))</f>
        <v>0</v>
      </c>
      <c r="R22" s="115">
        <f>R21*IF($F21="nominal",LOOKUP($F22,Nominal_to_Real,'Input|Rate of change'!S$25:S$30),INDEX('Input|Rate of change'!$C$14:$O$21,MATCH('Calc|Opex forecast'!$F21,'Input|Rate of change'!$C$14:$C$21,0),MATCH('Calc|Opex forecast'!$F22,'Input|Rate of change'!$C$14:$O$14,0)))*IF($E21="$millions",1000000,IF($E21="$000",1000,1))/IF($E22="$millions",1000000,IF($E22="$000",1000,1))</f>
        <v>0</v>
      </c>
      <c r="S22" s="115">
        <f>S21*IF($F21="nominal",LOOKUP($F22,Nominal_to_Real,'Input|Rate of change'!T$25:T$30),INDEX('Input|Rate of change'!$C$14:$O$21,MATCH('Calc|Opex forecast'!$F21,'Input|Rate of change'!$C$14:$C$21,0),MATCH('Calc|Opex forecast'!$F22,'Input|Rate of change'!$C$14:$O$14,0)))*IF($E21="$millions",1000000,IF($E21="$000",1000,1))/IF($E22="$millions",1000000,IF($E22="$000",1000,1))</f>
        <v>0</v>
      </c>
    </row>
    <row r="23" spans="3:19" outlineLevel="1">
      <c r="C23" s="123"/>
      <c r="D23" s="110"/>
      <c r="E23" s="110"/>
      <c r="F23" s="161"/>
      <c r="J23" s="115"/>
      <c r="K23" s="115"/>
      <c r="L23" s="115"/>
      <c r="M23" s="560"/>
      <c r="N23" s="115"/>
      <c r="O23" s="115"/>
      <c r="P23" s="115"/>
      <c r="Q23" s="115"/>
      <c r="R23" s="115"/>
      <c r="S23" s="115"/>
    </row>
    <row r="24" spans="3:19" outlineLevel="1">
      <c r="C24" s="123" t="s">
        <v>173</v>
      </c>
      <c r="D24" s="110" t="s">
        <v>30</v>
      </c>
      <c r="E24" s="110" t="str">
        <f>$E$8</f>
        <v>$millions</v>
      </c>
      <c r="F24" s="161">
        <f>$F$8</f>
        <v>43252</v>
      </c>
      <c r="G24" s="110"/>
      <c r="H24" s="110"/>
      <c r="I24" s="110"/>
      <c r="J24" s="180">
        <f t="shared" ref="J24:S24" si="2">IF(YEAR(J$4)=PPLastYear,-SUM($J15:$S15)+SUM($J17:$S17),0)</f>
        <v>0</v>
      </c>
      <c r="K24" s="180">
        <f t="shared" si="2"/>
        <v>0</v>
      </c>
      <c r="L24" s="180">
        <f t="shared" si="2"/>
        <v>0</v>
      </c>
      <c r="M24" s="561">
        <f t="shared" si="2"/>
        <v>-6.9509652083975197</v>
      </c>
      <c r="N24" s="180">
        <f t="shared" si="2"/>
        <v>0</v>
      </c>
      <c r="O24" s="180">
        <f t="shared" si="2"/>
        <v>0</v>
      </c>
      <c r="P24" s="180">
        <f t="shared" si="2"/>
        <v>0</v>
      </c>
      <c r="Q24" s="180">
        <f t="shared" si="2"/>
        <v>0</v>
      </c>
      <c r="R24" s="180">
        <f t="shared" si="2"/>
        <v>0</v>
      </c>
      <c r="S24" s="180">
        <f t="shared" si="2"/>
        <v>0</v>
      </c>
    </row>
    <row r="25" spans="3:19" outlineLevel="1">
      <c r="C25" s="123"/>
      <c r="D25" s="110"/>
      <c r="E25" s="110"/>
      <c r="F25" s="161"/>
      <c r="G25" s="110"/>
      <c r="H25" s="110"/>
      <c r="I25" s="110"/>
      <c r="J25" s="180"/>
      <c r="K25" s="180"/>
      <c r="L25" s="180"/>
      <c r="M25" s="180"/>
      <c r="N25" s="180"/>
      <c r="O25" s="180"/>
      <c r="P25" s="180"/>
      <c r="Q25" s="180"/>
      <c r="R25" s="180"/>
      <c r="S25" s="180"/>
    </row>
    <row r="26" spans="3:19" outlineLevel="1">
      <c r="C26" s="123" t="s">
        <v>114</v>
      </c>
      <c r="D26" s="110" t="s">
        <v>30</v>
      </c>
      <c r="E26" s="110" t="str">
        <f>$E$8</f>
        <v>$millions</v>
      </c>
      <c r="F26" s="161">
        <f>$F$8</f>
        <v>43252</v>
      </c>
      <c r="J26" s="180">
        <f t="shared" ref="J26:S26" si="3">IF(YEAR(J$4)=PPLastYear,SUM($J$19:$S$19,$J$22:$S$22,$J$24:$S$24),0)</f>
        <v>0</v>
      </c>
      <c r="K26" s="180">
        <f t="shared" si="3"/>
        <v>0</v>
      </c>
      <c r="L26" s="180">
        <f t="shared" si="3"/>
        <v>0</v>
      </c>
      <c r="M26" s="180">
        <f t="shared" si="3"/>
        <v>167.67064542629421</v>
      </c>
      <c r="N26" s="180">
        <f t="shared" si="3"/>
        <v>0</v>
      </c>
      <c r="O26" s="180">
        <f t="shared" si="3"/>
        <v>0</v>
      </c>
      <c r="P26" s="180">
        <f t="shared" si="3"/>
        <v>0</v>
      </c>
      <c r="Q26" s="180">
        <f t="shared" si="3"/>
        <v>0</v>
      </c>
      <c r="R26" s="180">
        <f t="shared" si="3"/>
        <v>0</v>
      </c>
      <c r="S26" s="180">
        <f t="shared" si="3"/>
        <v>0</v>
      </c>
    </row>
    <row r="27" spans="3:19" outlineLevel="1">
      <c r="C27" s="123"/>
      <c r="D27" s="110"/>
      <c r="E27" s="110"/>
      <c r="F27" s="161"/>
      <c r="J27" s="180"/>
      <c r="K27" s="180"/>
      <c r="L27" s="180"/>
      <c r="M27" s="180"/>
      <c r="N27" s="180"/>
      <c r="O27" s="180"/>
      <c r="P27" s="180"/>
      <c r="Q27" s="180"/>
      <c r="R27" s="180"/>
      <c r="S27" s="180"/>
    </row>
    <row r="28" spans="3:19" outlineLevel="1">
      <c r="C28" s="123" t="s">
        <v>175</v>
      </c>
      <c r="D28" s="108" t="s">
        <v>100</v>
      </c>
      <c r="E28" s="110" t="str">
        <f>'Input|Reported opex'!$E$48</f>
        <v>$millions</v>
      </c>
      <c r="F28" s="161" t="str">
        <f>'Input|Reported opex'!$F$48</f>
        <v>nominal</v>
      </c>
      <c r="J28" s="180">
        <f>-IF('Input|Reported opex'!J$52='Input|Reported opex'!J$10,'Input|Reported opex'!J48,0)</f>
        <v>0</v>
      </c>
      <c r="K28" s="180">
        <f>-IF('Input|Reported opex'!K$52='Input|Reported opex'!K$10,'Input|Reported opex'!K48,0)</f>
        <v>0</v>
      </c>
      <c r="L28" s="180">
        <f>-IF('Input|Reported opex'!L$52='Input|Reported opex'!L$10,'Input|Reported opex'!L48,0)</f>
        <v>0</v>
      </c>
      <c r="M28" s="180">
        <f>-IF('Input|Reported opex'!M$52='Input|Reported opex'!M$10,'Input|Reported opex'!M48,0)</f>
        <v>0</v>
      </c>
      <c r="N28" s="180">
        <f>-IF('Input|Reported opex'!N$52='Input|Reported opex'!N$10,'Input|Reported opex'!N48,0)</f>
        <v>0</v>
      </c>
      <c r="O28" s="180">
        <f>-IF('Input|Reported opex'!O$52='Input|Reported opex'!O$10,'Input|Reported opex'!O48,0)</f>
        <v>0</v>
      </c>
      <c r="P28" s="180">
        <f>-IF('Input|Reported opex'!P$52='Input|Reported opex'!P$10,'Input|Reported opex'!P48,0)</f>
        <v>0</v>
      </c>
      <c r="Q28" s="180">
        <f>-IF('Input|Reported opex'!Q$52='Input|Reported opex'!Q$10,'Input|Reported opex'!Q48,0)</f>
        <v>0</v>
      </c>
      <c r="R28" s="180">
        <f>-IF('Input|Reported opex'!R$52='Input|Reported opex'!R$10,'Input|Reported opex'!R48,0)</f>
        <v>0</v>
      </c>
      <c r="S28" s="180">
        <f>-IF('Input|Reported opex'!S$52='Input|Reported opex'!S$10,'Input|Reported opex'!S48,0)</f>
        <v>0</v>
      </c>
    </row>
    <row r="29" spans="3:19" outlineLevel="1">
      <c r="C29" s="123" t="str">
        <f>C28</f>
        <v>Remove opex for categories forecast specifically</v>
      </c>
      <c r="D29" s="110" t="s">
        <v>30</v>
      </c>
      <c r="E29" s="110" t="str">
        <f>$E$8</f>
        <v>$millions</v>
      </c>
      <c r="F29" s="161">
        <f>$F$8</f>
        <v>43252</v>
      </c>
      <c r="J29" s="115">
        <f>J28*IF($F28="nominal",LOOKUP($F29,Nominal_to_Real,'Input|Rate of change'!K$25:K$30),INDEX('Input|Rate of change'!$C$14:$O$21,MATCH('Calc|Opex forecast'!$F28,'Input|Rate of change'!$C$14:$C$21,0),MATCH('Calc|Opex forecast'!$F29,'Input|Rate of change'!$C$14:$O$14,0)))*IF($E28="$millions",1000000,IF($E28="$000",1000,1))/IF($E29="$millions",1000000,IF($E29="$000",1000,1))</f>
        <v>0</v>
      </c>
      <c r="K29" s="115">
        <f>K28*IF($F28="nominal",LOOKUP($F29,Nominal_to_Real,'Input|Rate of change'!L$25:L$30),INDEX('Input|Rate of change'!$C$14:$O$21,MATCH('Calc|Opex forecast'!$F28,'Input|Rate of change'!$C$14:$C$21,0),MATCH('Calc|Opex forecast'!$F29,'Input|Rate of change'!$C$14:$O$14,0)))*IF($E28="$millions",1000000,IF($E28="$000",1000,1))/IF($E29="$millions",1000000,IF($E29="$000",1000,1))</f>
        <v>0</v>
      </c>
      <c r="L29" s="115">
        <f>L28*IF($F28="nominal",LOOKUP($F29,Nominal_to_Real,'Input|Rate of change'!M$25:M$30),INDEX('Input|Rate of change'!$C$14:$O$21,MATCH('Calc|Opex forecast'!$F28,'Input|Rate of change'!$C$14:$C$21,0),MATCH('Calc|Opex forecast'!$F29,'Input|Rate of change'!$C$14:$O$14,0)))*IF($E28="$millions",1000000,IF($E28="$000",1000,1))/IF($E29="$millions",1000000,IF($E29="$000",1000,1))</f>
        <v>0</v>
      </c>
      <c r="M29" s="115">
        <f>M28*IF($F28="nominal",LOOKUP($F29,Nominal_to_Real,'Input|Rate of change'!N$25:N$30),INDEX('Input|Rate of change'!$C$14:$O$21,MATCH('Calc|Opex forecast'!$F28,'Input|Rate of change'!$C$14:$C$21,0),MATCH('Calc|Opex forecast'!$F29,'Input|Rate of change'!$C$14:$O$14,0)))*IF($E28="$millions",1000000,IF($E28="$000",1000,1))/IF($E29="$millions",1000000,IF($E29="$000",1000,1))</f>
        <v>0</v>
      </c>
      <c r="N29" s="115">
        <f>N28*IF($F28="nominal",LOOKUP($F29,Nominal_to_Real,'Input|Rate of change'!O$25:O$30),INDEX('Input|Rate of change'!$C$14:$O$21,MATCH('Calc|Opex forecast'!$F28,'Input|Rate of change'!$C$14:$C$21,0),MATCH('Calc|Opex forecast'!$F29,'Input|Rate of change'!$C$14:$O$14,0)))*IF($E28="$millions",1000000,IF($E28="$000",1000,1))/IF($E29="$millions",1000000,IF($E29="$000",1000,1))</f>
        <v>0</v>
      </c>
      <c r="O29" s="115">
        <f>O28*IF($F28="nominal",LOOKUP($F29,Nominal_to_Real,'Input|Rate of change'!P$25:P$30),INDEX('Input|Rate of change'!$C$14:$O$21,MATCH('Calc|Opex forecast'!$F28,'Input|Rate of change'!$C$14:$C$21,0),MATCH('Calc|Opex forecast'!$F29,'Input|Rate of change'!$C$14:$O$14,0)))*IF($E28="$millions",1000000,IF($E28="$000",1000,1))/IF($E29="$millions",1000000,IF($E29="$000",1000,1))</f>
        <v>0</v>
      </c>
      <c r="P29" s="115">
        <f>P28*IF($F28="nominal",LOOKUP($F29,Nominal_to_Real,'Input|Rate of change'!Q$25:Q$30),INDEX('Input|Rate of change'!$C$14:$O$21,MATCH('Calc|Opex forecast'!$F28,'Input|Rate of change'!$C$14:$C$21,0),MATCH('Calc|Opex forecast'!$F29,'Input|Rate of change'!$C$14:$O$14,0)))*IF($E28="$millions",1000000,IF($E28="$000",1000,1))/IF($E29="$millions",1000000,IF($E29="$000",1000,1))</f>
        <v>0</v>
      </c>
      <c r="Q29" s="115">
        <f>Q28*IF($F28="nominal",LOOKUP($F29,Nominal_to_Real,'Input|Rate of change'!R$25:R$30),INDEX('Input|Rate of change'!$C$14:$O$21,MATCH('Calc|Opex forecast'!$F28,'Input|Rate of change'!$C$14:$C$21,0),MATCH('Calc|Opex forecast'!$F29,'Input|Rate of change'!$C$14:$O$14,0)))*IF($E28="$millions",1000000,IF($E28="$000",1000,1))/IF($E29="$millions",1000000,IF($E29="$000",1000,1))</f>
        <v>0</v>
      </c>
      <c r="R29" s="115">
        <f>R28*IF($F28="nominal",LOOKUP($F29,Nominal_to_Real,'Input|Rate of change'!S$25:S$30),INDEX('Input|Rate of change'!$C$14:$O$21,MATCH('Calc|Opex forecast'!$F28,'Input|Rate of change'!$C$14:$C$21,0),MATCH('Calc|Opex forecast'!$F29,'Input|Rate of change'!$C$14:$O$14,0)))*IF($E28="$millions",1000000,IF($E28="$000",1000,1))/IF($E29="$millions",1000000,IF($E29="$000",1000,1))</f>
        <v>0</v>
      </c>
      <c r="S29" s="115">
        <f>S28*IF($F28="nominal",LOOKUP($F29,Nominal_to_Real,'Input|Rate of change'!T$25:T$30),INDEX('Input|Rate of change'!$C$14:$O$21,MATCH('Calc|Opex forecast'!$F28,'Input|Rate of change'!$C$14:$C$21,0),MATCH('Calc|Opex forecast'!$F29,'Input|Rate of change'!$C$14:$O$14,0)))*IF($E28="$millions",1000000,IF($E28="$000",1000,1))/IF($E29="$millions",1000000,IF($E29="$000",1000,1))</f>
        <v>0</v>
      </c>
    </row>
    <row r="30" spans="3:19" outlineLevel="1">
      <c r="C30" s="123"/>
      <c r="D30" s="110"/>
      <c r="E30" s="110"/>
      <c r="F30" s="161"/>
      <c r="J30" s="115"/>
      <c r="K30" s="115"/>
      <c r="L30" s="115"/>
      <c r="M30" s="115"/>
      <c r="N30" s="115"/>
      <c r="O30" s="115"/>
      <c r="P30" s="115"/>
      <c r="Q30" s="115"/>
      <c r="R30" s="115"/>
      <c r="S30" s="115"/>
    </row>
    <row r="31" spans="3:19" outlineLevel="1">
      <c r="C31" s="123" t="str">
        <f>'Input|Reported opex'!$C$54</f>
        <v>Adjustment 1</v>
      </c>
      <c r="D31" s="108" t="s">
        <v>100</v>
      </c>
      <c r="E31" s="110" t="str">
        <f>'Input|Reported opex'!E54</f>
        <v>$millions</v>
      </c>
      <c r="F31" s="161">
        <f>'Input|Reported opex'!F54</f>
        <v>43252</v>
      </c>
      <c r="J31" s="109">
        <f>IF(YEAR(J$4)=PPLastYear,'Input|Reported opex'!J54,0)</f>
        <v>0</v>
      </c>
      <c r="K31" s="109">
        <f>IF(YEAR(K$4)=PPLastYear,'Input|Reported opex'!K54,0)</f>
        <v>0</v>
      </c>
      <c r="L31" s="109">
        <f>IF(YEAR(L$4)=PPLastYear,'Input|Reported opex'!L54,0)</f>
        <v>0</v>
      </c>
      <c r="M31" s="109">
        <f>IF(YEAR(M$4)=PPLastYear,'Input|Reported opex'!M54,0)</f>
        <v>0</v>
      </c>
      <c r="N31" s="109">
        <f>IF(YEAR(N$4)=PPLastYear,'Input|Reported opex'!N54,0)</f>
        <v>0</v>
      </c>
      <c r="O31" s="109">
        <f>IF(YEAR(O$4)=PPLastYear,'Input|Reported opex'!O54,0)</f>
        <v>0</v>
      </c>
      <c r="P31" s="109">
        <f>IF(YEAR(P$4)=PPLastYear,'Input|Reported opex'!P54,0)</f>
        <v>0</v>
      </c>
      <c r="Q31" s="109">
        <f>IF(YEAR(Q$4)=PPLastYear,'Input|Reported opex'!Q54,0)</f>
        <v>0</v>
      </c>
      <c r="R31" s="109">
        <f>IF(YEAR(R$4)=PPLastYear,'Input|Reported opex'!R54,0)</f>
        <v>0</v>
      </c>
      <c r="S31" s="109">
        <f>IF(YEAR(S$4)=PPLastYear,'Input|Reported opex'!S54,0)</f>
        <v>0</v>
      </c>
    </row>
    <row r="32" spans="3:19" outlineLevel="1">
      <c r="C32" s="123" t="str">
        <f>C31</f>
        <v>Adjustment 1</v>
      </c>
      <c r="D32" s="110" t="s">
        <v>30</v>
      </c>
      <c r="E32" s="30" t="str">
        <f>$E$8</f>
        <v>$millions</v>
      </c>
      <c r="F32" s="161">
        <f>$F$8</f>
        <v>43252</v>
      </c>
      <c r="J32" s="115">
        <f>J31*IF($F31="nominal",LOOKUP($F32,Nominal_to_Real,'Input|Rate of change'!K$25:K$30),INDEX('Input|Rate of change'!$C$14:$O$21,MATCH('Calc|Opex forecast'!$F31,'Input|Rate of change'!$C$14:$C$21,0),MATCH('Calc|Opex forecast'!$F32,'Input|Rate of change'!$C$14:$O$14,0)))*IF($E31="$millions",1000000,IF($E31="$000",1000,1))/IF($E32="$millions",1000000,IF($E32="$000",1000,1))</f>
        <v>0</v>
      </c>
      <c r="K32" s="115">
        <f>K31*IF($F31="nominal",LOOKUP($F32,Nominal_to_Real,'Input|Rate of change'!L$25:L$30),INDEX('Input|Rate of change'!$C$14:$O$21,MATCH('Calc|Opex forecast'!$F31,'Input|Rate of change'!$C$14:$C$21,0),MATCH('Calc|Opex forecast'!$F32,'Input|Rate of change'!$C$14:$O$14,0)))*IF($E31="$millions",1000000,IF($E31="$000",1000,1))/IF($E32="$millions",1000000,IF($E32="$000",1000,1))</f>
        <v>0</v>
      </c>
      <c r="L32" s="115">
        <f>L31*IF($F31="nominal",LOOKUP($F32,Nominal_to_Real,'Input|Rate of change'!M$25:M$30),INDEX('Input|Rate of change'!$C$14:$O$21,MATCH('Calc|Opex forecast'!$F31,'Input|Rate of change'!$C$14:$C$21,0),MATCH('Calc|Opex forecast'!$F32,'Input|Rate of change'!$C$14:$O$14,0)))*IF($E31="$millions",1000000,IF($E31="$000",1000,1))/IF($E32="$millions",1000000,IF($E32="$000",1000,1))</f>
        <v>0</v>
      </c>
      <c r="M32" s="115">
        <f>M31*IF($F31="nominal",LOOKUP($F32,Nominal_to_Real,'Input|Rate of change'!N$25:N$30),INDEX('Input|Rate of change'!$C$14:$O$21,MATCH('Calc|Opex forecast'!$F31,'Input|Rate of change'!$C$14:$C$21,0),MATCH('Calc|Opex forecast'!$F32,'Input|Rate of change'!$C$14:$O$14,0)))*IF($E31="$millions",1000000,IF($E31="$000",1000,1))/IF($E32="$millions",1000000,IF($E32="$000",1000,1))</f>
        <v>0</v>
      </c>
      <c r="N32" s="153">
        <f>N31*IF($F31="nominal",LOOKUP($F32,Nominal_to_Real,'Input|Rate of change'!O$25:O$30),INDEX('Input|Rate of change'!$C$14:$O$21,MATCH('Calc|Opex forecast'!$F31,'Input|Rate of change'!$C$14:$C$21,0),MATCH('Calc|Opex forecast'!$F32,'Input|Rate of change'!$C$14:$O$14,0)))*IF($E31="$millions",1000000,IF($E31="$000",1000,1))/IF($E32="$millions",1000000,IF($E32="$000",1000,1))</f>
        <v>0</v>
      </c>
      <c r="O32" s="115">
        <f>O31*IF($F31="nominal",LOOKUP($F32,Nominal_to_Real,'Input|Rate of change'!P$25:P$30),INDEX('Input|Rate of change'!$C$14:$O$21,MATCH('Calc|Opex forecast'!$F31,'Input|Rate of change'!$C$14:$C$21,0),MATCH('Calc|Opex forecast'!$F32,'Input|Rate of change'!$C$14:$O$14,0)))*IF($E31="$millions",1000000,IF($E31="$000",1000,1))/IF($E32="$millions",1000000,IF($E32="$000",1000,1))</f>
        <v>0</v>
      </c>
      <c r="P32" s="115">
        <f>P31*IF($F31="nominal",LOOKUP($F32,Nominal_to_Real,'Input|Rate of change'!Q$25:Q$30),INDEX('Input|Rate of change'!$C$14:$O$21,MATCH('Calc|Opex forecast'!$F31,'Input|Rate of change'!$C$14:$C$21,0),MATCH('Calc|Opex forecast'!$F32,'Input|Rate of change'!$C$14:$O$14,0)))*IF($E31="$millions",1000000,IF($E31="$000",1000,1))/IF($E32="$millions",1000000,IF($E32="$000",1000,1))</f>
        <v>0</v>
      </c>
      <c r="Q32" s="115">
        <f>Q31*IF($F31="nominal",LOOKUP($F32,Nominal_to_Real,'Input|Rate of change'!R$25:R$30),INDEX('Input|Rate of change'!$C$14:$O$21,MATCH('Calc|Opex forecast'!$F31,'Input|Rate of change'!$C$14:$C$21,0),MATCH('Calc|Opex forecast'!$F32,'Input|Rate of change'!$C$14:$O$14,0)))*IF($E31="$millions",1000000,IF($E31="$000",1000,1))/IF($E32="$millions",1000000,IF($E32="$000",1000,1))</f>
        <v>0</v>
      </c>
      <c r="R32" s="115">
        <f>R31*IF($F31="nominal",LOOKUP($F32,Nominal_to_Real,'Input|Rate of change'!S$25:S$30),INDEX('Input|Rate of change'!$C$14:$O$21,MATCH('Calc|Opex forecast'!$F31,'Input|Rate of change'!$C$14:$C$21,0),MATCH('Calc|Opex forecast'!$F32,'Input|Rate of change'!$C$14:$O$14,0)))*IF($E31="$millions",1000000,IF($E31="$000",1000,1))/IF($E32="$millions",1000000,IF($E32="$000",1000,1))</f>
        <v>0</v>
      </c>
      <c r="S32" s="115">
        <f>S31*IF($F31="nominal",LOOKUP($F32,Nominal_to_Real,'Input|Rate of change'!T$25:T$30),INDEX('Input|Rate of change'!$C$14:$O$21,MATCH('Calc|Opex forecast'!$F31,'Input|Rate of change'!$C$14:$C$21,0),MATCH('Calc|Opex forecast'!$F32,'Input|Rate of change'!$C$14:$O$14,0)))*IF($E31="$millions",1000000,IF($E31="$000",1000,1))/IF($E32="$millions",1000000,IF($E32="$000",1000,1))</f>
        <v>0</v>
      </c>
    </row>
    <row r="33" spans="3:19" outlineLevel="1">
      <c r="C33" s="123"/>
      <c r="D33" s="110"/>
      <c r="F33" s="161"/>
      <c r="J33" s="115"/>
      <c r="K33" s="115"/>
      <c r="L33" s="115"/>
      <c r="M33" s="115"/>
      <c r="N33" s="115"/>
      <c r="O33" s="115"/>
      <c r="P33" s="115"/>
      <c r="Q33" s="115"/>
      <c r="R33" s="109"/>
      <c r="S33" s="109"/>
    </row>
    <row r="34" spans="3:19" outlineLevel="1">
      <c r="C34" s="123" t="str">
        <f>'Input|Reported opex'!$C$55</f>
        <v>Adjustment 2</v>
      </c>
      <c r="D34" s="108" t="s">
        <v>100</v>
      </c>
      <c r="E34" s="30" t="str">
        <f>'Input|Reported opex'!$E$55</f>
        <v>$millions</v>
      </c>
      <c r="F34" s="161">
        <f>'Input|Reported opex'!$F$55</f>
        <v>43252</v>
      </c>
      <c r="J34" s="109">
        <f>IF(YEAR(J$4)=PPLastYear,'Input|Reported opex'!J55,0)</f>
        <v>0</v>
      </c>
      <c r="K34" s="109">
        <f>IF(YEAR(K$4)=PPLastYear,'Input|Reported opex'!K55,0)</f>
        <v>0</v>
      </c>
      <c r="L34" s="109">
        <f>IF(YEAR(L$4)=PPLastYear,'Input|Reported opex'!L55,0)</f>
        <v>0</v>
      </c>
      <c r="M34" s="109">
        <f>IF(YEAR(M$4)=PPLastYear,'Input|Reported opex'!M55,0)</f>
        <v>0</v>
      </c>
      <c r="N34" s="109">
        <f>IF(YEAR(N$4)=PPLastYear,'Input|Reported opex'!N55,0)</f>
        <v>0</v>
      </c>
      <c r="O34" s="109">
        <f>IF(YEAR(O$4)=PPLastYear,'Input|Reported opex'!O55,0)</f>
        <v>0</v>
      </c>
      <c r="P34" s="109">
        <f>IF(YEAR(P$4)=PPLastYear,'Input|Reported opex'!P55,0)</f>
        <v>0</v>
      </c>
      <c r="Q34" s="109">
        <f>IF(YEAR(Q$4)=PPLastYear,'Input|Reported opex'!Q55,0)</f>
        <v>0</v>
      </c>
      <c r="R34" s="109">
        <f>IF(YEAR(R$4)=PPLastYear,'Input|Reported opex'!R55,0)</f>
        <v>0</v>
      </c>
      <c r="S34" s="109">
        <f>IF(YEAR(S$4)=PPLastYear,'Input|Reported opex'!S55,0)</f>
        <v>0</v>
      </c>
    </row>
    <row r="35" spans="3:19" outlineLevel="1">
      <c r="C35" s="123" t="str">
        <f>C34</f>
        <v>Adjustment 2</v>
      </c>
      <c r="D35" s="110" t="s">
        <v>30</v>
      </c>
      <c r="E35" s="30" t="str">
        <f>$E$8</f>
        <v>$millions</v>
      </c>
      <c r="F35" s="161">
        <f>$F$8</f>
        <v>43252</v>
      </c>
      <c r="J35" s="115">
        <f>J34*IF($F34="nominal",LOOKUP($F35,Nominal_to_Real,'Input|Rate of change'!K$25:K$30),INDEX('Input|Rate of change'!$C$14:$O$21,MATCH('Calc|Opex forecast'!$F34,'Input|Rate of change'!$C$14:$C$21,0),MATCH('Calc|Opex forecast'!$F35,'Input|Rate of change'!$C$14:$O$14,0)))*IF($E34="$millions",1000000,IF($E34="$000",1000,1))/IF($E35="$millions",1000000,IF($E35="$000",1000,1))</f>
        <v>0</v>
      </c>
      <c r="K35" s="115">
        <f>K34*IF($F34="nominal",LOOKUP($F35,Nominal_to_Real,'Input|Rate of change'!L$25:L$30),INDEX('Input|Rate of change'!$C$14:$O$21,MATCH('Calc|Opex forecast'!$F34,'Input|Rate of change'!$C$14:$C$21,0),MATCH('Calc|Opex forecast'!$F35,'Input|Rate of change'!$C$14:$O$14,0)))*IF($E34="$millions",1000000,IF($E34="$000",1000,1))/IF($E35="$millions",1000000,IF($E35="$000",1000,1))</f>
        <v>0</v>
      </c>
      <c r="L35" s="115">
        <f>L34*IF($F34="nominal",LOOKUP($F35,Nominal_to_Real,'Input|Rate of change'!M$25:M$30),INDEX('Input|Rate of change'!$C$14:$O$21,MATCH('Calc|Opex forecast'!$F34,'Input|Rate of change'!$C$14:$C$21,0),MATCH('Calc|Opex forecast'!$F35,'Input|Rate of change'!$C$14:$O$14,0)))*IF($E34="$millions",1000000,IF($E34="$000",1000,1))/IF($E35="$millions",1000000,IF($E35="$000",1000,1))</f>
        <v>0</v>
      </c>
      <c r="M35" s="115">
        <f>M34*IF($F34="nominal",LOOKUP($F35,Nominal_to_Real,'Input|Rate of change'!N$25:N$30),INDEX('Input|Rate of change'!$C$14:$O$21,MATCH('Calc|Opex forecast'!$F34,'Input|Rate of change'!$C$14:$C$21,0),MATCH('Calc|Opex forecast'!$F35,'Input|Rate of change'!$C$14:$O$14,0)))*IF($E34="$millions",1000000,IF($E34="$000",1000,1))/IF($E35="$millions",1000000,IF($E35="$000",1000,1))</f>
        <v>0</v>
      </c>
      <c r="N35" s="153">
        <f>N34*IF($F34="nominal",LOOKUP($F35,Nominal_to_Real,'Input|Rate of change'!O$25:O$30),INDEX('Input|Rate of change'!$C$14:$O$21,MATCH('Calc|Opex forecast'!$F34,'Input|Rate of change'!$C$14:$C$21,0),MATCH('Calc|Opex forecast'!$F35,'Input|Rate of change'!$C$14:$O$14,0)))*IF($E34="$millions",1000000,IF($E34="$000",1000,1))/IF($E35="$millions",1000000,IF($E35="$000",1000,1))</f>
        <v>0</v>
      </c>
      <c r="O35" s="115">
        <f>O34*IF($F34="nominal",LOOKUP($F35,Nominal_to_Real,'Input|Rate of change'!P$25:P$30),INDEX('Input|Rate of change'!$C$14:$O$21,MATCH('Calc|Opex forecast'!$F34,'Input|Rate of change'!$C$14:$C$21,0),MATCH('Calc|Opex forecast'!$F35,'Input|Rate of change'!$C$14:$O$14,0)))*IF($E34="$millions",1000000,IF($E34="$000",1000,1))/IF($E35="$millions",1000000,IF($E35="$000",1000,1))</f>
        <v>0</v>
      </c>
      <c r="P35" s="115">
        <f>P34*IF($F34="nominal",LOOKUP($F35,Nominal_to_Real,'Input|Rate of change'!Q$25:Q$30),INDEX('Input|Rate of change'!$C$14:$O$21,MATCH('Calc|Opex forecast'!$F34,'Input|Rate of change'!$C$14:$C$21,0),MATCH('Calc|Opex forecast'!$F35,'Input|Rate of change'!$C$14:$O$14,0)))*IF($E34="$millions",1000000,IF($E34="$000",1000,1))/IF($E35="$millions",1000000,IF($E35="$000",1000,1))</f>
        <v>0</v>
      </c>
      <c r="Q35" s="115">
        <f>Q34*IF($F34="nominal",LOOKUP($F35,Nominal_to_Real,'Input|Rate of change'!R$25:R$30),INDEX('Input|Rate of change'!$C$14:$O$21,MATCH('Calc|Opex forecast'!$F34,'Input|Rate of change'!$C$14:$C$21,0),MATCH('Calc|Opex forecast'!$F35,'Input|Rate of change'!$C$14:$O$14,0)))*IF($E34="$millions",1000000,IF($E34="$000",1000,1))/IF($E35="$millions",1000000,IF($E35="$000",1000,1))</f>
        <v>0</v>
      </c>
      <c r="R35" s="115">
        <f>R34*IF($F34="nominal",LOOKUP($F35,Nominal_to_Real,'Input|Rate of change'!S$25:S$30),INDEX('Input|Rate of change'!$C$14:$O$21,MATCH('Calc|Opex forecast'!$F34,'Input|Rate of change'!$C$14:$C$21,0),MATCH('Calc|Opex forecast'!$F35,'Input|Rate of change'!$C$14:$O$14,0)))*IF($E34="$millions",1000000,IF($E34="$000",1000,1))/IF($E35="$millions",1000000,IF($E35="$000",1000,1))</f>
        <v>0</v>
      </c>
      <c r="S35" s="115">
        <f>S34*IF($F34="nominal",LOOKUP($F35,Nominal_to_Real,'Input|Rate of change'!T$25:T$30),INDEX('Input|Rate of change'!$C$14:$O$21,MATCH('Calc|Opex forecast'!$F34,'Input|Rate of change'!$C$14:$C$21,0),MATCH('Calc|Opex forecast'!$F35,'Input|Rate of change'!$C$14:$O$14,0)))*IF($E34="$millions",1000000,IF($E34="$000",1000,1))/IF($E35="$millions",1000000,IF($E35="$000",1000,1))</f>
        <v>0</v>
      </c>
    </row>
    <row r="36" spans="3:19" outlineLevel="1">
      <c r="C36" s="123"/>
      <c r="D36" s="110"/>
      <c r="F36" s="161"/>
      <c r="J36" s="115"/>
      <c r="K36" s="115"/>
      <c r="L36" s="115"/>
      <c r="M36" s="115"/>
      <c r="N36" s="115"/>
      <c r="O36" s="115"/>
      <c r="P36" s="115"/>
      <c r="Q36" s="115"/>
      <c r="R36" s="109"/>
      <c r="S36" s="109"/>
    </row>
    <row r="37" spans="3:19" outlineLevel="1">
      <c r="C37" s="123" t="str">
        <f>'Input|Reported opex'!$C$56</f>
        <v>Adjustment 3</v>
      </c>
      <c r="D37" s="108" t="s">
        <v>100</v>
      </c>
      <c r="E37" s="30" t="str">
        <f>'Input|Reported opex'!$E$56</f>
        <v>$millions</v>
      </c>
      <c r="F37" s="161">
        <f>'Input|Reported opex'!$F$56</f>
        <v>43252</v>
      </c>
      <c r="J37" s="109">
        <f>IF(YEAR(J$4)=PPLastYear,'Input|Reported opex'!J56,0)</f>
        <v>0</v>
      </c>
      <c r="K37" s="109">
        <f>IF(YEAR(K$4)=PPLastYear,'Input|Reported opex'!K56,0)</f>
        <v>0</v>
      </c>
      <c r="L37" s="109">
        <f>IF(YEAR(L$4)=PPLastYear,'Input|Reported opex'!L56,0)</f>
        <v>0</v>
      </c>
      <c r="M37" s="109">
        <f>IF(YEAR(M$4)=PPLastYear,'Input|Reported opex'!M56,0)</f>
        <v>0</v>
      </c>
      <c r="N37" s="109">
        <f>IF(YEAR(N$4)=PPLastYear,'Input|Reported opex'!N56,0)</f>
        <v>0</v>
      </c>
      <c r="O37" s="109">
        <f>IF(YEAR(O$4)=PPLastYear,'Input|Reported opex'!O56,0)</f>
        <v>0</v>
      </c>
      <c r="P37" s="109">
        <f>IF(YEAR(P$4)=PPLastYear,'Input|Reported opex'!P56,0)</f>
        <v>0</v>
      </c>
      <c r="Q37" s="109">
        <f>IF(YEAR(Q$4)=PPLastYear,'Input|Reported opex'!Q56,0)</f>
        <v>0</v>
      </c>
      <c r="R37" s="109">
        <f>IF(YEAR(R$4)=PPLastYear,'Input|Reported opex'!R56,0)</f>
        <v>0</v>
      </c>
      <c r="S37" s="109">
        <f>IF(YEAR(S$4)=PPLastYear,'Input|Reported opex'!S56,0)</f>
        <v>0</v>
      </c>
    </row>
    <row r="38" spans="3:19" outlineLevel="1">
      <c r="C38" s="123" t="str">
        <f>C37</f>
        <v>Adjustment 3</v>
      </c>
      <c r="D38" s="110" t="s">
        <v>30</v>
      </c>
      <c r="E38" s="30" t="str">
        <f>$E$8</f>
        <v>$millions</v>
      </c>
      <c r="F38" s="161">
        <f>$F$8</f>
        <v>43252</v>
      </c>
      <c r="J38" s="115">
        <f>J37*IF($F37="nominal",LOOKUP($F38,Nominal_to_Real,'Input|Rate of change'!K$25:K$30),INDEX('Input|Rate of change'!$C$14:$O$21,MATCH('Calc|Opex forecast'!$F37,'Input|Rate of change'!$C$14:$C$21,0),MATCH('Calc|Opex forecast'!$F38,'Input|Rate of change'!$C$14:$O$14,0)))*IF($E37="$millions",1000000,IF($E37="$000",1000,1))/IF($E38="$millions",1000000,IF($E38="$000",1000,1))</f>
        <v>0</v>
      </c>
      <c r="K38" s="115">
        <f>K37*IF($F37="nominal",LOOKUP($F38,Nominal_to_Real,'Input|Rate of change'!L$25:L$30),INDEX('Input|Rate of change'!$C$14:$O$21,MATCH('Calc|Opex forecast'!$F37,'Input|Rate of change'!$C$14:$C$21,0),MATCH('Calc|Opex forecast'!$F38,'Input|Rate of change'!$C$14:$O$14,0)))*IF($E37="$millions",1000000,IF($E37="$000",1000,1))/IF($E38="$millions",1000000,IF($E38="$000",1000,1))</f>
        <v>0</v>
      </c>
      <c r="L38" s="115">
        <f>L37*IF($F37="nominal",LOOKUP($F38,Nominal_to_Real,'Input|Rate of change'!M$25:M$30),INDEX('Input|Rate of change'!$C$14:$O$21,MATCH('Calc|Opex forecast'!$F37,'Input|Rate of change'!$C$14:$C$21,0),MATCH('Calc|Opex forecast'!$F38,'Input|Rate of change'!$C$14:$O$14,0)))*IF($E37="$millions",1000000,IF($E37="$000",1000,1))/IF($E38="$millions",1000000,IF($E38="$000",1000,1))</f>
        <v>0</v>
      </c>
      <c r="M38" s="115">
        <f>M37*IF($F37="nominal",LOOKUP($F38,Nominal_to_Real,'Input|Rate of change'!N$25:N$30),INDEX('Input|Rate of change'!$C$14:$O$21,MATCH('Calc|Opex forecast'!$F37,'Input|Rate of change'!$C$14:$C$21,0),MATCH('Calc|Opex forecast'!$F38,'Input|Rate of change'!$C$14:$O$14,0)))*IF($E37="$millions",1000000,IF($E37="$000",1000,1))/IF($E38="$millions",1000000,IF($E38="$000",1000,1))</f>
        <v>0</v>
      </c>
      <c r="N38" s="153">
        <f>N37*IF($F37="nominal",LOOKUP($F38,Nominal_to_Real,'Input|Rate of change'!O$25:O$30),INDEX('Input|Rate of change'!$C$14:$O$21,MATCH('Calc|Opex forecast'!$F37,'Input|Rate of change'!$C$14:$C$21,0),MATCH('Calc|Opex forecast'!$F38,'Input|Rate of change'!$C$14:$O$14,0)))*IF($E37="$millions",1000000,IF($E37="$000",1000,1))/IF($E38="$millions",1000000,IF($E38="$000",1000,1))</f>
        <v>0</v>
      </c>
      <c r="O38" s="115">
        <f>O37*IF($F37="nominal",LOOKUP($F38,Nominal_to_Real,'Input|Rate of change'!P$25:P$30),INDEX('Input|Rate of change'!$C$14:$O$21,MATCH('Calc|Opex forecast'!$F37,'Input|Rate of change'!$C$14:$C$21,0),MATCH('Calc|Opex forecast'!$F38,'Input|Rate of change'!$C$14:$O$14,0)))*IF($E37="$millions",1000000,IF($E37="$000",1000,1))/IF($E38="$millions",1000000,IF($E38="$000",1000,1))</f>
        <v>0</v>
      </c>
      <c r="P38" s="115">
        <f>P37*IF($F37="nominal",LOOKUP($F38,Nominal_to_Real,'Input|Rate of change'!Q$25:Q$30),INDEX('Input|Rate of change'!$C$14:$O$21,MATCH('Calc|Opex forecast'!$F37,'Input|Rate of change'!$C$14:$C$21,0),MATCH('Calc|Opex forecast'!$F38,'Input|Rate of change'!$C$14:$O$14,0)))*IF($E37="$millions",1000000,IF($E37="$000",1000,1))/IF($E38="$millions",1000000,IF($E38="$000",1000,1))</f>
        <v>0</v>
      </c>
      <c r="Q38" s="115">
        <f>Q37*IF($F37="nominal",LOOKUP($F38,Nominal_to_Real,'Input|Rate of change'!R$25:R$30),INDEX('Input|Rate of change'!$C$14:$O$21,MATCH('Calc|Opex forecast'!$F37,'Input|Rate of change'!$C$14:$C$21,0),MATCH('Calc|Opex forecast'!$F38,'Input|Rate of change'!$C$14:$O$14,0)))*IF($E37="$millions",1000000,IF($E37="$000",1000,1))/IF($E38="$millions",1000000,IF($E38="$000",1000,1))</f>
        <v>0</v>
      </c>
      <c r="R38" s="115">
        <f>R37*IF($F37="nominal",LOOKUP($F38,Nominal_to_Real,'Input|Rate of change'!S$25:S$30),INDEX('Input|Rate of change'!$C$14:$O$21,MATCH('Calc|Opex forecast'!$F37,'Input|Rate of change'!$C$14:$C$21,0),MATCH('Calc|Opex forecast'!$F38,'Input|Rate of change'!$C$14:$O$14,0)))*IF($E37="$millions",1000000,IF($E37="$000",1000,1))/IF($E38="$millions",1000000,IF($E38="$000",1000,1))</f>
        <v>0</v>
      </c>
      <c r="S38" s="115">
        <f>S37*IF($F37="nominal",LOOKUP($F38,Nominal_to_Real,'Input|Rate of change'!T$25:T$30),INDEX('Input|Rate of change'!$C$14:$O$21,MATCH('Calc|Opex forecast'!$F37,'Input|Rate of change'!$C$14:$C$21,0),MATCH('Calc|Opex forecast'!$F38,'Input|Rate of change'!$C$14:$O$14,0)))*IF($E37="$millions",1000000,IF($E37="$000",1000,1))/IF($E38="$millions",1000000,IF($E38="$000",1000,1))</f>
        <v>0</v>
      </c>
    </row>
    <row r="39" spans="3:19" outlineLevel="1">
      <c r="C39" s="123"/>
      <c r="D39" s="110"/>
      <c r="F39" s="161"/>
      <c r="J39" s="115"/>
      <c r="K39" s="115"/>
      <c r="L39" s="115"/>
      <c r="M39" s="115"/>
      <c r="N39" s="115"/>
      <c r="O39" s="115"/>
      <c r="P39" s="115"/>
      <c r="Q39" s="115"/>
      <c r="R39" s="109"/>
      <c r="S39" s="109"/>
    </row>
    <row r="40" spans="3:19" outlineLevel="1">
      <c r="C40" s="123" t="str">
        <f>'Input|Reported opex'!$C$57</f>
        <v>Adjustment 4</v>
      </c>
      <c r="D40" s="108" t="s">
        <v>100</v>
      </c>
      <c r="E40" s="30" t="str">
        <f>'Input|Reported opex'!$E$57</f>
        <v>$millions</v>
      </c>
      <c r="F40" s="161">
        <f>'Input|Reported opex'!$F$57</f>
        <v>43252</v>
      </c>
      <c r="J40" s="109">
        <f>IF(YEAR(J$4)=PPLastYear,'Input|Reported opex'!J57,0)</f>
        <v>0</v>
      </c>
      <c r="K40" s="109">
        <f>IF(YEAR(K$4)=PPLastYear,'Input|Reported opex'!K57,0)</f>
        <v>0</v>
      </c>
      <c r="L40" s="109">
        <f>IF(YEAR(L$4)=PPLastYear,'Input|Reported opex'!L57,0)</f>
        <v>0</v>
      </c>
      <c r="M40" s="109">
        <f>IF(YEAR(M$4)=PPLastYear,'Input|Reported opex'!M57,0)</f>
        <v>0</v>
      </c>
      <c r="N40" s="109">
        <f>IF(YEAR(N$4)=PPLastYear,'Input|Reported opex'!N57,0)</f>
        <v>0</v>
      </c>
      <c r="O40" s="109">
        <f>IF(YEAR(O$4)=PPLastYear,'Input|Reported opex'!O57,0)</f>
        <v>0</v>
      </c>
      <c r="P40" s="109">
        <f>IF(YEAR(P$4)=PPLastYear,'Input|Reported opex'!P57,0)</f>
        <v>0</v>
      </c>
      <c r="Q40" s="109">
        <f>IF(YEAR(Q$4)=PPLastYear,'Input|Reported opex'!Q57,0)</f>
        <v>0</v>
      </c>
      <c r="R40" s="109">
        <f>IF(YEAR(R$4)=PPLastYear,'Input|Reported opex'!R57,0)</f>
        <v>0</v>
      </c>
      <c r="S40" s="109">
        <f>IF(YEAR(S$4)=PPLastYear,'Input|Reported opex'!S57,0)</f>
        <v>0</v>
      </c>
    </row>
    <row r="41" spans="3:19" outlineLevel="1">
      <c r="C41" s="123" t="str">
        <f>C40</f>
        <v>Adjustment 4</v>
      </c>
      <c r="D41" s="110" t="s">
        <v>30</v>
      </c>
      <c r="E41" s="30" t="str">
        <f>$E$8</f>
        <v>$millions</v>
      </c>
      <c r="F41" s="161">
        <f>$F$8</f>
        <v>43252</v>
      </c>
      <c r="J41" s="115">
        <f>J40*IF($F40="nominal",LOOKUP($F41,Nominal_to_Real,'Input|Rate of change'!K$25:K$30),INDEX('Input|Rate of change'!$C$14:$O$21,MATCH('Calc|Opex forecast'!$F40,'Input|Rate of change'!$C$14:$C$21,0),MATCH('Calc|Opex forecast'!$F41,'Input|Rate of change'!$C$14:$O$14,0)))*IF($E40="$millions",1000000,IF($E40="$000",1000,1))/IF($E41="$millions",1000000,IF($E41="$000",1000,1))</f>
        <v>0</v>
      </c>
      <c r="K41" s="115">
        <f>K40*IF($F40="nominal",LOOKUP($F41,Nominal_to_Real,'Input|Rate of change'!L$25:L$30),INDEX('Input|Rate of change'!$C$14:$O$21,MATCH('Calc|Opex forecast'!$F40,'Input|Rate of change'!$C$14:$C$21,0),MATCH('Calc|Opex forecast'!$F41,'Input|Rate of change'!$C$14:$O$14,0)))*IF($E40="$millions",1000000,IF($E40="$000",1000,1))/IF($E41="$millions",1000000,IF($E41="$000",1000,1))</f>
        <v>0</v>
      </c>
      <c r="L41" s="115">
        <f>L40*IF($F40="nominal",LOOKUP($F41,Nominal_to_Real,'Input|Rate of change'!M$25:M$30),INDEX('Input|Rate of change'!$C$14:$O$21,MATCH('Calc|Opex forecast'!$F40,'Input|Rate of change'!$C$14:$C$21,0),MATCH('Calc|Opex forecast'!$F41,'Input|Rate of change'!$C$14:$O$14,0)))*IF($E40="$millions",1000000,IF($E40="$000",1000,1))/IF($E41="$millions",1000000,IF($E41="$000",1000,1))</f>
        <v>0</v>
      </c>
      <c r="M41" s="115">
        <f>M40*IF($F40="nominal",LOOKUP($F41,Nominal_to_Real,'Input|Rate of change'!N$25:N$30),INDEX('Input|Rate of change'!$C$14:$O$21,MATCH('Calc|Opex forecast'!$F40,'Input|Rate of change'!$C$14:$C$21,0),MATCH('Calc|Opex forecast'!$F41,'Input|Rate of change'!$C$14:$O$14,0)))*IF($E40="$millions",1000000,IF($E40="$000",1000,1))/IF($E41="$millions",1000000,IF($E41="$000",1000,1))</f>
        <v>0</v>
      </c>
      <c r="N41" s="153">
        <f>N40*IF($F40="nominal",LOOKUP($F41,Nominal_to_Real,'Input|Rate of change'!O$25:O$30),INDEX('Input|Rate of change'!$C$14:$O$21,MATCH('Calc|Opex forecast'!$F40,'Input|Rate of change'!$C$14:$C$21,0),MATCH('Calc|Opex forecast'!$F41,'Input|Rate of change'!$C$14:$O$14,0)))*IF($E40="$millions",1000000,IF($E40="$000",1000,1))/IF($E41="$millions",1000000,IF($E41="$000",1000,1))</f>
        <v>0</v>
      </c>
      <c r="O41" s="115">
        <f>O40*IF($F40="nominal",LOOKUP($F41,Nominal_to_Real,'Input|Rate of change'!P$25:P$30),INDEX('Input|Rate of change'!$C$14:$O$21,MATCH('Calc|Opex forecast'!$F40,'Input|Rate of change'!$C$14:$C$21,0),MATCH('Calc|Opex forecast'!$F41,'Input|Rate of change'!$C$14:$O$14,0)))*IF($E40="$millions",1000000,IF($E40="$000",1000,1))/IF($E41="$millions",1000000,IF($E41="$000",1000,1))</f>
        <v>0</v>
      </c>
      <c r="P41" s="115">
        <f>P40*IF($F40="nominal",LOOKUP($F41,Nominal_to_Real,'Input|Rate of change'!Q$25:Q$30),INDEX('Input|Rate of change'!$C$14:$O$21,MATCH('Calc|Opex forecast'!$F40,'Input|Rate of change'!$C$14:$C$21,0),MATCH('Calc|Opex forecast'!$F41,'Input|Rate of change'!$C$14:$O$14,0)))*IF($E40="$millions",1000000,IF($E40="$000",1000,1))/IF($E41="$millions",1000000,IF($E41="$000",1000,1))</f>
        <v>0</v>
      </c>
      <c r="Q41" s="115">
        <f>Q40*IF($F40="nominal",LOOKUP($F41,Nominal_to_Real,'Input|Rate of change'!R$25:R$30),INDEX('Input|Rate of change'!$C$14:$O$21,MATCH('Calc|Opex forecast'!$F40,'Input|Rate of change'!$C$14:$C$21,0),MATCH('Calc|Opex forecast'!$F41,'Input|Rate of change'!$C$14:$O$14,0)))*IF($E40="$millions",1000000,IF($E40="$000",1000,1))/IF($E41="$millions",1000000,IF($E41="$000",1000,1))</f>
        <v>0</v>
      </c>
      <c r="R41" s="115">
        <f>R40*IF($F40="nominal",LOOKUP($F41,Nominal_to_Real,'Input|Rate of change'!S$25:S$30),INDEX('Input|Rate of change'!$C$14:$O$21,MATCH('Calc|Opex forecast'!$F40,'Input|Rate of change'!$C$14:$C$21,0),MATCH('Calc|Opex forecast'!$F41,'Input|Rate of change'!$C$14:$O$14,0)))*IF($E40="$millions",1000000,IF($E40="$000",1000,1))/IF($E41="$millions",1000000,IF($E41="$000",1000,1))</f>
        <v>0</v>
      </c>
      <c r="S41" s="115">
        <f>S40*IF($F40="nominal",LOOKUP($F41,Nominal_to_Real,'Input|Rate of change'!T$25:T$30),INDEX('Input|Rate of change'!$C$14:$O$21,MATCH('Calc|Opex forecast'!$F40,'Input|Rate of change'!$C$14:$C$21,0),MATCH('Calc|Opex forecast'!$F41,'Input|Rate of change'!$C$14:$O$14,0)))*IF($E40="$millions",1000000,IF($E40="$000",1000,1))/IF($E41="$millions",1000000,IF($E41="$000",1000,1))</f>
        <v>0</v>
      </c>
    </row>
    <row r="42" spans="3:19" outlineLevel="1">
      <c r="C42" s="123"/>
      <c r="D42" s="110"/>
      <c r="F42" s="161"/>
      <c r="J42" s="115"/>
      <c r="K42" s="115"/>
      <c r="L42" s="115"/>
      <c r="M42" s="115"/>
      <c r="N42" s="115"/>
      <c r="O42" s="115"/>
      <c r="P42" s="115"/>
      <c r="Q42" s="115"/>
      <c r="R42" s="109"/>
      <c r="S42" s="109"/>
    </row>
    <row r="43" spans="3:19" outlineLevel="1">
      <c r="C43" s="123" t="str">
        <f>'Input|Reported opex'!$C$58</f>
        <v>Adjustment 5</v>
      </c>
      <c r="D43" s="108" t="s">
        <v>100</v>
      </c>
      <c r="E43" s="30" t="str">
        <f>'Input|Reported opex'!$E$58</f>
        <v>$millions</v>
      </c>
      <c r="F43" s="161">
        <f>'Input|Reported opex'!$F$58</f>
        <v>43252</v>
      </c>
      <c r="J43" s="109">
        <f>IF(YEAR(J$4)=PPLastYear,'Input|Reported opex'!J58,0)</f>
        <v>0</v>
      </c>
      <c r="K43" s="109">
        <f>IF(YEAR(K$4)=PPLastYear,'Input|Reported opex'!K58,0)</f>
        <v>0</v>
      </c>
      <c r="L43" s="109">
        <f>IF(YEAR(L$4)=PPLastYear,'Input|Reported opex'!L58,0)</f>
        <v>0</v>
      </c>
      <c r="M43" s="109">
        <f>IF(YEAR(M$4)=PPLastYear,'Input|Reported opex'!M58,0)</f>
        <v>0</v>
      </c>
      <c r="N43" s="109">
        <f>IF(YEAR(N$4)=PPLastYear,'Input|Reported opex'!N58,0)</f>
        <v>0</v>
      </c>
      <c r="O43" s="109">
        <f>IF(YEAR(O$4)=PPLastYear,'Input|Reported opex'!O58,0)</f>
        <v>0</v>
      </c>
      <c r="P43" s="109">
        <f>IF(YEAR(P$4)=PPLastYear,'Input|Reported opex'!P58,0)</f>
        <v>0</v>
      </c>
      <c r="Q43" s="109">
        <f>IF(YEAR(Q$4)=PPLastYear,'Input|Reported opex'!Q58,0)</f>
        <v>0</v>
      </c>
      <c r="R43" s="109">
        <f>IF(YEAR(R$4)=PPLastYear,'Input|Reported opex'!R58,0)</f>
        <v>0</v>
      </c>
      <c r="S43" s="109">
        <f>IF(YEAR(S$4)=PPLastYear,'Input|Reported opex'!S58,0)</f>
        <v>0</v>
      </c>
    </row>
    <row r="44" spans="3:19" outlineLevel="1">
      <c r="C44" s="123" t="str">
        <f>C43</f>
        <v>Adjustment 5</v>
      </c>
      <c r="D44" s="110" t="s">
        <v>30</v>
      </c>
      <c r="E44" s="30" t="str">
        <f>$E$8</f>
        <v>$millions</v>
      </c>
      <c r="F44" s="161">
        <f>$F$8</f>
        <v>43252</v>
      </c>
      <c r="J44" s="115">
        <f>J43*IF($F43="nominal",LOOKUP($F44,Nominal_to_Real,'Input|Rate of change'!K$25:K$30),INDEX('Input|Rate of change'!$C$14:$O$21,MATCH('Calc|Opex forecast'!$F43,'Input|Rate of change'!$C$14:$C$21,0),MATCH('Calc|Opex forecast'!$F44,'Input|Rate of change'!$C$14:$O$14,0)))*IF($E43="$millions",1000000,IF($E43="$000",1000,1))/IF($E44="$millions",1000000,IF($E44="$000",1000,1))</f>
        <v>0</v>
      </c>
      <c r="K44" s="115">
        <f>K43*IF($F43="nominal",LOOKUP($F44,Nominal_to_Real,'Input|Rate of change'!L$25:L$30),INDEX('Input|Rate of change'!$C$14:$O$21,MATCH('Calc|Opex forecast'!$F43,'Input|Rate of change'!$C$14:$C$21,0),MATCH('Calc|Opex forecast'!$F44,'Input|Rate of change'!$C$14:$O$14,0)))*IF($E43="$millions",1000000,IF($E43="$000",1000,1))/IF($E44="$millions",1000000,IF($E44="$000",1000,1))</f>
        <v>0</v>
      </c>
      <c r="L44" s="115">
        <f>L43*IF($F43="nominal",LOOKUP($F44,Nominal_to_Real,'Input|Rate of change'!M$25:M$30),INDEX('Input|Rate of change'!$C$14:$O$21,MATCH('Calc|Opex forecast'!$F43,'Input|Rate of change'!$C$14:$C$21,0),MATCH('Calc|Opex forecast'!$F44,'Input|Rate of change'!$C$14:$O$14,0)))*IF($E43="$millions",1000000,IF($E43="$000",1000,1))/IF($E44="$millions",1000000,IF($E44="$000",1000,1))</f>
        <v>0</v>
      </c>
      <c r="M44" s="115">
        <f>M43*IF($F43="nominal",LOOKUP($F44,Nominal_to_Real,'Input|Rate of change'!N$25:N$30),INDEX('Input|Rate of change'!$C$14:$O$21,MATCH('Calc|Opex forecast'!$F43,'Input|Rate of change'!$C$14:$C$21,0),MATCH('Calc|Opex forecast'!$F44,'Input|Rate of change'!$C$14:$O$14,0)))*IF($E43="$millions",1000000,IF($E43="$000",1000,1))/IF($E44="$millions",1000000,IF($E44="$000",1000,1))</f>
        <v>0</v>
      </c>
      <c r="N44" s="153">
        <f>N43*IF($F43="nominal",LOOKUP($F44,Nominal_to_Real,'Input|Rate of change'!O$25:O$30),INDEX('Input|Rate of change'!$C$14:$O$21,MATCH('Calc|Opex forecast'!$F43,'Input|Rate of change'!$C$14:$C$21,0),MATCH('Calc|Opex forecast'!$F44,'Input|Rate of change'!$C$14:$O$14,0)))*IF($E43="$millions",1000000,IF($E43="$000",1000,1))/IF($E44="$millions",1000000,IF($E44="$000",1000,1))</f>
        <v>0</v>
      </c>
      <c r="O44" s="115">
        <f>O43*IF($F43="nominal",LOOKUP($F44,Nominal_to_Real,'Input|Rate of change'!P$25:P$30),INDEX('Input|Rate of change'!$C$14:$O$21,MATCH('Calc|Opex forecast'!$F43,'Input|Rate of change'!$C$14:$C$21,0),MATCH('Calc|Opex forecast'!$F44,'Input|Rate of change'!$C$14:$O$14,0)))*IF($E43="$millions",1000000,IF($E43="$000",1000,1))/IF($E44="$millions",1000000,IF($E44="$000",1000,1))</f>
        <v>0</v>
      </c>
      <c r="P44" s="115">
        <f>P43*IF($F43="nominal",LOOKUP($F44,Nominal_to_Real,'Input|Rate of change'!Q$25:Q$30),INDEX('Input|Rate of change'!$C$14:$O$21,MATCH('Calc|Opex forecast'!$F43,'Input|Rate of change'!$C$14:$C$21,0),MATCH('Calc|Opex forecast'!$F44,'Input|Rate of change'!$C$14:$O$14,0)))*IF($E43="$millions",1000000,IF($E43="$000",1000,1))/IF($E44="$millions",1000000,IF($E44="$000",1000,1))</f>
        <v>0</v>
      </c>
      <c r="Q44" s="115">
        <f>Q43*IF($F43="nominal",LOOKUP($F44,Nominal_to_Real,'Input|Rate of change'!R$25:R$30),INDEX('Input|Rate of change'!$C$14:$O$21,MATCH('Calc|Opex forecast'!$F43,'Input|Rate of change'!$C$14:$C$21,0),MATCH('Calc|Opex forecast'!$F44,'Input|Rate of change'!$C$14:$O$14,0)))*IF($E43="$millions",1000000,IF($E43="$000",1000,1))/IF($E44="$millions",1000000,IF($E44="$000",1000,1))</f>
        <v>0</v>
      </c>
      <c r="R44" s="115">
        <f>R43*IF($F43="nominal",LOOKUP($F44,Nominal_to_Real,'Input|Rate of change'!S$25:S$30),INDEX('Input|Rate of change'!$C$14:$O$21,MATCH('Calc|Opex forecast'!$F43,'Input|Rate of change'!$C$14:$C$21,0),MATCH('Calc|Opex forecast'!$F44,'Input|Rate of change'!$C$14:$O$14,0)))*IF($E43="$millions",1000000,IF($E43="$000",1000,1))/IF($E44="$millions",1000000,IF($E44="$000",1000,1))</f>
        <v>0</v>
      </c>
      <c r="S44" s="115">
        <f>S43*IF($F43="nominal",LOOKUP($F44,Nominal_to_Real,'Input|Rate of change'!T$25:T$30),INDEX('Input|Rate of change'!$C$14:$O$21,MATCH('Calc|Opex forecast'!$F43,'Input|Rate of change'!$C$14:$C$21,0),MATCH('Calc|Opex forecast'!$F44,'Input|Rate of change'!$C$14:$O$14,0)))*IF($E43="$millions",1000000,IF($E43="$000",1000,1))/IF($E44="$millions",1000000,IF($E44="$000",1000,1))</f>
        <v>0</v>
      </c>
    </row>
    <row r="45" spans="3:19" outlineLevel="1">
      <c r="C45" s="123"/>
      <c r="D45" s="110"/>
      <c r="E45" s="110"/>
      <c r="F45" s="161"/>
      <c r="J45" s="115"/>
      <c r="K45" s="115"/>
      <c r="L45" s="115"/>
      <c r="M45" s="115"/>
      <c r="N45" s="115"/>
      <c r="O45" s="115"/>
      <c r="P45" s="115"/>
      <c r="Q45" s="115"/>
      <c r="R45" s="115"/>
      <c r="S45" s="115"/>
    </row>
    <row r="46" spans="3:19" outlineLevel="1">
      <c r="C46" s="123" t="s">
        <v>94</v>
      </c>
      <c r="D46" s="110" t="s">
        <v>107</v>
      </c>
      <c r="E46" s="110" t="str">
        <f>$E$8</f>
        <v>$millions</v>
      </c>
      <c r="F46" s="161">
        <f>$F$8</f>
        <v>43252</v>
      </c>
      <c r="J46" s="115">
        <f>SUM(J26,J32,J35,J38,J41,J44)*'Input|Reported opex'!J62</f>
        <v>0</v>
      </c>
      <c r="K46" s="115">
        <f>SUM(K26,K32,K35,K38,K41,K44)*'Input|Reported opex'!K62</f>
        <v>0</v>
      </c>
      <c r="L46" s="115">
        <f>SUM(L26,L32,L35,L38,L41,L44)*'Input|Reported opex'!L62</f>
        <v>0</v>
      </c>
      <c r="M46" s="115">
        <f>SUM(M26,M32,M35,M38,M41,M44)*'Input|Reported opex'!M62</f>
        <v>0</v>
      </c>
      <c r="N46" s="115">
        <f>SUM(N26,N32,N35,N38,N41,N44)*'Input|Reported opex'!N62</f>
        <v>0</v>
      </c>
      <c r="O46" s="115">
        <f>SUM(O26,O32,O35,O38,O41,O44)*'Input|Reported opex'!O62</f>
        <v>0</v>
      </c>
      <c r="P46" s="115">
        <f>SUM(P26,P32,P35,P38,P41,P44)*'Input|Reported opex'!P62</f>
        <v>0</v>
      </c>
      <c r="Q46" s="115">
        <f>SUM(Q26,Q32,Q35,Q38,Q41,Q44)*'Input|Reported opex'!Q62</f>
        <v>0</v>
      </c>
      <c r="R46" s="115">
        <f>SUM(R26,R32,R35,R38,R41,R44)*'Input|Reported opex'!R62</f>
        <v>0</v>
      </c>
      <c r="S46" s="115">
        <f>SUM(S26,S32,S35,S38,S41,S44)*'Input|Reported opex'!S62</f>
        <v>0</v>
      </c>
    </row>
    <row r="47" spans="3:19" outlineLevel="1">
      <c r="C47" s="123"/>
      <c r="D47" s="110"/>
      <c r="E47" s="110"/>
      <c r="F47" s="161"/>
      <c r="J47" s="115"/>
      <c r="K47" s="115"/>
      <c r="L47" s="115"/>
      <c r="M47" s="115"/>
      <c r="N47" s="115"/>
      <c r="O47" s="115"/>
      <c r="P47" s="115"/>
      <c r="Q47" s="115"/>
      <c r="R47" s="115"/>
      <c r="S47" s="115"/>
    </row>
    <row r="48" spans="3:19" outlineLevel="1">
      <c r="C48" s="181" t="s">
        <v>152</v>
      </c>
      <c r="D48" s="112" t="s">
        <v>107</v>
      </c>
      <c r="E48" s="112" t="str">
        <f>$E$8</f>
        <v>$millions</v>
      </c>
      <c r="F48" s="182">
        <f>$F$8</f>
        <v>43252</v>
      </c>
      <c r="J48" s="180">
        <f>SUM(J26,J32,J35,J38,J41,J44,J46)</f>
        <v>0</v>
      </c>
      <c r="K48" s="180">
        <f t="shared" ref="K48:S48" si="4">SUM(K26,K32,K35,K38,K41,K44,K46)</f>
        <v>0</v>
      </c>
      <c r="L48" s="180">
        <f t="shared" si="4"/>
        <v>0</v>
      </c>
      <c r="M48" s="180">
        <f>SUM(M26,M29,M32,M35,M38,M41,M44,M46)</f>
        <v>167.67064542629421</v>
      </c>
      <c r="N48" s="180">
        <f t="shared" si="4"/>
        <v>0</v>
      </c>
      <c r="O48" s="180">
        <f t="shared" si="4"/>
        <v>0</v>
      </c>
      <c r="P48" s="180">
        <f t="shared" si="4"/>
        <v>0</v>
      </c>
      <c r="Q48" s="180">
        <f t="shared" si="4"/>
        <v>0</v>
      </c>
      <c r="R48" s="180">
        <f t="shared" si="4"/>
        <v>0</v>
      </c>
      <c r="S48" s="180">
        <f t="shared" si="4"/>
        <v>0</v>
      </c>
    </row>
    <row r="49" spans="1:47">
      <c r="J49" s="107"/>
      <c r="K49" s="107"/>
      <c r="L49" s="107"/>
      <c r="O49" s="141"/>
    </row>
    <row r="50" spans="1:47" s="103" customFormat="1" ht="12.75">
      <c r="A50" s="94"/>
      <c r="B50" s="95" t="s">
        <v>92</v>
      </c>
      <c r="C50" s="94"/>
      <c r="D50" s="94"/>
      <c r="E50" s="94"/>
      <c r="F50" s="96"/>
      <c r="G50" s="96"/>
      <c r="H50" s="96"/>
      <c r="I50" s="96"/>
      <c r="J50" s="97"/>
      <c r="K50" s="98"/>
      <c r="L50" s="97"/>
      <c r="M50" s="98"/>
      <c r="N50" s="97"/>
      <c r="O50" s="97"/>
      <c r="P50" s="97"/>
      <c r="Q50" s="97"/>
      <c r="R50" s="97"/>
      <c r="S50" s="97"/>
      <c r="T50" s="97"/>
      <c r="U50" s="97"/>
      <c r="V50" s="98"/>
      <c r="W50" s="98"/>
      <c r="X50" s="99"/>
      <c r="Y50" s="99"/>
      <c r="Z50" s="99"/>
      <c r="AA50" s="99"/>
      <c r="AB50" s="100"/>
      <c r="AC50" s="101"/>
      <c r="AD50" s="101"/>
      <c r="AE50" s="102"/>
      <c r="AF50" s="102"/>
      <c r="AG50" s="102"/>
      <c r="AH50" s="102"/>
      <c r="AI50" s="102"/>
      <c r="AJ50" s="102"/>
      <c r="AK50" s="102"/>
      <c r="AL50" s="102"/>
      <c r="AM50" s="102"/>
      <c r="AN50" s="102"/>
      <c r="AO50" s="102"/>
      <c r="AP50" s="102"/>
      <c r="AQ50" s="102"/>
      <c r="AR50" s="102"/>
      <c r="AS50" s="102"/>
      <c r="AT50" s="102"/>
      <c r="AU50" s="102"/>
    </row>
    <row r="51" spans="1:47" outlineLevel="1">
      <c r="J51" s="107"/>
      <c r="K51" s="107"/>
      <c r="L51" s="107"/>
      <c r="M51" s="107"/>
      <c r="N51" s="107"/>
      <c r="O51" s="107"/>
      <c r="P51" s="107"/>
      <c r="Q51" s="107"/>
      <c r="R51" s="107"/>
      <c r="S51" s="107"/>
    </row>
    <row r="52" spans="1:47" outlineLevel="1">
      <c r="C52" s="67" t="s">
        <v>42</v>
      </c>
      <c r="D52" s="32" t="s">
        <v>7</v>
      </c>
      <c r="E52" s="32" t="s">
        <v>8</v>
      </c>
      <c r="F52" s="32" t="s">
        <v>22</v>
      </c>
      <c r="J52" s="163" t="str">
        <f>IF(YEAR(J$4)&gt;='Input|General'!$G$13,IF(YEAR(J$4)&lt;='Input|General'!$G$14,J$4,""),"")</f>
        <v/>
      </c>
      <c r="K52" s="163" t="str">
        <f>IF(YEAR(K$4)&gt;='Input|General'!$G$13,IF(YEAR(K$4)&lt;='Input|General'!$G$14,K$4,""),"")</f>
        <v/>
      </c>
      <c r="L52" s="163" t="str">
        <f>IF(YEAR(L$4)&gt;='Input|General'!$G$13,IF(YEAR(L$4)&lt;='Input|General'!$G$14,L$4,""),"")</f>
        <v/>
      </c>
      <c r="M52" s="163" t="str">
        <f>IF(YEAR(M$4)&gt;='Input|General'!$G$13,IF(YEAR(M$4)&lt;='Input|General'!$G$14,M$4,""),"")</f>
        <v/>
      </c>
      <c r="N52" s="163">
        <f>IF(YEAR(N$4)&gt;='Input|General'!$G$13,IF(YEAR(N$4)&lt;='Input|General'!$G$14,N$4,""),"")</f>
        <v>43617</v>
      </c>
      <c r="O52" s="163">
        <f>IF(YEAR(O$4)&gt;='Input|General'!$G$13,IF(YEAR(O$4)&lt;='Input|General'!$G$14,O$4,""),"")</f>
        <v>43983</v>
      </c>
      <c r="P52" s="163">
        <f>IF(YEAR(P$4)&gt;='Input|General'!$G$13,IF(YEAR(P$4)&lt;='Input|General'!$G$14,P$4,""),"")</f>
        <v>44348</v>
      </c>
      <c r="Q52" s="163">
        <f>IF(YEAR(Q$4)&gt;='Input|General'!$G$13,IF(YEAR(Q$4)&lt;='Input|General'!$G$14,Q$4,""),"")</f>
        <v>44713</v>
      </c>
      <c r="R52" s="163">
        <f>IF(YEAR(R$4)&gt;='Input|General'!$G$13,IF(YEAR(R$4)&lt;='Input|General'!$G$14,R$4,""),"")</f>
        <v>45078</v>
      </c>
      <c r="S52" s="163" t="str">
        <f>IF(YEAR(S$4)&gt;='Input|General'!$G$13,IF(YEAR(S$4)&lt;='Input|General'!$G$14,S$4,""),"")</f>
        <v/>
      </c>
    </row>
    <row r="53" spans="1:47" outlineLevel="1">
      <c r="C53" s="67"/>
      <c r="J53" s="107"/>
      <c r="K53" s="107"/>
      <c r="L53" s="107"/>
      <c r="M53" s="107"/>
      <c r="N53" s="107"/>
      <c r="O53" s="107"/>
      <c r="P53" s="107"/>
      <c r="Q53" s="107"/>
      <c r="R53" s="107"/>
      <c r="S53" s="107"/>
    </row>
    <row r="54" spans="1:47" outlineLevel="1">
      <c r="B54" s="67"/>
      <c r="C54" s="116"/>
      <c r="J54" s="107"/>
      <c r="K54" s="107"/>
      <c r="L54" s="107"/>
      <c r="M54" s="107"/>
      <c r="N54" s="107"/>
      <c r="O54" s="107"/>
      <c r="P54" s="107"/>
      <c r="Q54" s="107"/>
      <c r="R54" s="107"/>
      <c r="S54" s="107"/>
    </row>
    <row r="55" spans="1:47" outlineLevel="1">
      <c r="C55" s="111" t="s">
        <v>116</v>
      </c>
      <c r="D55" s="110" t="s">
        <v>30</v>
      </c>
      <c r="E55" s="30" t="s">
        <v>31</v>
      </c>
      <c r="F55" s="30" t="s">
        <v>36</v>
      </c>
      <c r="J55" s="117">
        <f>SUMPRODUCT('Input|Rate of change'!K75:K80,'Input|Rate of change'!$N$84:$N$89)</f>
        <v>0</v>
      </c>
      <c r="K55" s="117">
        <f>SUMPRODUCT('Input|Rate of change'!L75:L80,'Input|Rate of change'!$N$84:$N$89)</f>
        <v>0</v>
      </c>
      <c r="L55" s="117">
        <f>SUMPRODUCT('Input|Rate of change'!M75:M80,'Input|Rate of change'!$N$84:$N$89)</f>
        <v>0</v>
      </c>
      <c r="M55" s="117">
        <f>SUMPRODUCT('Input|Rate of change'!N75:N80,'Input|Rate of change'!$N$84:$N$89)</f>
        <v>0</v>
      </c>
      <c r="N55" s="117">
        <f>SUMPRODUCT('Input|Rate of change'!O75:O80,'Input|Rate of change'!$N$84:$N$89)</f>
        <v>3.2514513643035255E-3</v>
      </c>
      <c r="O55" s="117">
        <f>SUMPRODUCT('Input|Rate of change'!P75:P80,'Input|Rate of change'!$N$84:$N$89)</f>
        <v>2.0145255121410931E-3</v>
      </c>
      <c r="P55" s="117">
        <f>SUMPRODUCT('Input|Rate of change'!Q75:Q80,'Input|Rate of change'!$N$84:$N$89)</f>
        <v>2.2407046908772214E-3</v>
      </c>
      <c r="Q55" s="117">
        <f>SUMPRODUCT('Input|Rate of change'!R75:R80,'Input|Rate of change'!$N$84:$N$89)</f>
        <v>1.6686541559853654E-3</v>
      </c>
      <c r="R55" s="117">
        <f>SUMPRODUCT('Input|Rate of change'!S75:S80,'Input|Rate of change'!$N$84:$N$89)</f>
        <v>2.2110064415440914E-3</v>
      </c>
      <c r="S55" s="117">
        <f>SUMPRODUCT('Input|Rate of change'!T75:T80,'Input|Rate of change'!$N$84:$N$89)</f>
        <v>0</v>
      </c>
    </row>
    <row r="56" spans="1:47" outlineLevel="1">
      <c r="J56" s="117"/>
      <c r="K56" s="117"/>
      <c r="L56" s="117"/>
      <c r="M56" s="117"/>
      <c r="N56" s="530">
        <f t="array" ref="N56">IF(N$52=N$4,PRODUCT(1+$J55:N55)-1,"")</f>
        <v>3.2514513643036036E-3</v>
      </c>
      <c r="O56" s="530">
        <f t="array" ref="O56">IF(O$52=O$4,PRODUCT(1+$J55:O55)-1,"")</f>
        <v>5.2725270081694919E-3</v>
      </c>
      <c r="P56" s="530">
        <f t="array" ref="P56">IF(P$52=P$4,PRODUCT(1+$J55:P55)-1,"")</f>
        <v>7.5250458750466542E-3</v>
      </c>
      <c r="Q56" s="530">
        <f t="array" ref="Q56">IF(Q$52=Q$4,PRODUCT(1+$J55:Q55)-1,"")</f>
        <v>9.2062567301054443E-3</v>
      </c>
      <c r="R56" s="530">
        <f t="array" ref="R56">IF(R$52=R$4,PRODUCT(1+$J55:R55)-1,"")</f>
        <v>1.1437618264582339E-2</v>
      </c>
      <c r="S56" s="117"/>
    </row>
    <row r="57" spans="1:47" outlineLevel="1">
      <c r="C57" s="111" t="s">
        <v>85</v>
      </c>
      <c r="D57" s="110" t="s">
        <v>30</v>
      </c>
      <c r="E57" s="30" t="s">
        <v>31</v>
      </c>
      <c r="F57" s="30" t="s">
        <v>36</v>
      </c>
      <c r="J57" s="117">
        <f>SUMPRODUCT('Input|Rate of change'!K36:K43,'Input|Rate of change'!K49:K56)</f>
        <v>0</v>
      </c>
      <c r="K57" s="117">
        <f>SUMPRODUCT('Input|Rate of change'!L36:L43,'Input|Rate of change'!L49:L56)</f>
        <v>0</v>
      </c>
      <c r="L57" s="117">
        <f>SUMPRODUCT('Input|Rate of change'!M36:M43,'Input|Rate of change'!M49:M56)</f>
        <v>0</v>
      </c>
      <c r="M57" s="117">
        <f>SUMPRODUCT('Input|Rate of change'!N36:N43,'Input|Rate of change'!N49:N56)</f>
        <v>0</v>
      </c>
      <c r="N57" s="117">
        <f>SUMPRODUCT('Input|Rate of change'!O36:O43,'Input|Rate of change'!O49:O56)</f>
        <v>5.7101587061515E-3</v>
      </c>
      <c r="O57" s="117">
        <f>SUMPRODUCT('Input|Rate of change'!P36:P43,'Input|Rate of change'!P49:P56)</f>
        <v>6.7207577087641393E-3</v>
      </c>
      <c r="P57" s="117">
        <f>SUMPRODUCT('Input|Rate of change'!Q36:Q43,'Input|Rate of change'!Q49:Q56)</f>
        <v>8.4916580883145649E-3</v>
      </c>
      <c r="Q57" s="117">
        <f>SUMPRODUCT('Input|Rate of change'!R36:R43,'Input|Rate of change'!R49:R56)</f>
        <v>1.0307252021166603E-2</v>
      </c>
      <c r="R57" s="117">
        <f>SUMPRODUCT('Input|Rate of change'!S36:S43,'Input|Rate of change'!S49:S56)</f>
        <v>1.0473815303228629E-2</v>
      </c>
      <c r="S57" s="117">
        <f>SUMPRODUCT('Input|Rate of change'!T36:T43,'Input|Rate of change'!T49:T56)</f>
        <v>0</v>
      </c>
    </row>
    <row r="58" spans="1:47" outlineLevel="1">
      <c r="C58" s="111"/>
      <c r="J58" s="117"/>
      <c r="K58" s="117"/>
      <c r="L58" s="117"/>
      <c r="M58" s="117"/>
      <c r="N58" s="117"/>
      <c r="O58" s="117"/>
      <c r="P58" s="117"/>
      <c r="Q58" s="117"/>
      <c r="R58" s="117"/>
      <c r="S58" s="117"/>
    </row>
    <row r="59" spans="1:47" outlineLevel="1">
      <c r="C59" s="111" t="s">
        <v>111</v>
      </c>
      <c r="D59" s="110" t="s">
        <v>30</v>
      </c>
      <c r="E59" s="30" t="s">
        <v>31</v>
      </c>
      <c r="F59" s="30" t="s">
        <v>36</v>
      </c>
      <c r="J59" s="117">
        <f>'Input|Rate of change'!K97</f>
        <v>0</v>
      </c>
      <c r="K59" s="117">
        <f>'Input|Rate of change'!L97</f>
        <v>0</v>
      </c>
      <c r="L59" s="117">
        <f>'Input|Rate of change'!M97</f>
        <v>0</v>
      </c>
      <c r="M59" s="117">
        <f>'Input|Rate of change'!N97</f>
        <v>0</v>
      </c>
      <c r="N59" s="117">
        <f>'Input|Rate of change'!O97</f>
        <v>0</v>
      </c>
      <c r="O59" s="117">
        <f>'Input|Rate of change'!P97</f>
        <v>0</v>
      </c>
      <c r="P59" s="117">
        <f>'Input|Rate of change'!Q97</f>
        <v>0</v>
      </c>
      <c r="Q59" s="117">
        <f>'Input|Rate of change'!R97</f>
        <v>0</v>
      </c>
      <c r="R59" s="117">
        <f>'Input|Rate of change'!S97</f>
        <v>0</v>
      </c>
      <c r="S59" s="117">
        <f>'Input|Rate of change'!T97</f>
        <v>0</v>
      </c>
    </row>
    <row r="60" spans="1:47" outlineLevel="1">
      <c r="C60" s="111"/>
      <c r="J60" s="176"/>
      <c r="K60" s="176"/>
      <c r="L60" s="176"/>
      <c r="M60" s="176"/>
      <c r="N60" s="117">
        <f>(1+M57)*(1+N57)-1</f>
        <v>5.7101587061514358E-3</v>
      </c>
      <c r="O60" s="117">
        <f>(1+N57)*(1+O57)-1</f>
        <v>1.2469293008058324E-2</v>
      </c>
      <c r="P60" s="117">
        <f>(1+N57)*(1+O57)*(1+P57)-1</f>
        <v>2.1066836069200345E-2</v>
      </c>
      <c r="Q60" s="117">
        <f>(1+N57)*(1+O57)*(1+P57)*(1+Q57)-1</f>
        <v>3.1591229279020805E-2</v>
      </c>
      <c r="R60" s="117">
        <f>(1+N57)*(1+O57)*(1+P57)*(1+Q57)*(1+R57)-1</f>
        <v>4.23959252829198E-2</v>
      </c>
      <c r="S60" s="176"/>
    </row>
    <row r="61" spans="1:47" outlineLevel="1">
      <c r="C61" s="118" t="s">
        <v>154</v>
      </c>
      <c r="D61" s="114" t="s">
        <v>30</v>
      </c>
      <c r="E61" s="114" t="s">
        <v>31</v>
      </c>
      <c r="F61" s="114" t="s">
        <v>36</v>
      </c>
      <c r="J61" s="143">
        <f>(1+J55)*(1+J57)*(1-J59)-1</f>
        <v>0</v>
      </c>
      <c r="K61" s="143">
        <f t="shared" ref="K61:S61" si="5">(1+K55)*(1+K57)*(1-K59)-1</f>
        <v>0</v>
      </c>
      <c r="L61" s="143">
        <f t="shared" si="5"/>
        <v>0</v>
      </c>
      <c r="M61" s="143">
        <f t="shared" si="5"/>
        <v>0</v>
      </c>
      <c r="N61" s="143">
        <f t="shared" si="5"/>
        <v>8.9801763737704654E-3</v>
      </c>
      <c r="O61" s="143">
        <f t="shared" si="5"/>
        <v>8.7488223587706138E-3</v>
      </c>
      <c r="P61" s="143">
        <f>(1+P55)*(1+P57)*(1-P59)-1</f>
        <v>1.0751390077303524E-2</v>
      </c>
      <c r="Q61" s="143">
        <f t="shared" si="5"/>
        <v>1.1993105416074012E-2</v>
      </c>
      <c r="R61" s="143">
        <f t="shared" si="5"/>
        <v>1.2707979417875714E-2</v>
      </c>
      <c r="S61" s="143">
        <f t="shared" si="5"/>
        <v>0</v>
      </c>
    </row>
    <row r="62" spans="1:47" outlineLevel="1">
      <c r="C62" s="124" t="s">
        <v>155</v>
      </c>
      <c r="D62" s="110" t="s">
        <v>30</v>
      </c>
      <c r="E62" s="30" t="s">
        <v>31</v>
      </c>
      <c r="F62" s="30" t="s">
        <v>36</v>
      </c>
      <c r="J62" s="117" t="str">
        <f t="array" ref="J62">IF(J$52=J$4,PRODUCT(1+$J61:J61)-1,"")</f>
        <v/>
      </c>
      <c r="K62" s="117" t="str">
        <f t="array" ref="K62">IF(K$52=K$4,PRODUCT(1+$J61:K61)-1,"")</f>
        <v/>
      </c>
      <c r="L62" s="117" t="str">
        <f t="array" ref="L62">IF(L$52=L$4,PRODUCT(1+$J61:L61)-1,"")</f>
        <v/>
      </c>
      <c r="M62" s="117" t="str">
        <f t="array" ref="M62">IF(M$52=M$4,PRODUCT(1+$J61:M61)-1,"")</f>
        <v/>
      </c>
      <c r="N62" s="280">
        <f t="array" ref="N62">IF(N$52=N$4,PRODUCT(1+$J61:N61)-1,"")</f>
        <v>8.9801763737704654E-3</v>
      </c>
      <c r="O62" s="280">
        <f t="array" ref="O62">IF(O$52=O$4,PRODUCT(1+$J61:O61)-1,"")</f>
        <v>1.7807564700385692E-2</v>
      </c>
      <c r="P62" s="280">
        <f t="array" ref="P62">IF(P$52=P$4,PRODUCT(1+$J61:P61)-1,"")</f>
        <v>2.8750410852109942E-2</v>
      </c>
      <c r="Q62" s="280">
        <f t="array" ref="Q62">IF(Q$52=Q$4,PRODUCT(1+$J61:Q61)-1,"")</f>
        <v>4.1088322976288838E-2</v>
      </c>
      <c r="R62" s="280">
        <f t="array" ref="R62">IF(R$52=R$4,PRODUCT(1+$J61:R61)-1,"")</f>
        <v>5.4318451956862246E-2</v>
      </c>
      <c r="S62" s="117" t="str">
        <f t="array" ref="S62">IF(S$52=S$4,PRODUCT(1+$J61:S61)-1,"")</f>
        <v/>
      </c>
    </row>
    <row r="63" spans="1:47">
      <c r="J63" s="107"/>
      <c r="K63" s="107"/>
      <c r="L63" s="107"/>
      <c r="M63" s="107"/>
      <c r="N63" s="530">
        <v>5.7287250094668618E-3</v>
      </c>
      <c r="O63" s="530">
        <v>1.25350376922162E-2</v>
      </c>
      <c r="P63" s="530">
        <v>2.1225364977063288E-2</v>
      </c>
      <c r="Q63" s="530">
        <v>3.1882066246183394E-2</v>
      </c>
      <c r="R63" s="530">
        <v>4.2880833692279907E-2</v>
      </c>
      <c r="S63" s="119"/>
    </row>
    <row r="64" spans="1:47" s="103" customFormat="1" ht="12.75">
      <c r="A64" s="94"/>
      <c r="B64" s="95" t="s">
        <v>95</v>
      </c>
      <c r="C64" s="94"/>
      <c r="D64" s="94"/>
      <c r="E64" s="94"/>
      <c r="F64" s="96"/>
      <c r="G64" s="96"/>
      <c r="H64" s="96"/>
      <c r="I64" s="96"/>
      <c r="J64" s="97"/>
      <c r="K64" s="98"/>
      <c r="L64" s="97"/>
      <c r="M64" s="98"/>
      <c r="N64" s="97"/>
      <c r="O64" s="97"/>
      <c r="P64" s="97"/>
      <c r="Q64" s="97"/>
      <c r="R64" s="97"/>
      <c r="S64" s="97"/>
      <c r="T64" s="97"/>
      <c r="U64" s="97"/>
      <c r="V64" s="98"/>
      <c r="W64" s="98"/>
      <c r="X64" s="99"/>
      <c r="Y64" s="99"/>
      <c r="Z64" s="99"/>
      <c r="AA64" s="99"/>
      <c r="AB64" s="100"/>
      <c r="AC64" s="101"/>
      <c r="AD64" s="101"/>
      <c r="AE64" s="102"/>
      <c r="AF64" s="102"/>
      <c r="AG64" s="102"/>
      <c r="AH64" s="102"/>
      <c r="AI64" s="102"/>
      <c r="AJ64" s="102"/>
      <c r="AK64" s="102"/>
      <c r="AL64" s="102"/>
      <c r="AM64" s="102"/>
      <c r="AN64" s="102"/>
      <c r="AO64" s="102"/>
      <c r="AP64" s="102"/>
      <c r="AQ64" s="102"/>
      <c r="AR64" s="102"/>
      <c r="AS64" s="102"/>
      <c r="AT64" s="102"/>
      <c r="AU64" s="102"/>
    </row>
    <row r="65" spans="1:47" outlineLevel="1">
      <c r="C65" s="106"/>
      <c r="J65" s="107"/>
      <c r="K65" s="107"/>
      <c r="L65" s="107"/>
    </row>
    <row r="66" spans="1:47" outlineLevel="1">
      <c r="C66" s="67" t="s">
        <v>112</v>
      </c>
      <c r="D66" s="32" t="s">
        <v>7</v>
      </c>
      <c r="E66" s="32" t="s">
        <v>8</v>
      </c>
      <c r="F66" s="32" t="s">
        <v>22</v>
      </c>
      <c r="J66" s="163" t="str">
        <f>IF(YEAR(J$4)&gt;='Input|General'!$G$13,IF(YEAR(J$4)&lt;='Input|General'!$G$14,J$4,""),"")</f>
        <v/>
      </c>
      <c r="K66" s="163" t="str">
        <f>IF(YEAR(K$4)&gt;='Input|General'!$G$13,IF(YEAR(K$4)&lt;='Input|General'!$G$14,K$4,""),"")</f>
        <v/>
      </c>
      <c r="L66" s="163" t="str">
        <f>IF(YEAR(L$4)&gt;='Input|General'!$G$13,IF(YEAR(L$4)&lt;='Input|General'!$G$14,L$4,""),"")</f>
        <v/>
      </c>
      <c r="M66" s="163" t="str">
        <f>IF(YEAR(M$4)&gt;='Input|General'!$G$13,IF(YEAR(M$4)&lt;='Input|General'!$G$14,M$4,""),"")</f>
        <v/>
      </c>
      <c r="N66" s="163">
        <f>IF(YEAR(N$4)&gt;='Input|General'!$G$13,IF(YEAR(N$4)&lt;='Input|General'!$G$14,N$4,""),"")</f>
        <v>43617</v>
      </c>
      <c r="O66" s="163">
        <f>IF(YEAR(O$4)&gt;='Input|General'!$G$13,IF(YEAR(O$4)&lt;='Input|General'!$G$14,O$4,""),"")</f>
        <v>43983</v>
      </c>
      <c r="P66" s="163">
        <f>IF(YEAR(P$4)&gt;='Input|General'!$G$13,IF(YEAR(P$4)&lt;='Input|General'!$G$14,P$4,""),"")</f>
        <v>44348</v>
      </c>
      <c r="Q66" s="163">
        <f>IF(YEAR(Q$4)&gt;='Input|General'!$G$13,IF(YEAR(Q$4)&lt;='Input|General'!$G$14,Q$4,""),"")</f>
        <v>44713</v>
      </c>
      <c r="R66" s="163">
        <f>IF(YEAR(R$4)&gt;='Input|General'!$G$13,IF(YEAR(R$4)&lt;='Input|General'!$G$14,R$4,""),"")</f>
        <v>45078</v>
      </c>
      <c r="S66" s="163" t="str">
        <f>IF(YEAR(S$4)&gt;='Input|General'!$G$13,IF(YEAR(S$4)&lt;='Input|General'!$G$14,S$4,""),"")</f>
        <v/>
      </c>
    </row>
    <row r="67" spans="1:47" outlineLevel="1">
      <c r="C67" s="67"/>
      <c r="J67" s="120"/>
      <c r="K67" s="120"/>
      <c r="L67" s="120"/>
      <c r="M67" s="120"/>
      <c r="N67" s="120"/>
      <c r="O67" s="120"/>
      <c r="P67" s="120"/>
      <c r="Q67" s="120"/>
      <c r="R67" s="120"/>
      <c r="S67" s="120"/>
    </row>
    <row r="68" spans="1:47" outlineLevel="1">
      <c r="C68" s="121" t="str">
        <f>'Input|Step changes'!C12</f>
        <v>Off easement risk management</v>
      </c>
      <c r="D68" s="110" t="s">
        <v>30</v>
      </c>
      <c r="E68" s="30" t="str">
        <f t="shared" ref="E68:E86" si="6">$E$8</f>
        <v>$millions</v>
      </c>
      <c r="F68" s="161">
        <f t="shared" ref="F68:F78" si="7">$F$8</f>
        <v>43252</v>
      </c>
      <c r="J68" s="127">
        <f>'Input|Step changes'!J12*IF('Input|Step changes'!$F12="nominal",LOOKUP($F68,Nominal_to_Real,'Input|Rate of change'!N$25:N$30),INDEX('Input|Rate of change'!$C$14:$O$21,MATCH('Input|Step changes'!$F12,'Input|Rate of change'!$C$14:$C$21,0),MATCH('Calc|Opex forecast'!$F68,'Input|Rate of change'!$C$14:$O$14,0)))*IF('Input|Step changes'!$E12="$millions",1000000,IF('Input|Step changes'!$E12="$000",1000,1))/IF($E68="$millions",1000000,IF($E68="$000",1000,1))</f>
        <v>0</v>
      </c>
      <c r="K68" s="127">
        <f>'Input|Step changes'!K12*IF('Input|Step changes'!$F12="nominal",LOOKUP($F68,Nominal_to_Real,'Input|Rate of change'!O$25:O$30),INDEX('Input|Rate of change'!$C$14:$O$21,MATCH('Input|Step changes'!$F12,'Input|Rate of change'!$C$14:$C$21,0),MATCH('Calc|Opex forecast'!$F68,'Input|Rate of change'!$C$14:$O$14,0)))*IF('Input|Step changes'!$E12="$millions",1000000,IF('Input|Step changes'!$E12="$000",1000,1))/IF($E68="$millions",1000000,IF($E68="$000",1000,1))</f>
        <v>0</v>
      </c>
      <c r="L68" s="127">
        <f>'Input|Step changes'!L12*IF('Input|Step changes'!$F12="nominal",LOOKUP($F68,Nominal_to_Real,'Input|Rate of change'!P$25:P$30),INDEX('Input|Rate of change'!$C$14:$O$21,MATCH('Input|Step changes'!$F12,'Input|Rate of change'!$C$14:$C$21,0),MATCH('Calc|Opex forecast'!$F68,'Input|Rate of change'!$C$14:$O$14,0)))*IF('Input|Step changes'!$E12="$millions",1000000,IF('Input|Step changes'!$E12="$000",1000,1))/IF($E68="$millions",1000000,IF($E68="$000",1000,1))</f>
        <v>0</v>
      </c>
      <c r="M68" s="127">
        <f>'Input|Step changes'!M12*IF('Input|Step changes'!$F12="nominal",LOOKUP($F68,Nominal_to_Real,'Input|Rate of change'!Q$25:Q$30),INDEX('Input|Rate of change'!$C$14:$O$21,MATCH('Input|Step changes'!$F12,'Input|Rate of change'!$C$14:$C$21,0),MATCH('Calc|Opex forecast'!$F68,'Input|Rate of change'!$C$14:$O$14,0)))*IF('Input|Step changes'!$E12="$millions",1000000,IF('Input|Step changes'!$E12="$000",1000,1))/IF($E68="$millions",1000000,IF($E68="$000",1000,1))</f>
        <v>0</v>
      </c>
      <c r="N68" s="127">
        <f>'Input|Step changes'!N12*IF('Input|Step changes'!$F12="nominal",LOOKUP($F68,Nominal_to_Real,'Input|Rate of change'!R$25:R$30),INDEX('Input|Rate of change'!$C$14:$O$21,MATCH('Input|Step changes'!$F12,'Input|Rate of change'!$C$14:$C$21,0),MATCH('Calc|Opex forecast'!$F68,'Input|Rate of change'!$C$14:$O$14,0)))*IF('Input|Step changes'!$E12="$millions",1000000,IF('Input|Step changes'!$E12="$000",1000,1))/IF($E68="$millions",1000000,IF($E68="$000",1000,1))</f>
        <v>0</v>
      </c>
      <c r="O68" s="127">
        <f>'Input|Step changes'!O12*IF('Input|Step changes'!$F12="nominal",LOOKUP($F68,Nominal_to_Real,'Input|Rate of change'!S$25:S$30),INDEX('Input|Rate of change'!$C$14:$O$21,MATCH('Input|Step changes'!$F12,'Input|Rate of change'!$C$14:$C$21,0),MATCH('Calc|Opex forecast'!$F68,'Input|Rate of change'!$C$14:$O$14,0)))*IF('Input|Step changes'!$E12="$millions",1000000,IF('Input|Step changes'!$E12="$000",1000,1))/IF($E68="$millions",1000000,IF($E68="$000",1000,1))</f>
        <v>0</v>
      </c>
      <c r="P68" s="127">
        <f>'Input|Step changes'!P12*IF('Input|Step changes'!$F12="nominal",LOOKUP($F68,Nominal_to_Real,'Input|Rate of change'!T$25:T$30),INDEX('Input|Rate of change'!$C$14:$O$21,MATCH('Input|Step changes'!$F12,'Input|Rate of change'!$C$14:$C$21,0),MATCH('Calc|Opex forecast'!$F68,'Input|Rate of change'!$C$14:$O$14,0)))*IF('Input|Step changes'!$E12="$millions",1000000,IF('Input|Step changes'!$E12="$000",1000,1))/IF($E68="$millions",1000000,IF($E68="$000",1000,1))</f>
        <v>0</v>
      </c>
      <c r="Q68" s="127">
        <f>'Input|Step changes'!Q12*IF('Input|Step changes'!$F12="nominal",LOOKUP($F68,Nominal_to_Real,'Input|Rate of change'!U$25:U$30),INDEX('Input|Rate of change'!$C$14:$O$21,MATCH('Input|Step changes'!$F12,'Input|Rate of change'!$C$14:$C$21,0),MATCH('Calc|Opex forecast'!$F68,'Input|Rate of change'!$C$14:$O$14,0)))*IF('Input|Step changes'!$E12="$millions",1000000,IF('Input|Step changes'!$E12="$000",1000,1))/IF($E68="$millions",1000000,IF($E68="$000",1000,1))</f>
        <v>0</v>
      </c>
      <c r="R68" s="127">
        <f>'Input|Step changes'!R12*IF('Input|Step changes'!$F12="nominal",LOOKUP($F68,Nominal_to_Real,'Input|Rate of change'!V$25:V$30),INDEX('Input|Rate of change'!$C$14:$O$21,MATCH('Input|Step changes'!$F12,'Input|Rate of change'!$C$14:$C$21,0),MATCH('Calc|Opex forecast'!$F68,'Input|Rate of change'!$C$14:$O$14,0)))*IF('Input|Step changes'!$E12="$millions",1000000,IF('Input|Step changes'!$E12="$000",1000,1))/IF($E68="$millions",1000000,IF($E68="$000",1000,1))</f>
        <v>0</v>
      </c>
      <c r="S68" s="127">
        <f>'Input|Step changes'!S12*IF('Input|Step changes'!$F12="nominal",LOOKUP($F68,Nominal_to_Real,'Input|Rate of change'!W$25:W$30),INDEX('Input|Rate of change'!$C$14:$O$21,MATCH('Input|Step changes'!$F12,'Input|Rate of change'!$C$14:$C$21,0),MATCH('Calc|Opex forecast'!$F68,'Input|Rate of change'!$C$14:$O$14,0)))*IF('Input|Step changes'!$E12="$millions",1000000,IF('Input|Step changes'!$E12="$000",1000,1))/IF($E68="$millions",1000000,IF($E68="$000",1000,1))</f>
        <v>0</v>
      </c>
    </row>
    <row r="69" spans="1:47" outlineLevel="1">
      <c r="C69" s="121" t="str">
        <f>'Input|Step changes'!C13</f>
        <v>Compliance with NSW Transmission Licence Conditions</v>
      </c>
      <c r="D69" s="110" t="s">
        <v>30</v>
      </c>
      <c r="E69" s="30" t="str">
        <f t="shared" si="6"/>
        <v>$millions</v>
      </c>
      <c r="F69" s="161">
        <f t="shared" si="7"/>
        <v>43252</v>
      </c>
      <c r="J69" s="127">
        <f>'Input|Step changes'!J13*IF('Input|Step changes'!$F13="nominal",LOOKUP($F69,Nominal_to_Real,'Input|Rate of change'!N$25:N$30),INDEX('Input|Rate of change'!$C$14:$O$21,MATCH('Input|Step changes'!$F13,'Input|Rate of change'!$C$14:$C$21,0),MATCH('Calc|Opex forecast'!$F69,'Input|Rate of change'!$C$14:$O$14,0)))*IF('Input|Step changes'!$E13="$millions",1000000,IF('Input|Step changes'!$E13="$000",1000,1))/IF($E69="$millions",1000000,IF($E69="$000",1000,1))</f>
        <v>0</v>
      </c>
      <c r="K69" s="127">
        <f>'Input|Step changes'!K13*IF('Input|Step changes'!$F13="nominal",LOOKUP($F69,Nominal_to_Real,'Input|Rate of change'!O$25:O$30),INDEX('Input|Rate of change'!$C$14:$O$21,MATCH('Input|Step changes'!$F13,'Input|Rate of change'!$C$14:$C$21,0),MATCH('Calc|Opex forecast'!$F69,'Input|Rate of change'!$C$14:$O$14,0)))*IF('Input|Step changes'!$E13="$millions",1000000,IF('Input|Step changes'!$E13="$000",1000,1))/IF($E69="$millions",1000000,IF($E69="$000",1000,1))</f>
        <v>0</v>
      </c>
      <c r="L69" s="127">
        <f>'Input|Step changes'!L13*IF('Input|Step changes'!$F13="nominal",LOOKUP($F69,Nominal_to_Real,'Input|Rate of change'!P$25:P$30),INDEX('Input|Rate of change'!$C$14:$O$21,MATCH('Input|Step changes'!$F13,'Input|Rate of change'!$C$14:$C$21,0),MATCH('Calc|Opex forecast'!$F69,'Input|Rate of change'!$C$14:$O$14,0)))*IF('Input|Step changes'!$E13="$millions",1000000,IF('Input|Step changes'!$E13="$000",1000,1))/IF($E69="$millions",1000000,IF($E69="$000",1000,1))</f>
        <v>0</v>
      </c>
      <c r="M69" s="127">
        <f>'Input|Step changes'!M13*IF('Input|Step changes'!$F13="nominal",LOOKUP($F69,Nominal_to_Real,'Input|Rate of change'!Q$25:Q$30),INDEX('Input|Rate of change'!$C$14:$O$21,MATCH('Input|Step changes'!$F13,'Input|Rate of change'!$C$14:$C$21,0),MATCH('Calc|Opex forecast'!$F69,'Input|Rate of change'!$C$14:$O$14,0)))*IF('Input|Step changes'!$E13="$millions",1000000,IF('Input|Step changes'!$E13="$000",1000,1))/IF($E69="$millions",1000000,IF($E69="$000",1000,1))</f>
        <v>0</v>
      </c>
      <c r="N69" s="638">
        <f>'Input|Step changes'!N13*IF('Input|Step changes'!$F13="nominal",LOOKUP($F69,Nominal_to_Real,'Input|Rate of change'!R$25:R$30),INDEX('Input|Rate of change'!$C$14:$O$21,MATCH('Input|Step changes'!$F13,'Input|Rate of change'!$C$14:$C$21,0),MATCH('Calc|Opex forecast'!$F69,'Input|Rate of change'!$C$14:$O$14,0)))*IF('Input|Step changes'!$E13="$millions",1000000,IF('Input|Step changes'!$E13="$000",1000,1))/IF($E69="$millions",1000000,IF($E69="$000",1000,1))</f>
        <v>2.4380060000000001</v>
      </c>
      <c r="O69" s="638">
        <f>'Input|Step changes'!O13*IF('Input|Step changes'!$F13="nominal",LOOKUP($F69,Nominal_to_Real,'Input|Rate of change'!S$25:S$30),INDEX('Input|Rate of change'!$C$14:$O$21,MATCH('Input|Step changes'!$F13,'Input|Rate of change'!$C$14:$C$21,0),MATCH('Calc|Opex forecast'!$F69,'Input|Rate of change'!$C$14:$O$14,0)))*IF('Input|Step changes'!$E13="$millions",1000000,IF('Input|Step changes'!$E13="$000",1000,1))/IF($E69="$millions",1000000,IF($E69="$000",1000,1))</f>
        <v>2.2232660000000002</v>
      </c>
      <c r="P69" s="638">
        <f>'Input|Step changes'!P13*IF('Input|Step changes'!$F13="nominal",LOOKUP($F69,Nominal_to_Real,'Input|Rate of change'!T$25:T$30),INDEX('Input|Rate of change'!$C$14:$O$21,MATCH('Input|Step changes'!$F13,'Input|Rate of change'!$C$14:$C$21,0),MATCH('Calc|Opex forecast'!$F69,'Input|Rate of change'!$C$14:$O$14,0)))*IF('Input|Step changes'!$E13="$millions",1000000,IF('Input|Step changes'!$E13="$000",1000,1))/IF($E69="$millions",1000000,IF($E69="$000",1000,1))</f>
        <v>1.112266</v>
      </c>
      <c r="Q69" s="638">
        <f>'Input|Step changes'!Q13*IF('Input|Step changes'!$F13="nominal",LOOKUP($F69,Nominal_to_Real,'Input|Rate of change'!U$25:U$30),INDEX('Input|Rate of change'!$C$14:$O$21,MATCH('Input|Step changes'!$F13,'Input|Rate of change'!$C$14:$C$21,0),MATCH('Calc|Opex forecast'!$F69,'Input|Rate of change'!$C$14:$O$14,0)))*IF('Input|Step changes'!$E13="$millions",1000000,IF('Input|Step changes'!$E13="$000",1000,1))/IF($E69="$millions",1000000,IF($E69="$000",1000,1))</f>
        <v>1.112266</v>
      </c>
      <c r="R69" s="638">
        <f>'Input|Step changes'!R13*IF('Input|Step changes'!$F13="nominal",LOOKUP($F69,Nominal_to_Real,'Input|Rate of change'!V$25:V$30),INDEX('Input|Rate of change'!$C$14:$O$21,MATCH('Input|Step changes'!$F13,'Input|Rate of change'!$C$14:$C$21,0),MATCH('Calc|Opex forecast'!$F69,'Input|Rate of change'!$C$14:$O$14,0)))*IF('Input|Step changes'!$E13="$millions",1000000,IF('Input|Step changes'!$E13="$000",1000,1))/IF($E69="$millions",1000000,IF($E69="$000",1000,1))</f>
        <v>1.112266</v>
      </c>
      <c r="S69" s="127"/>
    </row>
    <row r="70" spans="1:47" outlineLevel="1">
      <c r="C70" s="121">
        <f>'Input|Step changes'!C14</f>
        <v>0</v>
      </c>
      <c r="D70" s="110" t="s">
        <v>30</v>
      </c>
      <c r="E70" s="30" t="str">
        <f t="shared" si="6"/>
        <v>$millions</v>
      </c>
      <c r="F70" s="161">
        <f t="shared" si="7"/>
        <v>43252</v>
      </c>
      <c r="J70" s="127">
        <f>'Input|Step changes'!J14*IF('Input|Step changes'!$F14="nominal",LOOKUP($F70,Nominal_to_Real,'Input|Rate of change'!N$25:N$30),INDEX('Input|Rate of change'!$C$14:$O$21,MATCH('Input|Step changes'!$F14,'Input|Rate of change'!$C$14:$C$21,0),MATCH('Calc|Opex forecast'!$F70,'Input|Rate of change'!$C$14:$O$14,0)))*IF('Input|Step changes'!$E14="$millions",1000000,IF('Input|Step changes'!$E14="$000",1000,1))/IF($E70="$millions",1000000,IF($E70="$000",1000,1))</f>
        <v>0</v>
      </c>
      <c r="K70" s="127">
        <f>'Input|Step changes'!K14*IF('Input|Step changes'!$F14="nominal",LOOKUP($F70,Nominal_to_Real,'Input|Rate of change'!O$25:O$30),INDEX('Input|Rate of change'!$C$14:$O$21,MATCH('Input|Step changes'!$F14,'Input|Rate of change'!$C$14:$C$21,0),MATCH('Calc|Opex forecast'!$F70,'Input|Rate of change'!$C$14:$O$14,0)))*IF('Input|Step changes'!$E14="$millions",1000000,IF('Input|Step changes'!$E14="$000",1000,1))/IF($E70="$millions",1000000,IF($E70="$000",1000,1))</f>
        <v>0</v>
      </c>
      <c r="L70" s="127">
        <f>'Input|Step changes'!L14*IF('Input|Step changes'!$F14="nominal",LOOKUP($F70,Nominal_to_Real,'Input|Rate of change'!P$25:P$30),INDEX('Input|Rate of change'!$C$14:$O$21,MATCH('Input|Step changes'!$F14,'Input|Rate of change'!$C$14:$C$21,0),MATCH('Calc|Opex forecast'!$F70,'Input|Rate of change'!$C$14:$O$14,0)))*IF('Input|Step changes'!$E14="$millions",1000000,IF('Input|Step changes'!$E14="$000",1000,1))/IF($E70="$millions",1000000,IF($E70="$000",1000,1))</f>
        <v>0</v>
      </c>
      <c r="M70" s="127">
        <f>'Input|Step changes'!M14*IF('Input|Step changes'!$F14="nominal",LOOKUP($F70,Nominal_to_Real,'Input|Rate of change'!Q$25:Q$30),INDEX('Input|Rate of change'!$C$14:$O$21,MATCH('Input|Step changes'!$F14,'Input|Rate of change'!$C$14:$C$21,0),MATCH('Calc|Opex forecast'!$F70,'Input|Rate of change'!$C$14:$O$14,0)))*IF('Input|Step changes'!$E14="$millions",1000000,IF('Input|Step changes'!$E14="$000",1000,1))/IF($E70="$millions",1000000,IF($E70="$000",1000,1))</f>
        <v>0</v>
      </c>
      <c r="N70" s="127">
        <f>'Input|Step changes'!N14*IF('Input|Step changes'!$F14="nominal",LOOKUP($F70,Nominal_to_Real,'Input|Rate of change'!R$25:R$30),INDEX('Input|Rate of change'!$C$14:$O$21,MATCH('Input|Step changes'!$F14,'Input|Rate of change'!$C$14:$C$21,0),MATCH('Calc|Opex forecast'!$F70,'Input|Rate of change'!$C$14:$O$14,0)))*IF('Input|Step changes'!$E14="$millions",1000000,IF('Input|Step changes'!$E14="$000",1000,1))/IF($E70="$millions",1000000,IF($E70="$000",1000,1))</f>
        <v>0</v>
      </c>
      <c r="O70" s="127">
        <f>'Input|Step changes'!O14*IF('Input|Step changes'!$F14="nominal",LOOKUP($F70,Nominal_to_Real,'Input|Rate of change'!S$25:S$30),INDEX('Input|Rate of change'!$C$14:$O$21,MATCH('Input|Step changes'!$F14,'Input|Rate of change'!$C$14:$C$21,0),MATCH('Calc|Opex forecast'!$F70,'Input|Rate of change'!$C$14:$O$14,0)))*IF('Input|Step changes'!$E14="$millions",1000000,IF('Input|Step changes'!$E14="$000",1000,1))/IF($E70="$millions",1000000,IF($E70="$000",1000,1))</f>
        <v>0</v>
      </c>
      <c r="P70" s="127">
        <f>'Input|Step changes'!P14*IF('Input|Step changes'!$F14="nominal",LOOKUP($F70,Nominal_to_Real,'Input|Rate of change'!T$25:T$30),INDEX('Input|Rate of change'!$C$14:$O$21,MATCH('Input|Step changes'!$F14,'Input|Rate of change'!$C$14:$C$21,0),MATCH('Calc|Opex forecast'!$F70,'Input|Rate of change'!$C$14:$O$14,0)))*IF('Input|Step changes'!$E14="$millions",1000000,IF('Input|Step changes'!$E14="$000",1000,1))/IF($E70="$millions",1000000,IF($E70="$000",1000,1))</f>
        <v>0</v>
      </c>
      <c r="Q70" s="127">
        <f>'Input|Step changes'!Q14*IF('Input|Step changes'!$F14="nominal",LOOKUP($F70,Nominal_to_Real,'Input|Rate of change'!U$25:U$30),INDEX('Input|Rate of change'!$C$14:$O$21,MATCH('Input|Step changes'!$F14,'Input|Rate of change'!$C$14:$C$21,0),MATCH('Calc|Opex forecast'!$F70,'Input|Rate of change'!$C$14:$O$14,0)))*IF('Input|Step changes'!$E14="$millions",1000000,IF('Input|Step changes'!$E14="$000",1000,1))/IF($E70="$millions",1000000,IF($E70="$000",1000,1))</f>
        <v>0</v>
      </c>
      <c r="R70" s="127">
        <f>'Input|Step changes'!R14*IF('Input|Step changes'!$F14="nominal",LOOKUP($F70,Nominal_to_Real,'Input|Rate of change'!V$25:V$30),INDEX('Input|Rate of change'!$C$14:$O$21,MATCH('Input|Step changes'!$F14,'Input|Rate of change'!$C$14:$C$21,0),MATCH('Calc|Opex forecast'!$F70,'Input|Rate of change'!$C$14:$O$14,0)))*IF('Input|Step changes'!$E14="$millions",1000000,IF('Input|Step changes'!$E14="$000",1000,1))/IF($E70="$millions",1000000,IF($E70="$000",1000,1))</f>
        <v>0</v>
      </c>
      <c r="S70" s="127">
        <f>'Input|Step changes'!S14*IF('Input|Step changes'!$F14="nominal",LOOKUP($F70,Nominal_to_Real,'Input|Rate of change'!W$25:W$30),INDEX('Input|Rate of change'!$C$14:$O$21,MATCH('Input|Step changes'!$F14,'Input|Rate of change'!$C$14:$C$21,0),MATCH('Calc|Opex forecast'!$F70,'Input|Rate of change'!$C$14:$O$14,0)))*IF('Input|Step changes'!$E14="$millions",1000000,IF('Input|Step changes'!$E14="$000",1000,1))/IF($E70="$millions",1000000,IF($E70="$000",1000,1))</f>
        <v>0</v>
      </c>
    </row>
    <row r="71" spans="1:47" outlineLevel="1">
      <c r="C71" s="121">
        <f>'Input|Step changes'!C15</f>
        <v>0</v>
      </c>
      <c r="D71" s="110" t="s">
        <v>30</v>
      </c>
      <c r="E71" s="30" t="str">
        <f t="shared" si="6"/>
        <v>$millions</v>
      </c>
      <c r="F71" s="161">
        <f t="shared" si="7"/>
        <v>43252</v>
      </c>
      <c r="J71" s="127">
        <f>'Input|Step changes'!J15*IF('Input|Step changes'!$F15="nominal",LOOKUP($F71,Nominal_to_Real,'Input|Rate of change'!N$25:N$30),INDEX('Input|Rate of change'!$C$14:$O$21,MATCH('Input|Step changes'!$F15,'Input|Rate of change'!$C$14:$C$21,0),MATCH('Calc|Opex forecast'!$F71,'Input|Rate of change'!$C$14:$O$14,0)))*IF('Input|Step changes'!$E15="$millions",1000000,IF('Input|Step changes'!$E15="$000",1000,1))/IF($E71="$millions",1000000,IF($E71="$000",1000,1))</f>
        <v>0</v>
      </c>
      <c r="K71" s="127">
        <f>'Input|Step changes'!K15*IF('Input|Step changes'!$F15="nominal",LOOKUP($F71,Nominal_to_Real,'Input|Rate of change'!O$25:O$30),INDEX('Input|Rate of change'!$C$14:$O$21,MATCH('Input|Step changes'!$F15,'Input|Rate of change'!$C$14:$C$21,0),MATCH('Calc|Opex forecast'!$F71,'Input|Rate of change'!$C$14:$O$14,0)))*IF('Input|Step changes'!$E15="$millions",1000000,IF('Input|Step changes'!$E15="$000",1000,1))/IF($E71="$millions",1000000,IF($E71="$000",1000,1))</f>
        <v>0</v>
      </c>
      <c r="L71" s="127">
        <f>'Input|Step changes'!L15*IF('Input|Step changes'!$F15="nominal",LOOKUP($F71,Nominal_to_Real,'Input|Rate of change'!P$25:P$30),INDEX('Input|Rate of change'!$C$14:$O$21,MATCH('Input|Step changes'!$F15,'Input|Rate of change'!$C$14:$C$21,0),MATCH('Calc|Opex forecast'!$F71,'Input|Rate of change'!$C$14:$O$14,0)))*IF('Input|Step changes'!$E15="$millions",1000000,IF('Input|Step changes'!$E15="$000",1000,1))/IF($E71="$millions",1000000,IF($E71="$000",1000,1))</f>
        <v>0</v>
      </c>
      <c r="M71" s="127">
        <f>'Input|Step changes'!M15*IF('Input|Step changes'!$F15="nominal",LOOKUP($F71,Nominal_to_Real,'Input|Rate of change'!Q$25:Q$30),INDEX('Input|Rate of change'!$C$14:$O$21,MATCH('Input|Step changes'!$F15,'Input|Rate of change'!$C$14:$C$21,0),MATCH('Calc|Opex forecast'!$F71,'Input|Rate of change'!$C$14:$O$14,0)))*IF('Input|Step changes'!$E15="$millions",1000000,IF('Input|Step changes'!$E15="$000",1000,1))/IF($E71="$millions",1000000,IF($E71="$000",1000,1))</f>
        <v>0</v>
      </c>
      <c r="N71" s="127">
        <f>'Input|Step changes'!N15*IF('Input|Step changes'!$F15="nominal",LOOKUP($F71,Nominal_to_Real,'Input|Rate of change'!R$25:R$30),INDEX('Input|Rate of change'!$C$14:$O$21,MATCH('Input|Step changes'!$F15,'Input|Rate of change'!$C$14:$C$21,0),MATCH('Calc|Opex forecast'!$F71,'Input|Rate of change'!$C$14:$O$14,0)))*IF('Input|Step changes'!$E15="$millions",1000000,IF('Input|Step changes'!$E15="$000",1000,1))/IF($E71="$millions",1000000,IF($E71="$000",1000,1))</f>
        <v>0</v>
      </c>
      <c r="O71" s="127">
        <f>'Input|Step changes'!O15*IF('Input|Step changes'!$F15="nominal",LOOKUP($F71,Nominal_to_Real,'Input|Rate of change'!S$25:S$30),INDEX('Input|Rate of change'!$C$14:$O$21,MATCH('Input|Step changes'!$F15,'Input|Rate of change'!$C$14:$C$21,0),MATCH('Calc|Opex forecast'!$F71,'Input|Rate of change'!$C$14:$O$14,0)))*IF('Input|Step changes'!$E15="$millions",1000000,IF('Input|Step changes'!$E15="$000",1000,1))/IF($E71="$millions",1000000,IF($E71="$000",1000,1))</f>
        <v>0</v>
      </c>
      <c r="P71" s="127">
        <f>'Input|Step changes'!P15*IF('Input|Step changes'!$F15="nominal",LOOKUP($F71,Nominal_to_Real,'Input|Rate of change'!T$25:T$30),INDEX('Input|Rate of change'!$C$14:$O$21,MATCH('Input|Step changes'!$F15,'Input|Rate of change'!$C$14:$C$21,0),MATCH('Calc|Opex forecast'!$F71,'Input|Rate of change'!$C$14:$O$14,0)))*IF('Input|Step changes'!$E15="$millions",1000000,IF('Input|Step changes'!$E15="$000",1000,1))/IF($E71="$millions",1000000,IF($E71="$000",1000,1))</f>
        <v>0</v>
      </c>
      <c r="Q71" s="127">
        <f>'Input|Step changes'!Q15*IF('Input|Step changes'!$F15="nominal",LOOKUP($F71,Nominal_to_Real,'Input|Rate of change'!U$25:U$30),INDEX('Input|Rate of change'!$C$14:$O$21,MATCH('Input|Step changes'!$F15,'Input|Rate of change'!$C$14:$C$21,0),MATCH('Calc|Opex forecast'!$F71,'Input|Rate of change'!$C$14:$O$14,0)))*IF('Input|Step changes'!$E15="$millions",1000000,IF('Input|Step changes'!$E15="$000",1000,1))/IF($E71="$millions",1000000,IF($E71="$000",1000,1))</f>
        <v>0</v>
      </c>
      <c r="R71" s="127">
        <f>'Input|Step changes'!R15*IF('Input|Step changes'!$F15="nominal",LOOKUP($F71,Nominal_to_Real,'Input|Rate of change'!V$25:V$30),INDEX('Input|Rate of change'!$C$14:$O$21,MATCH('Input|Step changes'!$F15,'Input|Rate of change'!$C$14:$C$21,0),MATCH('Calc|Opex forecast'!$F71,'Input|Rate of change'!$C$14:$O$14,0)))*IF('Input|Step changes'!$E15="$millions",1000000,IF('Input|Step changes'!$E15="$000",1000,1))/IF($E71="$millions",1000000,IF($E71="$000",1000,1))</f>
        <v>0</v>
      </c>
      <c r="S71" s="127">
        <f>'Input|Step changes'!S15*IF('Input|Step changes'!$F15="nominal",LOOKUP($F71,Nominal_to_Real,'Input|Rate of change'!W$25:W$30),INDEX('Input|Rate of change'!$C$14:$O$21,MATCH('Input|Step changes'!$F15,'Input|Rate of change'!$C$14:$C$21,0),MATCH('Calc|Opex forecast'!$F71,'Input|Rate of change'!$C$14:$O$14,0)))*IF('Input|Step changes'!$E15="$millions",1000000,IF('Input|Step changes'!$E15="$000",1000,1))/IF($E71="$millions",1000000,IF($E71="$000",1000,1))</f>
        <v>0</v>
      </c>
    </row>
    <row r="72" spans="1:47" outlineLevel="1">
      <c r="C72" s="121">
        <f>'Input|Step changes'!C16</f>
        <v>0</v>
      </c>
      <c r="D72" s="110" t="s">
        <v>30</v>
      </c>
      <c r="E72" s="30" t="str">
        <f t="shared" si="6"/>
        <v>$millions</v>
      </c>
      <c r="F72" s="161">
        <f t="shared" si="7"/>
        <v>43252</v>
      </c>
      <c r="J72" s="127">
        <f>'Input|Step changes'!J16*IF('Input|Step changes'!$F16="nominal",LOOKUP($F72,Nominal_to_Real,'Input|Rate of change'!N$25:N$30),INDEX('Input|Rate of change'!$C$14:$O$21,MATCH('Input|Step changes'!$F16,'Input|Rate of change'!$C$14:$C$21,0),MATCH('Calc|Opex forecast'!$F72,'Input|Rate of change'!$C$14:$O$14,0)))*IF('Input|Step changes'!$E16="$millions",1000000,IF('Input|Step changes'!$E16="$000",1000,1))/IF($E72="$millions",1000000,IF($E72="$000",1000,1))</f>
        <v>0</v>
      </c>
      <c r="K72" s="127">
        <f>'Input|Step changes'!K16*IF('Input|Step changes'!$F16="nominal",LOOKUP($F72,Nominal_to_Real,'Input|Rate of change'!O$25:O$30),INDEX('Input|Rate of change'!$C$14:$O$21,MATCH('Input|Step changes'!$F16,'Input|Rate of change'!$C$14:$C$21,0),MATCH('Calc|Opex forecast'!$F72,'Input|Rate of change'!$C$14:$O$14,0)))*IF('Input|Step changes'!$E16="$millions",1000000,IF('Input|Step changes'!$E16="$000",1000,1))/IF($E72="$millions",1000000,IF($E72="$000",1000,1))</f>
        <v>0</v>
      </c>
      <c r="L72" s="127">
        <f>'Input|Step changes'!L16*IF('Input|Step changes'!$F16="nominal",LOOKUP($F72,Nominal_to_Real,'Input|Rate of change'!P$25:P$30),INDEX('Input|Rate of change'!$C$14:$O$21,MATCH('Input|Step changes'!$F16,'Input|Rate of change'!$C$14:$C$21,0),MATCH('Calc|Opex forecast'!$F72,'Input|Rate of change'!$C$14:$O$14,0)))*IF('Input|Step changes'!$E16="$millions",1000000,IF('Input|Step changes'!$E16="$000",1000,1))/IF($E72="$millions",1000000,IF($E72="$000",1000,1))</f>
        <v>0</v>
      </c>
      <c r="M72" s="127">
        <f>'Input|Step changes'!M16*IF('Input|Step changes'!$F16="nominal",LOOKUP($F72,Nominal_to_Real,'Input|Rate of change'!Q$25:Q$30),INDEX('Input|Rate of change'!$C$14:$O$21,MATCH('Input|Step changes'!$F16,'Input|Rate of change'!$C$14:$C$21,0),MATCH('Calc|Opex forecast'!$F72,'Input|Rate of change'!$C$14:$O$14,0)))*IF('Input|Step changes'!$E16="$millions",1000000,IF('Input|Step changes'!$E16="$000",1000,1))/IF($E72="$millions",1000000,IF($E72="$000",1000,1))</f>
        <v>0</v>
      </c>
      <c r="N72" s="127">
        <f>'Input|Step changes'!N16*IF('Input|Step changes'!$F16="nominal",LOOKUP($F72,Nominal_to_Real,'Input|Rate of change'!R$25:R$30),INDEX('Input|Rate of change'!$C$14:$O$21,MATCH('Input|Step changes'!$F16,'Input|Rate of change'!$C$14:$C$21,0),MATCH('Calc|Opex forecast'!$F72,'Input|Rate of change'!$C$14:$O$14,0)))*IF('Input|Step changes'!$E16="$millions",1000000,IF('Input|Step changes'!$E16="$000",1000,1))/IF($E72="$millions",1000000,IF($E72="$000",1000,1))</f>
        <v>0</v>
      </c>
      <c r="O72" s="127">
        <f>'Input|Step changes'!O16*IF('Input|Step changes'!$F16="nominal",LOOKUP($F72,Nominal_to_Real,'Input|Rate of change'!S$25:S$30),INDEX('Input|Rate of change'!$C$14:$O$21,MATCH('Input|Step changes'!$F16,'Input|Rate of change'!$C$14:$C$21,0),MATCH('Calc|Opex forecast'!$F72,'Input|Rate of change'!$C$14:$O$14,0)))*IF('Input|Step changes'!$E16="$millions",1000000,IF('Input|Step changes'!$E16="$000",1000,1))/IF($E72="$millions",1000000,IF($E72="$000",1000,1))</f>
        <v>0</v>
      </c>
      <c r="P72" s="127">
        <f>'Input|Step changes'!P16*IF('Input|Step changes'!$F16="nominal",LOOKUP($F72,Nominal_to_Real,'Input|Rate of change'!T$25:T$30),INDEX('Input|Rate of change'!$C$14:$O$21,MATCH('Input|Step changes'!$F16,'Input|Rate of change'!$C$14:$C$21,0),MATCH('Calc|Opex forecast'!$F72,'Input|Rate of change'!$C$14:$O$14,0)))*IF('Input|Step changes'!$E16="$millions",1000000,IF('Input|Step changes'!$E16="$000",1000,1))/IF($E72="$millions",1000000,IF($E72="$000",1000,1))</f>
        <v>0</v>
      </c>
      <c r="Q72" s="127">
        <f>'Input|Step changes'!Q16*IF('Input|Step changes'!$F16="nominal",LOOKUP($F72,Nominal_to_Real,'Input|Rate of change'!U$25:U$30),INDEX('Input|Rate of change'!$C$14:$O$21,MATCH('Input|Step changes'!$F16,'Input|Rate of change'!$C$14:$C$21,0),MATCH('Calc|Opex forecast'!$F72,'Input|Rate of change'!$C$14:$O$14,0)))*IF('Input|Step changes'!$E16="$millions",1000000,IF('Input|Step changes'!$E16="$000",1000,1))/IF($E72="$millions",1000000,IF($E72="$000",1000,1))</f>
        <v>0</v>
      </c>
      <c r="R72" s="127">
        <f>'Input|Step changes'!R16*IF('Input|Step changes'!$F16="nominal",LOOKUP($F72,Nominal_to_Real,'Input|Rate of change'!V$25:V$30),INDEX('Input|Rate of change'!$C$14:$O$21,MATCH('Input|Step changes'!$F16,'Input|Rate of change'!$C$14:$C$21,0),MATCH('Calc|Opex forecast'!$F72,'Input|Rate of change'!$C$14:$O$14,0)))*IF('Input|Step changes'!$E16="$millions",1000000,IF('Input|Step changes'!$E16="$000",1000,1))/IF($E72="$millions",1000000,IF($E72="$000",1000,1))</f>
        <v>0</v>
      </c>
      <c r="S72" s="127">
        <f>'Input|Step changes'!S16*IF('Input|Step changes'!$F16="nominal",LOOKUP($F72,Nominal_to_Real,'Input|Rate of change'!W$25:W$30),INDEX('Input|Rate of change'!$C$14:$O$21,MATCH('Input|Step changes'!$F16,'Input|Rate of change'!$C$14:$C$21,0),MATCH('Calc|Opex forecast'!$F72,'Input|Rate of change'!$C$14:$O$14,0)))*IF('Input|Step changes'!$E16="$millions",1000000,IF('Input|Step changes'!$E16="$000",1000,1))/IF($E72="$millions",1000000,IF($E72="$000",1000,1))</f>
        <v>0</v>
      </c>
    </row>
    <row r="73" spans="1:47" outlineLevel="1">
      <c r="C73" s="121">
        <f>'Input|Step changes'!C17</f>
        <v>0</v>
      </c>
      <c r="D73" s="110" t="s">
        <v>30</v>
      </c>
      <c r="E73" s="30" t="str">
        <f t="shared" si="6"/>
        <v>$millions</v>
      </c>
      <c r="F73" s="161">
        <f t="shared" si="7"/>
        <v>43252</v>
      </c>
      <c r="J73" s="127">
        <f>'Input|Step changes'!J17*IF('Input|Step changes'!$F17="nominal",LOOKUP($F73,Nominal_to_Real,'Input|Rate of change'!N$25:N$30),INDEX('Input|Rate of change'!$C$14:$O$21,MATCH('Input|Step changes'!$F17,'Input|Rate of change'!$C$14:$C$21,0),MATCH('Calc|Opex forecast'!$F73,'Input|Rate of change'!$C$14:$O$14,0)))*IF('Input|Step changes'!$E17="$millions",1000000,IF('Input|Step changes'!$E17="$000",1000,1))/IF($E73="$millions",1000000,IF($E73="$000",1000,1))</f>
        <v>0</v>
      </c>
      <c r="K73" s="127">
        <f>'Input|Step changes'!K17*IF('Input|Step changes'!$F17="nominal",LOOKUP($F73,Nominal_to_Real,'Input|Rate of change'!O$25:O$30),INDEX('Input|Rate of change'!$C$14:$O$21,MATCH('Input|Step changes'!$F17,'Input|Rate of change'!$C$14:$C$21,0),MATCH('Calc|Opex forecast'!$F73,'Input|Rate of change'!$C$14:$O$14,0)))*IF('Input|Step changes'!$E17="$millions",1000000,IF('Input|Step changes'!$E17="$000",1000,1))/IF($E73="$millions",1000000,IF($E73="$000",1000,1))</f>
        <v>0</v>
      </c>
      <c r="L73" s="127">
        <f>'Input|Step changes'!L17*IF('Input|Step changes'!$F17="nominal",LOOKUP($F73,Nominal_to_Real,'Input|Rate of change'!P$25:P$30),INDEX('Input|Rate of change'!$C$14:$O$21,MATCH('Input|Step changes'!$F17,'Input|Rate of change'!$C$14:$C$21,0),MATCH('Calc|Opex forecast'!$F73,'Input|Rate of change'!$C$14:$O$14,0)))*IF('Input|Step changes'!$E17="$millions",1000000,IF('Input|Step changes'!$E17="$000",1000,1))/IF($E73="$millions",1000000,IF($E73="$000",1000,1))</f>
        <v>0</v>
      </c>
      <c r="M73" s="127">
        <f>'Input|Step changes'!M17*IF('Input|Step changes'!$F17="nominal",LOOKUP($F73,Nominal_to_Real,'Input|Rate of change'!Q$25:Q$30),INDEX('Input|Rate of change'!$C$14:$O$21,MATCH('Input|Step changes'!$F17,'Input|Rate of change'!$C$14:$C$21,0),MATCH('Calc|Opex forecast'!$F73,'Input|Rate of change'!$C$14:$O$14,0)))*IF('Input|Step changes'!$E17="$millions",1000000,IF('Input|Step changes'!$E17="$000",1000,1))/IF($E73="$millions",1000000,IF($E73="$000",1000,1))</f>
        <v>0</v>
      </c>
      <c r="N73" s="127">
        <f>'Input|Step changes'!N17*IF('Input|Step changes'!$F17="nominal",LOOKUP($F73,Nominal_to_Real,'Input|Rate of change'!R$25:R$30),INDEX('Input|Rate of change'!$C$14:$O$21,MATCH('Input|Step changes'!$F17,'Input|Rate of change'!$C$14:$C$21,0),MATCH('Calc|Opex forecast'!$F73,'Input|Rate of change'!$C$14:$O$14,0)))*IF('Input|Step changes'!$E17="$millions",1000000,IF('Input|Step changes'!$E17="$000",1000,1))/IF($E73="$millions",1000000,IF($E73="$000",1000,1))</f>
        <v>0</v>
      </c>
      <c r="O73" s="127">
        <f>'Input|Step changes'!O17*IF('Input|Step changes'!$F17="nominal",LOOKUP($F73,Nominal_to_Real,'Input|Rate of change'!S$25:S$30),INDEX('Input|Rate of change'!$C$14:$O$21,MATCH('Input|Step changes'!$F17,'Input|Rate of change'!$C$14:$C$21,0),MATCH('Calc|Opex forecast'!$F73,'Input|Rate of change'!$C$14:$O$14,0)))*IF('Input|Step changes'!$E17="$millions",1000000,IF('Input|Step changes'!$E17="$000",1000,1))/IF($E73="$millions",1000000,IF($E73="$000",1000,1))</f>
        <v>0</v>
      </c>
      <c r="P73" s="127">
        <f>'Input|Step changes'!P17*IF('Input|Step changes'!$F17="nominal",LOOKUP($F73,Nominal_to_Real,'Input|Rate of change'!T$25:T$30),INDEX('Input|Rate of change'!$C$14:$O$21,MATCH('Input|Step changes'!$F17,'Input|Rate of change'!$C$14:$C$21,0),MATCH('Calc|Opex forecast'!$F73,'Input|Rate of change'!$C$14:$O$14,0)))*IF('Input|Step changes'!$E17="$millions",1000000,IF('Input|Step changes'!$E17="$000",1000,1))/IF($E73="$millions",1000000,IF($E73="$000",1000,1))</f>
        <v>0</v>
      </c>
      <c r="Q73" s="127">
        <f>'Input|Step changes'!Q17*IF('Input|Step changes'!$F17="nominal",LOOKUP($F73,Nominal_to_Real,'Input|Rate of change'!U$25:U$30),INDEX('Input|Rate of change'!$C$14:$O$21,MATCH('Input|Step changes'!$F17,'Input|Rate of change'!$C$14:$C$21,0),MATCH('Calc|Opex forecast'!$F73,'Input|Rate of change'!$C$14:$O$14,0)))*IF('Input|Step changes'!$E17="$millions",1000000,IF('Input|Step changes'!$E17="$000",1000,1))/IF($E73="$millions",1000000,IF($E73="$000",1000,1))</f>
        <v>0</v>
      </c>
      <c r="R73" s="127">
        <f>'Input|Step changes'!R17*IF('Input|Step changes'!$F17="nominal",LOOKUP($F73,Nominal_to_Real,'Input|Rate of change'!V$25:V$30),INDEX('Input|Rate of change'!$C$14:$O$21,MATCH('Input|Step changes'!$F17,'Input|Rate of change'!$C$14:$C$21,0),MATCH('Calc|Opex forecast'!$F73,'Input|Rate of change'!$C$14:$O$14,0)))*IF('Input|Step changes'!$E17="$millions",1000000,IF('Input|Step changes'!$E17="$000",1000,1))/IF($E73="$millions",1000000,IF($E73="$000",1000,1))</f>
        <v>0</v>
      </c>
      <c r="S73" s="127">
        <f>'Input|Step changes'!S17*IF('Input|Step changes'!$F17="nominal",LOOKUP($F73,Nominal_to_Real,'Input|Rate of change'!W$25:W$30),INDEX('Input|Rate of change'!$C$14:$O$21,MATCH('Input|Step changes'!$F17,'Input|Rate of change'!$C$14:$C$21,0),MATCH('Calc|Opex forecast'!$F73,'Input|Rate of change'!$C$14:$O$14,0)))*IF('Input|Step changes'!$E17="$millions",1000000,IF('Input|Step changes'!$E17="$000",1000,1))/IF($E73="$millions",1000000,IF($E73="$000",1000,1))</f>
        <v>0</v>
      </c>
    </row>
    <row r="74" spans="1:47" outlineLevel="1">
      <c r="C74" s="121">
        <f>'Input|Step changes'!C18</f>
        <v>0</v>
      </c>
      <c r="D74" s="110" t="s">
        <v>30</v>
      </c>
      <c r="E74" s="30" t="str">
        <f t="shared" si="6"/>
        <v>$millions</v>
      </c>
      <c r="F74" s="161">
        <f t="shared" si="7"/>
        <v>43252</v>
      </c>
      <c r="J74" s="127">
        <f>'Input|Step changes'!J18*IF('Input|Step changes'!$F18="nominal",LOOKUP($F74,Nominal_to_Real,'Input|Rate of change'!N$25:N$30),INDEX('Input|Rate of change'!$C$14:$O$21,MATCH('Input|Step changes'!$F18,'Input|Rate of change'!$C$14:$C$21,0),MATCH('Calc|Opex forecast'!$F74,'Input|Rate of change'!$C$14:$O$14,0)))*IF('Input|Step changes'!$E18="$millions",1000000,IF('Input|Step changes'!$E18="$000",1000,1))/IF($E74="$millions",1000000,IF($E74="$000",1000,1))</f>
        <v>0</v>
      </c>
      <c r="K74" s="127">
        <f>'Input|Step changes'!K18*IF('Input|Step changes'!$F18="nominal",LOOKUP($F74,Nominal_to_Real,'Input|Rate of change'!O$25:O$30),INDEX('Input|Rate of change'!$C$14:$O$21,MATCH('Input|Step changes'!$F18,'Input|Rate of change'!$C$14:$C$21,0),MATCH('Calc|Opex forecast'!$F74,'Input|Rate of change'!$C$14:$O$14,0)))*IF('Input|Step changes'!$E18="$millions",1000000,IF('Input|Step changes'!$E18="$000",1000,1))/IF($E74="$millions",1000000,IF($E74="$000",1000,1))</f>
        <v>0</v>
      </c>
      <c r="L74" s="127">
        <f>'Input|Step changes'!L18*IF('Input|Step changes'!$F18="nominal",LOOKUP($F74,Nominal_to_Real,'Input|Rate of change'!P$25:P$30),INDEX('Input|Rate of change'!$C$14:$O$21,MATCH('Input|Step changes'!$F18,'Input|Rate of change'!$C$14:$C$21,0),MATCH('Calc|Opex forecast'!$F74,'Input|Rate of change'!$C$14:$O$14,0)))*IF('Input|Step changes'!$E18="$millions",1000000,IF('Input|Step changes'!$E18="$000",1000,1))/IF($E74="$millions",1000000,IF($E74="$000",1000,1))</f>
        <v>0</v>
      </c>
      <c r="M74" s="127">
        <f>'Input|Step changes'!M18*IF('Input|Step changes'!$F18="nominal",LOOKUP($F74,Nominal_to_Real,'Input|Rate of change'!Q$25:Q$30),INDEX('Input|Rate of change'!$C$14:$O$21,MATCH('Input|Step changes'!$F18,'Input|Rate of change'!$C$14:$C$21,0),MATCH('Calc|Opex forecast'!$F74,'Input|Rate of change'!$C$14:$O$14,0)))*IF('Input|Step changes'!$E18="$millions",1000000,IF('Input|Step changes'!$E18="$000",1000,1))/IF($E74="$millions",1000000,IF($E74="$000",1000,1))</f>
        <v>0</v>
      </c>
      <c r="N74" s="127">
        <f>'Input|Step changes'!N18*IF('Input|Step changes'!$F18="nominal",LOOKUP($F74,Nominal_to_Real,'Input|Rate of change'!R$25:R$30),INDEX('Input|Rate of change'!$C$14:$O$21,MATCH('Input|Step changes'!$F18,'Input|Rate of change'!$C$14:$C$21,0),MATCH('Calc|Opex forecast'!$F74,'Input|Rate of change'!$C$14:$O$14,0)))*IF('Input|Step changes'!$E18="$millions",1000000,IF('Input|Step changes'!$E18="$000",1000,1))/IF($E74="$millions",1000000,IF($E74="$000",1000,1))</f>
        <v>0</v>
      </c>
      <c r="O74" s="127">
        <f>'Input|Step changes'!O18*IF('Input|Step changes'!$F18="nominal",LOOKUP($F74,Nominal_to_Real,'Input|Rate of change'!S$25:S$30),INDEX('Input|Rate of change'!$C$14:$O$21,MATCH('Input|Step changes'!$F18,'Input|Rate of change'!$C$14:$C$21,0),MATCH('Calc|Opex forecast'!$F74,'Input|Rate of change'!$C$14:$O$14,0)))*IF('Input|Step changes'!$E18="$millions",1000000,IF('Input|Step changes'!$E18="$000",1000,1))/IF($E74="$millions",1000000,IF($E74="$000",1000,1))</f>
        <v>0</v>
      </c>
      <c r="P74" s="127">
        <f>'Input|Step changes'!P18*IF('Input|Step changes'!$F18="nominal",LOOKUP($F74,Nominal_to_Real,'Input|Rate of change'!T$25:T$30),INDEX('Input|Rate of change'!$C$14:$O$21,MATCH('Input|Step changes'!$F18,'Input|Rate of change'!$C$14:$C$21,0),MATCH('Calc|Opex forecast'!$F74,'Input|Rate of change'!$C$14:$O$14,0)))*IF('Input|Step changes'!$E18="$millions",1000000,IF('Input|Step changes'!$E18="$000",1000,1))/IF($E74="$millions",1000000,IF($E74="$000",1000,1))</f>
        <v>0</v>
      </c>
      <c r="Q74" s="127">
        <f>'Input|Step changes'!Q18*IF('Input|Step changes'!$F18="nominal",LOOKUP($F74,Nominal_to_Real,'Input|Rate of change'!U$25:U$30),INDEX('Input|Rate of change'!$C$14:$O$21,MATCH('Input|Step changes'!$F18,'Input|Rate of change'!$C$14:$C$21,0),MATCH('Calc|Opex forecast'!$F74,'Input|Rate of change'!$C$14:$O$14,0)))*IF('Input|Step changes'!$E18="$millions",1000000,IF('Input|Step changes'!$E18="$000",1000,1))/IF($E74="$millions",1000000,IF($E74="$000",1000,1))</f>
        <v>0</v>
      </c>
      <c r="R74" s="127">
        <f>'Input|Step changes'!R18*IF('Input|Step changes'!$F18="nominal",LOOKUP($F74,Nominal_to_Real,'Input|Rate of change'!V$25:V$30),INDEX('Input|Rate of change'!$C$14:$O$21,MATCH('Input|Step changes'!$F18,'Input|Rate of change'!$C$14:$C$21,0),MATCH('Calc|Opex forecast'!$F74,'Input|Rate of change'!$C$14:$O$14,0)))*IF('Input|Step changes'!$E18="$millions",1000000,IF('Input|Step changes'!$E18="$000",1000,1))/IF($E74="$millions",1000000,IF($E74="$000",1000,1))</f>
        <v>0</v>
      </c>
      <c r="S74" s="127">
        <f>'Input|Step changes'!S18*IF('Input|Step changes'!$F18="nominal",LOOKUP($F74,Nominal_to_Real,'Input|Rate of change'!W$25:W$30),INDEX('Input|Rate of change'!$C$14:$O$21,MATCH('Input|Step changes'!$F18,'Input|Rate of change'!$C$14:$C$21,0),MATCH('Calc|Opex forecast'!$F74,'Input|Rate of change'!$C$14:$O$14,0)))*IF('Input|Step changes'!$E18="$millions",1000000,IF('Input|Step changes'!$E18="$000",1000,1))/IF($E74="$millions",1000000,IF($E74="$000",1000,1))</f>
        <v>0</v>
      </c>
    </row>
    <row r="75" spans="1:47" outlineLevel="1">
      <c r="C75" s="121">
        <f>'Input|Step changes'!C19</f>
        <v>0</v>
      </c>
      <c r="D75" s="110" t="s">
        <v>30</v>
      </c>
      <c r="E75" s="30" t="str">
        <f t="shared" si="6"/>
        <v>$millions</v>
      </c>
      <c r="F75" s="161">
        <f t="shared" si="7"/>
        <v>43252</v>
      </c>
      <c r="J75" s="127">
        <f>'Input|Step changes'!J19*IF('Input|Step changes'!$F19="nominal",LOOKUP($F75,Nominal_to_Real,'Input|Rate of change'!N$25:N$30),INDEX('Input|Rate of change'!$C$14:$O$21,MATCH('Input|Step changes'!$F19,'Input|Rate of change'!$C$14:$C$21,0),MATCH('Calc|Opex forecast'!$F75,'Input|Rate of change'!$C$14:$O$14,0)))*IF('Input|Step changes'!$E19="$millions",1000000,IF('Input|Step changes'!$E19="$000",1000,1))/IF($E75="$millions",1000000,IF($E75="$000",1000,1))</f>
        <v>0</v>
      </c>
      <c r="K75" s="127">
        <f>'Input|Step changes'!K19*IF('Input|Step changes'!$F19="nominal",LOOKUP($F75,Nominal_to_Real,'Input|Rate of change'!O$25:O$30),INDEX('Input|Rate of change'!$C$14:$O$21,MATCH('Input|Step changes'!$F19,'Input|Rate of change'!$C$14:$C$21,0),MATCH('Calc|Opex forecast'!$F75,'Input|Rate of change'!$C$14:$O$14,0)))*IF('Input|Step changes'!$E19="$millions",1000000,IF('Input|Step changes'!$E19="$000",1000,1))/IF($E75="$millions",1000000,IF($E75="$000",1000,1))</f>
        <v>0</v>
      </c>
      <c r="L75" s="127">
        <f>'Input|Step changes'!L19*IF('Input|Step changes'!$F19="nominal",LOOKUP($F75,Nominal_to_Real,'Input|Rate of change'!P$25:P$30),INDEX('Input|Rate of change'!$C$14:$O$21,MATCH('Input|Step changes'!$F19,'Input|Rate of change'!$C$14:$C$21,0),MATCH('Calc|Opex forecast'!$F75,'Input|Rate of change'!$C$14:$O$14,0)))*IF('Input|Step changes'!$E19="$millions",1000000,IF('Input|Step changes'!$E19="$000",1000,1))/IF($E75="$millions",1000000,IF($E75="$000",1000,1))</f>
        <v>0</v>
      </c>
      <c r="M75" s="127">
        <f>'Input|Step changes'!M19*IF('Input|Step changes'!$F19="nominal",LOOKUP($F75,Nominal_to_Real,'Input|Rate of change'!Q$25:Q$30),INDEX('Input|Rate of change'!$C$14:$O$21,MATCH('Input|Step changes'!$F19,'Input|Rate of change'!$C$14:$C$21,0),MATCH('Calc|Opex forecast'!$F75,'Input|Rate of change'!$C$14:$O$14,0)))*IF('Input|Step changes'!$E19="$millions",1000000,IF('Input|Step changes'!$E19="$000",1000,1))/IF($E75="$millions",1000000,IF($E75="$000",1000,1))</f>
        <v>0</v>
      </c>
      <c r="N75" s="127">
        <f>'Input|Step changes'!N19*IF('Input|Step changes'!$F19="nominal",LOOKUP($F75,Nominal_to_Real,'Input|Rate of change'!R$25:R$30),INDEX('Input|Rate of change'!$C$14:$O$21,MATCH('Input|Step changes'!$F19,'Input|Rate of change'!$C$14:$C$21,0),MATCH('Calc|Opex forecast'!$F75,'Input|Rate of change'!$C$14:$O$14,0)))*IF('Input|Step changes'!$E19="$millions",1000000,IF('Input|Step changes'!$E19="$000",1000,1))/IF($E75="$millions",1000000,IF($E75="$000",1000,1))</f>
        <v>0</v>
      </c>
      <c r="O75" s="127">
        <f>'Input|Step changes'!O19*IF('Input|Step changes'!$F19="nominal",LOOKUP($F75,Nominal_to_Real,'Input|Rate of change'!S$25:S$30),INDEX('Input|Rate of change'!$C$14:$O$21,MATCH('Input|Step changes'!$F19,'Input|Rate of change'!$C$14:$C$21,0),MATCH('Calc|Opex forecast'!$F75,'Input|Rate of change'!$C$14:$O$14,0)))*IF('Input|Step changes'!$E19="$millions",1000000,IF('Input|Step changes'!$E19="$000",1000,1))/IF($E75="$millions",1000000,IF($E75="$000",1000,1))</f>
        <v>0</v>
      </c>
      <c r="P75" s="127">
        <f>'Input|Step changes'!P19*IF('Input|Step changes'!$F19="nominal",LOOKUP($F75,Nominal_to_Real,'Input|Rate of change'!T$25:T$30),INDEX('Input|Rate of change'!$C$14:$O$21,MATCH('Input|Step changes'!$F19,'Input|Rate of change'!$C$14:$C$21,0),MATCH('Calc|Opex forecast'!$F75,'Input|Rate of change'!$C$14:$O$14,0)))*IF('Input|Step changes'!$E19="$millions",1000000,IF('Input|Step changes'!$E19="$000",1000,1))/IF($E75="$millions",1000000,IF($E75="$000",1000,1))</f>
        <v>0</v>
      </c>
      <c r="Q75" s="127">
        <f>'Input|Step changes'!Q19*IF('Input|Step changes'!$F19="nominal",LOOKUP($F75,Nominal_to_Real,'Input|Rate of change'!U$25:U$30),INDEX('Input|Rate of change'!$C$14:$O$21,MATCH('Input|Step changes'!$F19,'Input|Rate of change'!$C$14:$C$21,0),MATCH('Calc|Opex forecast'!$F75,'Input|Rate of change'!$C$14:$O$14,0)))*IF('Input|Step changes'!$E19="$millions",1000000,IF('Input|Step changes'!$E19="$000",1000,1))/IF($E75="$millions",1000000,IF($E75="$000",1000,1))</f>
        <v>0</v>
      </c>
      <c r="R75" s="127">
        <f>'Input|Step changes'!R19*IF('Input|Step changes'!$F19="nominal",LOOKUP($F75,Nominal_to_Real,'Input|Rate of change'!V$25:V$30),INDEX('Input|Rate of change'!$C$14:$O$21,MATCH('Input|Step changes'!$F19,'Input|Rate of change'!$C$14:$C$21,0),MATCH('Calc|Opex forecast'!$F75,'Input|Rate of change'!$C$14:$O$14,0)))*IF('Input|Step changes'!$E19="$millions",1000000,IF('Input|Step changes'!$E19="$000",1000,1))/IF($E75="$millions",1000000,IF($E75="$000",1000,1))</f>
        <v>0</v>
      </c>
      <c r="S75" s="127">
        <f>'Input|Step changes'!S19*IF('Input|Step changes'!$F19="nominal",LOOKUP($F75,Nominal_to_Real,'Input|Rate of change'!W$25:W$30),INDEX('Input|Rate of change'!$C$14:$O$21,MATCH('Input|Step changes'!$F19,'Input|Rate of change'!$C$14:$C$21,0),MATCH('Calc|Opex forecast'!$F75,'Input|Rate of change'!$C$14:$O$14,0)))*IF('Input|Step changes'!$E19="$millions",1000000,IF('Input|Step changes'!$E19="$000",1000,1))/IF($E75="$millions",1000000,IF($E75="$000",1000,1))</f>
        <v>0</v>
      </c>
    </row>
    <row r="76" spans="1:47" outlineLevel="1">
      <c r="C76" s="121">
        <f>'Input|Step changes'!C20</f>
        <v>0</v>
      </c>
      <c r="D76" s="110" t="s">
        <v>30</v>
      </c>
      <c r="E76" s="30" t="str">
        <f t="shared" si="6"/>
        <v>$millions</v>
      </c>
      <c r="F76" s="161">
        <f t="shared" si="7"/>
        <v>43252</v>
      </c>
      <c r="J76" s="127">
        <f>'Input|Step changes'!J20*IF('Input|Step changes'!$F20="nominal",LOOKUP($F76,Nominal_to_Real,'Input|Rate of change'!N$25:N$30),INDEX('Input|Rate of change'!$C$14:$O$21,MATCH('Input|Step changes'!$F20,'Input|Rate of change'!$C$14:$C$21,0),MATCH('Calc|Opex forecast'!$F76,'Input|Rate of change'!$C$14:$O$14,0)))*IF('Input|Step changes'!$E20="$millions",1000000,IF('Input|Step changes'!$E20="$000",1000,1))/IF($E76="$millions",1000000,IF($E76="$000",1000,1))</f>
        <v>0</v>
      </c>
      <c r="K76" s="127">
        <f>'Input|Step changes'!K20*IF('Input|Step changes'!$F20="nominal",LOOKUP($F76,Nominal_to_Real,'Input|Rate of change'!O$25:O$30),INDEX('Input|Rate of change'!$C$14:$O$21,MATCH('Input|Step changes'!$F20,'Input|Rate of change'!$C$14:$C$21,0),MATCH('Calc|Opex forecast'!$F76,'Input|Rate of change'!$C$14:$O$14,0)))*IF('Input|Step changes'!$E20="$millions",1000000,IF('Input|Step changes'!$E20="$000",1000,1))/IF($E76="$millions",1000000,IF($E76="$000",1000,1))</f>
        <v>0</v>
      </c>
      <c r="L76" s="127">
        <f>'Input|Step changes'!L20*IF('Input|Step changes'!$F20="nominal",LOOKUP($F76,Nominal_to_Real,'Input|Rate of change'!P$25:P$30),INDEX('Input|Rate of change'!$C$14:$O$21,MATCH('Input|Step changes'!$F20,'Input|Rate of change'!$C$14:$C$21,0),MATCH('Calc|Opex forecast'!$F76,'Input|Rate of change'!$C$14:$O$14,0)))*IF('Input|Step changes'!$E20="$millions",1000000,IF('Input|Step changes'!$E20="$000",1000,1))/IF($E76="$millions",1000000,IF($E76="$000",1000,1))</f>
        <v>0</v>
      </c>
      <c r="M76" s="127">
        <f>'Input|Step changes'!M20*IF('Input|Step changes'!$F20="nominal",LOOKUP($F76,Nominal_to_Real,'Input|Rate of change'!Q$25:Q$30),INDEX('Input|Rate of change'!$C$14:$O$21,MATCH('Input|Step changes'!$F20,'Input|Rate of change'!$C$14:$C$21,0),MATCH('Calc|Opex forecast'!$F76,'Input|Rate of change'!$C$14:$O$14,0)))*IF('Input|Step changes'!$E20="$millions",1000000,IF('Input|Step changes'!$E20="$000",1000,1))/IF($E76="$millions",1000000,IF($E76="$000",1000,1))</f>
        <v>0</v>
      </c>
      <c r="N76" s="127">
        <f>'Input|Step changes'!N20*IF('Input|Step changes'!$F20="nominal",LOOKUP($F76,Nominal_to_Real,'Input|Rate of change'!R$25:R$30),INDEX('Input|Rate of change'!$C$14:$O$21,MATCH('Input|Step changes'!$F20,'Input|Rate of change'!$C$14:$C$21,0),MATCH('Calc|Opex forecast'!$F76,'Input|Rate of change'!$C$14:$O$14,0)))*IF('Input|Step changes'!$E20="$millions",1000000,IF('Input|Step changes'!$E20="$000",1000,1))/IF($E76="$millions",1000000,IF($E76="$000",1000,1))</f>
        <v>0</v>
      </c>
      <c r="O76" s="127">
        <f>'Input|Step changes'!O20*IF('Input|Step changes'!$F20="nominal",LOOKUP($F76,Nominal_to_Real,'Input|Rate of change'!S$25:S$30),INDEX('Input|Rate of change'!$C$14:$O$21,MATCH('Input|Step changes'!$F20,'Input|Rate of change'!$C$14:$C$21,0),MATCH('Calc|Opex forecast'!$F76,'Input|Rate of change'!$C$14:$O$14,0)))*IF('Input|Step changes'!$E20="$millions",1000000,IF('Input|Step changes'!$E20="$000",1000,1))/IF($E76="$millions",1000000,IF($E76="$000",1000,1))</f>
        <v>0</v>
      </c>
      <c r="P76" s="127">
        <f>'Input|Step changes'!P20*IF('Input|Step changes'!$F20="nominal",LOOKUP($F76,Nominal_to_Real,'Input|Rate of change'!T$25:T$30),INDEX('Input|Rate of change'!$C$14:$O$21,MATCH('Input|Step changes'!$F20,'Input|Rate of change'!$C$14:$C$21,0),MATCH('Calc|Opex forecast'!$F76,'Input|Rate of change'!$C$14:$O$14,0)))*IF('Input|Step changes'!$E20="$millions",1000000,IF('Input|Step changes'!$E20="$000",1000,1))/IF($E76="$millions",1000000,IF($E76="$000",1000,1))</f>
        <v>0</v>
      </c>
      <c r="Q76" s="127">
        <f>'Input|Step changes'!Q20*IF('Input|Step changes'!$F20="nominal",LOOKUP($F76,Nominal_to_Real,'Input|Rate of change'!U$25:U$30),INDEX('Input|Rate of change'!$C$14:$O$21,MATCH('Input|Step changes'!$F20,'Input|Rate of change'!$C$14:$C$21,0),MATCH('Calc|Opex forecast'!$F76,'Input|Rate of change'!$C$14:$O$14,0)))*IF('Input|Step changes'!$E20="$millions",1000000,IF('Input|Step changes'!$E20="$000",1000,1))/IF($E76="$millions",1000000,IF($E76="$000",1000,1))</f>
        <v>0</v>
      </c>
      <c r="R76" s="127">
        <f>'Input|Step changes'!R20*IF('Input|Step changes'!$F20="nominal",LOOKUP($F76,Nominal_to_Real,'Input|Rate of change'!V$25:V$30),INDEX('Input|Rate of change'!$C$14:$O$21,MATCH('Input|Step changes'!$F20,'Input|Rate of change'!$C$14:$C$21,0),MATCH('Calc|Opex forecast'!$F76,'Input|Rate of change'!$C$14:$O$14,0)))*IF('Input|Step changes'!$E20="$millions",1000000,IF('Input|Step changes'!$E20="$000",1000,1))/IF($E76="$millions",1000000,IF($E76="$000",1000,1))</f>
        <v>0</v>
      </c>
      <c r="S76" s="127">
        <f>'Input|Step changes'!S20*IF('Input|Step changes'!$F20="nominal",LOOKUP($F76,Nominal_to_Real,'Input|Rate of change'!W$25:W$30),INDEX('Input|Rate of change'!$C$14:$O$21,MATCH('Input|Step changes'!$F20,'Input|Rate of change'!$C$14:$C$21,0),MATCH('Calc|Opex forecast'!$F76,'Input|Rate of change'!$C$14:$O$14,0)))*IF('Input|Step changes'!$E20="$millions",1000000,IF('Input|Step changes'!$E20="$000",1000,1))/IF($E76="$millions",1000000,IF($E76="$000",1000,1))</f>
        <v>0</v>
      </c>
    </row>
    <row r="77" spans="1:47" outlineLevel="1">
      <c r="C77" s="121"/>
      <c r="D77" s="110"/>
      <c r="F77" s="112"/>
      <c r="J77" s="178"/>
      <c r="K77" s="178"/>
      <c r="L77" s="178"/>
      <c r="M77" s="178"/>
      <c r="N77" s="178"/>
      <c r="O77" s="178"/>
      <c r="P77" s="178"/>
      <c r="Q77" s="178"/>
      <c r="R77" s="178"/>
      <c r="S77" s="178"/>
    </row>
    <row r="78" spans="1:47" outlineLevel="1">
      <c r="C78" s="113" t="s">
        <v>49</v>
      </c>
      <c r="D78" s="122" t="s">
        <v>30</v>
      </c>
      <c r="E78" s="122" t="str">
        <f>$E$8</f>
        <v>$millions</v>
      </c>
      <c r="F78" s="177">
        <f t="shared" si="7"/>
        <v>43252</v>
      </c>
      <c r="G78" s="32"/>
      <c r="H78" s="32"/>
      <c r="I78" s="32"/>
      <c r="J78" s="179">
        <f>SUM(J67:J77)</f>
        <v>0</v>
      </c>
      <c r="K78" s="179">
        <f t="shared" ref="K78:S78" si="8">SUM(K67:K77)</f>
        <v>0</v>
      </c>
      <c r="L78" s="179">
        <f t="shared" si="8"/>
        <v>0</v>
      </c>
      <c r="M78" s="179">
        <f t="shared" si="8"/>
        <v>0</v>
      </c>
      <c r="N78" s="179">
        <f t="shared" si="8"/>
        <v>2.4380060000000001</v>
      </c>
      <c r="O78" s="179">
        <f t="shared" si="8"/>
        <v>2.2232660000000002</v>
      </c>
      <c r="P78" s="179">
        <f t="shared" si="8"/>
        <v>1.112266</v>
      </c>
      <c r="Q78" s="179">
        <f t="shared" si="8"/>
        <v>1.112266</v>
      </c>
      <c r="R78" s="179">
        <f t="shared" si="8"/>
        <v>1.112266</v>
      </c>
      <c r="S78" s="179">
        <f t="shared" si="8"/>
        <v>0</v>
      </c>
    </row>
    <row r="79" spans="1:47">
      <c r="C79" s="123"/>
      <c r="D79" s="110"/>
      <c r="E79" s="110"/>
      <c r="F79" s="110"/>
      <c r="J79" s="107"/>
      <c r="K79" s="107"/>
      <c r="L79" s="107"/>
      <c r="M79" s="107"/>
      <c r="N79" s="23"/>
      <c r="O79" s="23"/>
      <c r="P79" s="23"/>
      <c r="Q79" s="23"/>
      <c r="R79" s="23"/>
      <c r="S79" s="23"/>
    </row>
    <row r="80" spans="1:47" s="103" customFormat="1" ht="12.75">
      <c r="A80" s="94"/>
      <c r="B80" s="95" t="s">
        <v>132</v>
      </c>
      <c r="C80" s="94"/>
      <c r="D80" s="94"/>
      <c r="E80" s="94"/>
      <c r="F80" s="96"/>
      <c r="G80" s="96"/>
      <c r="H80" s="96"/>
      <c r="I80" s="96"/>
      <c r="J80" s="97"/>
      <c r="K80" s="98"/>
      <c r="L80" s="97"/>
      <c r="M80" s="98"/>
      <c r="N80" s="97"/>
      <c r="O80" s="97"/>
      <c r="P80" s="97"/>
      <c r="Q80" s="97"/>
      <c r="R80" s="97"/>
      <c r="S80" s="97"/>
      <c r="T80" s="97"/>
      <c r="U80" s="97"/>
      <c r="V80" s="98"/>
      <c r="W80" s="98"/>
      <c r="X80" s="99"/>
      <c r="Y80" s="99"/>
      <c r="Z80" s="99"/>
      <c r="AA80" s="99"/>
      <c r="AB80" s="100"/>
      <c r="AC80" s="101"/>
      <c r="AD80" s="101"/>
      <c r="AE80" s="102"/>
      <c r="AF80" s="102"/>
      <c r="AG80" s="102"/>
      <c r="AH80" s="102"/>
      <c r="AI80" s="102"/>
      <c r="AJ80" s="102"/>
      <c r="AK80" s="102"/>
      <c r="AL80" s="102"/>
      <c r="AM80" s="102"/>
      <c r="AN80" s="102"/>
      <c r="AO80" s="102"/>
      <c r="AP80" s="102"/>
      <c r="AQ80" s="102"/>
      <c r="AR80" s="102"/>
      <c r="AS80" s="102"/>
      <c r="AT80" s="102"/>
      <c r="AU80" s="102"/>
    </row>
    <row r="81" spans="1:47" outlineLevel="1">
      <c r="C81" s="106"/>
      <c r="J81" s="107"/>
      <c r="K81" s="107"/>
      <c r="L81" s="107"/>
    </row>
    <row r="82" spans="1:47" outlineLevel="1">
      <c r="C82" s="67" t="s">
        <v>121</v>
      </c>
      <c r="D82" s="32" t="s">
        <v>7</v>
      </c>
      <c r="E82" s="32" t="s">
        <v>8</v>
      </c>
      <c r="F82" s="32" t="s">
        <v>22</v>
      </c>
      <c r="J82" s="163" t="str">
        <f>IF(YEAR(J$4)&gt;='Input|General'!$G$13,IF(YEAR(J$4)&lt;='Input|General'!$G$14,J$4,""),"")</f>
        <v/>
      </c>
      <c r="K82" s="163" t="str">
        <f>IF(YEAR(K$4)&gt;='Input|General'!$G$13,IF(YEAR(K$4)&lt;='Input|General'!$G$14,K$4,""),"")</f>
        <v/>
      </c>
      <c r="L82" s="163" t="str">
        <f>IF(YEAR(L$4)&gt;='Input|General'!$G$13,IF(YEAR(L$4)&lt;='Input|General'!$G$14,L$4,""),"")</f>
        <v/>
      </c>
      <c r="M82" s="163" t="str">
        <f>IF(YEAR(M$4)&gt;='Input|General'!$G$13,IF(YEAR(M$4)&lt;='Input|General'!$G$14,M$4,""),"")</f>
        <v/>
      </c>
      <c r="N82" s="163">
        <f>IF(YEAR(N$4)&gt;='Input|General'!$G$13,IF(YEAR(N$4)&lt;='Input|General'!$G$14,N$4,""),"")</f>
        <v>43617</v>
      </c>
      <c r="O82" s="163">
        <f>IF(YEAR(O$4)&gt;='Input|General'!$G$13,IF(YEAR(O$4)&lt;='Input|General'!$G$14,O$4,""),"")</f>
        <v>43983</v>
      </c>
      <c r="P82" s="163">
        <f>IF(YEAR(P$4)&gt;='Input|General'!$G$13,IF(YEAR(P$4)&lt;='Input|General'!$G$14,P$4,""),"")</f>
        <v>44348</v>
      </c>
      <c r="Q82" s="163">
        <f>IF(YEAR(Q$4)&gt;='Input|General'!$G$13,IF(YEAR(Q$4)&lt;='Input|General'!$G$14,Q$4,""),"")</f>
        <v>44713</v>
      </c>
      <c r="R82" s="163">
        <f>IF(YEAR(R$4)&gt;='Input|General'!$G$13,IF(YEAR(R$4)&lt;='Input|General'!$G$14,R$4,""),"")</f>
        <v>45078</v>
      </c>
      <c r="S82" s="163" t="str">
        <f>IF(YEAR(S$4)&gt;='Input|General'!$G$13,IF(YEAR(S$4)&lt;='Input|General'!$G$14,S$4,""),"")</f>
        <v/>
      </c>
    </row>
    <row r="83" spans="1:47" outlineLevel="1">
      <c r="C83" s="67"/>
      <c r="J83" s="120"/>
      <c r="K83" s="120"/>
      <c r="L83" s="120"/>
      <c r="M83" s="120"/>
      <c r="N83" s="120"/>
      <c r="O83" s="120"/>
      <c r="P83" s="120"/>
      <c r="Q83" s="120"/>
      <c r="R83" s="120"/>
      <c r="S83" s="120"/>
    </row>
    <row r="84" spans="1:47" outlineLevel="1">
      <c r="C84" s="121" t="str">
        <f>'Input|Step changes'!C28</f>
        <v>Network support costs</v>
      </c>
      <c r="D84" s="110" t="s">
        <v>30</v>
      </c>
      <c r="E84" s="30" t="str">
        <f t="shared" si="6"/>
        <v>$millions</v>
      </c>
      <c r="F84" s="161">
        <f t="shared" ref="F84:F86" si="9">$F$8</f>
        <v>43252</v>
      </c>
      <c r="J84" s="127">
        <f>'Input|Step changes'!J28*IF('Input|Step changes'!$F28="nominal",LOOKUP($F84,Nominal_to_Real,'Input|Rate of change'!N$25:N$30),INDEX('Input|Rate of change'!$C$14:$O$21,MATCH('Input|Step changes'!$F28,'Input|Rate of change'!$C$14:$C$21,0),MATCH('Calc|Opex forecast'!$F84,'Input|Rate of change'!$C$14:$O$14,0)))*IF('Input|Step changes'!$E28="$millions",1000000,IF('Input|Step changes'!$E28="$000",1000,1))/IF($E84="$millions",1000000,IF($E84="$000",1000,1))</f>
        <v>0</v>
      </c>
      <c r="K84" s="127">
        <f>'Input|Step changes'!K28*IF('Input|Step changes'!$F28="nominal",LOOKUP($F84,Nominal_to_Real,'Input|Rate of change'!O$25:O$30),INDEX('Input|Rate of change'!$C$14:$O$21,MATCH('Input|Step changes'!$F28,'Input|Rate of change'!$C$14:$C$21,0),MATCH('Calc|Opex forecast'!$F84,'Input|Rate of change'!$C$14:$O$14,0)))*IF('Input|Step changes'!$E28="$millions",1000000,IF('Input|Step changes'!$E28="$000",1000,1))/IF($E84="$millions",1000000,IF($E84="$000",1000,1))</f>
        <v>0</v>
      </c>
      <c r="L84" s="127">
        <f>'Input|Step changes'!L28*IF('Input|Step changes'!$F28="nominal",LOOKUP($F84,Nominal_to_Real,'Input|Rate of change'!P$25:P$30),INDEX('Input|Rate of change'!$C$14:$O$21,MATCH('Input|Step changes'!$F28,'Input|Rate of change'!$C$14:$C$21,0),MATCH('Calc|Opex forecast'!$F84,'Input|Rate of change'!$C$14:$O$14,0)))*IF('Input|Step changes'!$E28="$millions",1000000,IF('Input|Step changes'!$E28="$000",1000,1))/IF($E84="$millions",1000000,IF($E84="$000",1000,1))</f>
        <v>0</v>
      </c>
      <c r="M84" s="127">
        <f>'Input|Step changes'!M28*IF('Input|Step changes'!$F28="nominal",LOOKUP($F84,Nominal_to_Real,'Input|Rate of change'!Q$25:Q$30),INDEX('Input|Rate of change'!$C$14:$O$21,MATCH('Input|Step changes'!$F28,'Input|Rate of change'!$C$14:$C$21,0),MATCH('Calc|Opex forecast'!$F84,'Input|Rate of change'!$C$14:$O$14,0)))*IF('Input|Step changes'!$E28="$millions",1000000,IF('Input|Step changes'!$E28="$000",1000,1))/IF($E84="$millions",1000000,IF($E84="$000",1000,1))</f>
        <v>0</v>
      </c>
      <c r="N84" s="127">
        <f>'Input|Step changes'!N28*IF('Input|Step changes'!$F28="nominal",LOOKUP($F84,Nominal_to_Real,'Input|Rate of change'!R$25:R$30),INDEX('Input|Rate of change'!$C$14:$O$21,MATCH('Input|Step changes'!$F28,'Input|Rate of change'!$C$14:$C$21,0),MATCH('Calc|Opex forecast'!$F84,'Input|Rate of change'!$C$14:$O$14,0)))*IF('Input|Step changes'!$E28="$millions",1000000,IF('Input|Step changes'!$E28="$000",1000,1))/IF($E84="$millions",1000000,IF($E84="$000",1000,1))</f>
        <v>0</v>
      </c>
      <c r="O84" s="127">
        <f>'Input|Step changes'!O28*IF('Input|Step changes'!$F28="nominal",LOOKUP($F84,Nominal_to_Real,'Input|Rate of change'!S$25:S$30),INDEX('Input|Rate of change'!$C$14:$O$21,MATCH('Input|Step changes'!$F28,'Input|Rate of change'!$C$14:$C$21,0),MATCH('Calc|Opex forecast'!$F84,'Input|Rate of change'!$C$14:$O$14,0)))*IF('Input|Step changes'!$E28="$millions",1000000,IF('Input|Step changes'!$E28="$000",1000,1))/IF($E84="$millions",1000000,IF($E84="$000",1000,1))</f>
        <v>0</v>
      </c>
      <c r="P84" s="127">
        <f>'Input|Step changes'!P28*IF('Input|Step changes'!$F28="nominal",LOOKUP($F84,Nominal_to_Real,'Input|Rate of change'!T$25:T$30),INDEX('Input|Rate of change'!$C$14:$O$21,MATCH('Input|Step changes'!$F28,'Input|Rate of change'!$C$14:$C$21,0),MATCH('Calc|Opex forecast'!$F84,'Input|Rate of change'!$C$14:$O$14,0)))*IF('Input|Step changes'!$E28="$millions",1000000,IF('Input|Step changes'!$E28="$000",1000,1))/IF($E84="$millions",1000000,IF($E84="$000",1000,1))</f>
        <v>0</v>
      </c>
      <c r="Q84" s="127">
        <f>'Input|Step changes'!Q28*IF('Input|Step changes'!$F28="nominal",LOOKUP($F84,Nominal_to_Real,'Input|Rate of change'!U$25:U$30),INDEX('Input|Rate of change'!$C$14:$O$21,MATCH('Input|Step changes'!$F28,'Input|Rate of change'!$C$14:$C$21,0),MATCH('Calc|Opex forecast'!$F84,'Input|Rate of change'!$C$14:$O$14,0)))*IF('Input|Step changes'!$E28="$millions",1000000,IF('Input|Step changes'!$E28="$000",1000,1))/IF($E84="$millions",1000000,IF($E84="$000",1000,1))</f>
        <v>0</v>
      </c>
      <c r="R84" s="127">
        <f>'Input|Step changes'!R28*IF('Input|Step changes'!$F28="nominal",LOOKUP($F84,Nominal_to_Real,'Input|Rate of change'!V$25:V$30),INDEX('Input|Rate of change'!$C$14:$O$21,MATCH('Input|Step changes'!$F28,'Input|Rate of change'!$C$14:$C$21,0),MATCH('Calc|Opex forecast'!$F84,'Input|Rate of change'!$C$14:$O$14,0)))*IF('Input|Step changes'!$E28="$millions",1000000,IF('Input|Step changes'!$E28="$000",1000,1))/IF($E84="$millions",1000000,IF($E84="$000",1000,1))</f>
        <v>0</v>
      </c>
      <c r="S84" s="127">
        <f>'Input|Step changes'!S28*IF('Input|Step changes'!$F28="nominal",LOOKUP($F84,Nominal_to_Real,'Input|Rate of change'!W$25:W$30),INDEX('Input|Rate of change'!$C$14:$O$21,MATCH('Input|Step changes'!$F28,'Input|Rate of change'!$C$14:$C$21,0),MATCH('Calc|Opex forecast'!$F84,'Input|Rate of change'!$C$14:$O$14,0)))*IF('Input|Step changes'!$E28="$millions",1000000,IF('Input|Step changes'!$E28="$000",1000,1))/IF($E84="$millions",1000000,IF($E84="$000",1000,1))</f>
        <v>0</v>
      </c>
    </row>
    <row r="85" spans="1:47" outlineLevel="1">
      <c r="C85" s="121">
        <f>'Input|Step changes'!C29</f>
        <v>0</v>
      </c>
      <c r="D85" s="110" t="s">
        <v>30</v>
      </c>
      <c r="E85" s="30" t="str">
        <f t="shared" si="6"/>
        <v>$millions</v>
      </c>
      <c r="F85" s="161">
        <f t="shared" si="9"/>
        <v>43252</v>
      </c>
      <c r="J85" s="127">
        <f>'Input|Step changes'!J29*IF('Input|Step changes'!$F29="nominal",LOOKUP($F85,Nominal_to_Real,'Input|Rate of change'!N$25:N$30),INDEX('Input|Rate of change'!$C$14:$O$21,MATCH('Input|Step changes'!$F29,'Input|Rate of change'!$C$14:$C$21,0),MATCH('Calc|Opex forecast'!$F85,'Input|Rate of change'!$C$14:$O$14,0)))*IF('Input|Step changes'!$E29="$millions",1000000,IF('Input|Step changes'!$E29="$000",1000,1))/IF($E85="$millions",1000000,IF($E85="$000",1000,1))</f>
        <v>0</v>
      </c>
      <c r="K85" s="127">
        <f>'Input|Step changes'!K29*IF('Input|Step changes'!$F29="nominal",LOOKUP($F85,Nominal_to_Real,'Input|Rate of change'!O$25:O$30),INDEX('Input|Rate of change'!$C$14:$O$21,MATCH('Input|Step changes'!$F29,'Input|Rate of change'!$C$14:$C$21,0),MATCH('Calc|Opex forecast'!$F85,'Input|Rate of change'!$C$14:$O$14,0)))*IF('Input|Step changes'!$E29="$millions",1000000,IF('Input|Step changes'!$E29="$000",1000,1))/IF($E85="$millions",1000000,IF($E85="$000",1000,1))</f>
        <v>0</v>
      </c>
      <c r="L85" s="127">
        <f>'Input|Step changes'!L29*IF('Input|Step changes'!$F29="nominal",LOOKUP($F85,Nominal_to_Real,'Input|Rate of change'!P$25:P$30),INDEX('Input|Rate of change'!$C$14:$O$21,MATCH('Input|Step changes'!$F29,'Input|Rate of change'!$C$14:$C$21,0),MATCH('Calc|Opex forecast'!$F85,'Input|Rate of change'!$C$14:$O$14,0)))*IF('Input|Step changes'!$E29="$millions",1000000,IF('Input|Step changes'!$E29="$000",1000,1))/IF($E85="$millions",1000000,IF($E85="$000",1000,1))</f>
        <v>0</v>
      </c>
      <c r="M85" s="127">
        <f>'Input|Step changes'!M29*IF('Input|Step changes'!$F29="nominal",LOOKUP($F85,Nominal_to_Real,'Input|Rate of change'!Q$25:Q$30),INDEX('Input|Rate of change'!$C$14:$O$21,MATCH('Input|Step changes'!$F29,'Input|Rate of change'!$C$14:$C$21,0),MATCH('Calc|Opex forecast'!$F85,'Input|Rate of change'!$C$14:$O$14,0)))*IF('Input|Step changes'!$E29="$millions",1000000,IF('Input|Step changes'!$E29="$000",1000,1))/IF($E85="$millions",1000000,IF($E85="$000",1000,1))</f>
        <v>0</v>
      </c>
      <c r="N85" s="127">
        <f>'Input|Step changes'!N29*IF('Input|Step changes'!$F29="nominal",LOOKUP($F85,Nominal_to_Real,'Input|Rate of change'!R$25:R$30),INDEX('Input|Rate of change'!$C$14:$O$21,MATCH('Input|Step changes'!$F29,'Input|Rate of change'!$C$14:$C$21,0),MATCH('Calc|Opex forecast'!$F85,'Input|Rate of change'!$C$14:$O$14,0)))*IF('Input|Step changes'!$E29="$millions",1000000,IF('Input|Step changes'!$E29="$000",1000,1))/IF($E85="$millions",1000000,IF($E85="$000",1000,1))</f>
        <v>0</v>
      </c>
      <c r="O85" s="127">
        <f>'Input|Step changes'!O29*IF('Input|Step changes'!$F29="nominal",LOOKUP($F85,Nominal_to_Real,'Input|Rate of change'!S$25:S$30),INDEX('Input|Rate of change'!$C$14:$O$21,MATCH('Input|Step changes'!$F29,'Input|Rate of change'!$C$14:$C$21,0),MATCH('Calc|Opex forecast'!$F85,'Input|Rate of change'!$C$14:$O$14,0)))*IF('Input|Step changes'!$E29="$millions",1000000,IF('Input|Step changes'!$E29="$000",1000,1))/IF($E85="$millions",1000000,IF($E85="$000",1000,1))</f>
        <v>0</v>
      </c>
      <c r="P85" s="127">
        <f>'Input|Step changes'!P29*IF('Input|Step changes'!$F29="nominal",LOOKUP($F85,Nominal_to_Real,'Input|Rate of change'!T$25:T$30),INDEX('Input|Rate of change'!$C$14:$O$21,MATCH('Input|Step changes'!$F29,'Input|Rate of change'!$C$14:$C$21,0),MATCH('Calc|Opex forecast'!$F85,'Input|Rate of change'!$C$14:$O$14,0)))*IF('Input|Step changes'!$E29="$millions",1000000,IF('Input|Step changes'!$E29="$000",1000,1))/IF($E85="$millions",1000000,IF($E85="$000",1000,1))</f>
        <v>0</v>
      </c>
      <c r="Q85" s="127">
        <f>'Input|Step changes'!Q29*IF('Input|Step changes'!$F29="nominal",LOOKUP($F85,Nominal_to_Real,'Input|Rate of change'!U$25:U$30),INDEX('Input|Rate of change'!$C$14:$O$21,MATCH('Input|Step changes'!$F29,'Input|Rate of change'!$C$14:$C$21,0),MATCH('Calc|Opex forecast'!$F85,'Input|Rate of change'!$C$14:$O$14,0)))*IF('Input|Step changes'!$E29="$millions",1000000,IF('Input|Step changes'!$E29="$000",1000,1))/IF($E85="$millions",1000000,IF($E85="$000",1000,1))</f>
        <v>0</v>
      </c>
      <c r="R85" s="127">
        <f>'Input|Step changes'!R29*IF('Input|Step changes'!$F29="nominal",LOOKUP($F85,Nominal_to_Real,'Input|Rate of change'!V$25:V$30),INDEX('Input|Rate of change'!$C$14:$O$21,MATCH('Input|Step changes'!$F29,'Input|Rate of change'!$C$14:$C$21,0),MATCH('Calc|Opex forecast'!$F85,'Input|Rate of change'!$C$14:$O$14,0)))*IF('Input|Step changes'!$E29="$millions",1000000,IF('Input|Step changes'!$E29="$000",1000,1))/IF($E85="$millions",1000000,IF($E85="$000",1000,1))</f>
        <v>0</v>
      </c>
      <c r="S85" s="127">
        <f>'Input|Step changes'!S29*IF('Input|Step changes'!$F29="nominal",LOOKUP($F85,Nominal_to_Real,'Input|Rate of change'!W$25:W$30),INDEX('Input|Rate of change'!$C$14:$O$21,MATCH('Input|Step changes'!$F29,'Input|Rate of change'!$C$14:$C$21,0),MATCH('Calc|Opex forecast'!$F85,'Input|Rate of change'!$C$14:$O$14,0)))*IF('Input|Step changes'!$E29="$millions",1000000,IF('Input|Step changes'!$E29="$000",1000,1))/IF($E85="$millions",1000000,IF($E85="$000",1000,1))</f>
        <v>0</v>
      </c>
    </row>
    <row r="86" spans="1:47" outlineLevel="1">
      <c r="C86" s="121">
        <f>'Input|Step changes'!C30</f>
        <v>0</v>
      </c>
      <c r="D86" s="110" t="s">
        <v>30</v>
      </c>
      <c r="E86" s="30" t="str">
        <f t="shared" si="6"/>
        <v>$millions</v>
      </c>
      <c r="F86" s="161">
        <f t="shared" si="9"/>
        <v>43252</v>
      </c>
      <c r="J86" s="127">
        <f>'Input|Step changes'!J30*IF('Input|Step changes'!$F30="nominal",LOOKUP($F86,Nominal_to_Real,'Input|Rate of change'!N$25:N$30),INDEX('Input|Rate of change'!$C$14:$O$21,MATCH('Input|Step changes'!$F30,'Input|Rate of change'!$C$14:$C$21,0),MATCH('Calc|Opex forecast'!$F86,'Input|Rate of change'!$C$14:$O$14,0)))*IF('Input|Step changes'!$E30="$millions",1000000,IF('Input|Step changes'!$E30="$000",1000,1))/IF($E86="$millions",1000000,IF($E86="$000",1000,1))</f>
        <v>0</v>
      </c>
      <c r="K86" s="127">
        <f>'Input|Step changes'!K30*IF('Input|Step changes'!$F30="nominal",LOOKUP($F86,Nominal_to_Real,'Input|Rate of change'!O$25:O$30),INDEX('Input|Rate of change'!$C$14:$O$21,MATCH('Input|Step changes'!$F30,'Input|Rate of change'!$C$14:$C$21,0),MATCH('Calc|Opex forecast'!$F86,'Input|Rate of change'!$C$14:$O$14,0)))*IF('Input|Step changes'!$E30="$millions",1000000,IF('Input|Step changes'!$E30="$000",1000,1))/IF($E86="$millions",1000000,IF($E86="$000",1000,1))</f>
        <v>0</v>
      </c>
      <c r="L86" s="127">
        <f>'Input|Step changes'!L30*IF('Input|Step changes'!$F30="nominal",LOOKUP($F86,Nominal_to_Real,'Input|Rate of change'!P$25:P$30),INDEX('Input|Rate of change'!$C$14:$O$21,MATCH('Input|Step changes'!$F30,'Input|Rate of change'!$C$14:$C$21,0),MATCH('Calc|Opex forecast'!$F86,'Input|Rate of change'!$C$14:$O$14,0)))*IF('Input|Step changes'!$E30="$millions",1000000,IF('Input|Step changes'!$E30="$000",1000,1))/IF($E86="$millions",1000000,IF($E86="$000",1000,1))</f>
        <v>0</v>
      </c>
      <c r="M86" s="127">
        <f>'Input|Step changes'!M30*IF('Input|Step changes'!$F30="nominal",LOOKUP($F86,Nominal_to_Real,'Input|Rate of change'!Q$25:Q$30),INDEX('Input|Rate of change'!$C$14:$O$21,MATCH('Input|Step changes'!$F30,'Input|Rate of change'!$C$14:$C$21,0),MATCH('Calc|Opex forecast'!$F86,'Input|Rate of change'!$C$14:$O$14,0)))*IF('Input|Step changes'!$E30="$millions",1000000,IF('Input|Step changes'!$E30="$000",1000,1))/IF($E86="$millions",1000000,IF($E86="$000",1000,1))</f>
        <v>0</v>
      </c>
      <c r="N86" s="127">
        <f>'Input|Step changes'!N30*IF('Input|Step changes'!$F30="nominal",LOOKUP($F86,Nominal_to_Real,'Input|Rate of change'!R$25:R$30),INDEX('Input|Rate of change'!$C$14:$O$21,MATCH('Input|Step changes'!$F30,'Input|Rate of change'!$C$14:$C$21,0),MATCH('Calc|Opex forecast'!$F86,'Input|Rate of change'!$C$14:$O$14,0)))*IF('Input|Step changes'!$E30="$millions",1000000,IF('Input|Step changes'!$E30="$000",1000,1))/IF($E86="$millions",1000000,IF($E86="$000",1000,1))</f>
        <v>0</v>
      </c>
      <c r="O86" s="127">
        <f>'Input|Step changes'!O30*IF('Input|Step changes'!$F30="nominal",LOOKUP($F86,Nominal_to_Real,'Input|Rate of change'!S$25:S$30),INDEX('Input|Rate of change'!$C$14:$O$21,MATCH('Input|Step changes'!$F30,'Input|Rate of change'!$C$14:$C$21,0),MATCH('Calc|Opex forecast'!$F86,'Input|Rate of change'!$C$14:$O$14,0)))*IF('Input|Step changes'!$E30="$millions",1000000,IF('Input|Step changes'!$E30="$000",1000,1))/IF($E86="$millions",1000000,IF($E86="$000",1000,1))</f>
        <v>0</v>
      </c>
      <c r="P86" s="127">
        <f>'Input|Step changes'!P30*IF('Input|Step changes'!$F30="nominal",LOOKUP($F86,Nominal_to_Real,'Input|Rate of change'!T$25:T$30),INDEX('Input|Rate of change'!$C$14:$O$21,MATCH('Input|Step changes'!$F30,'Input|Rate of change'!$C$14:$C$21,0),MATCH('Calc|Opex forecast'!$F86,'Input|Rate of change'!$C$14:$O$14,0)))*IF('Input|Step changes'!$E30="$millions",1000000,IF('Input|Step changes'!$E30="$000",1000,1))/IF($E86="$millions",1000000,IF($E86="$000",1000,1))</f>
        <v>0</v>
      </c>
      <c r="Q86" s="127">
        <f>'Input|Step changes'!Q30*IF('Input|Step changes'!$F30="nominal",LOOKUP($F86,Nominal_to_Real,'Input|Rate of change'!U$25:U$30),INDEX('Input|Rate of change'!$C$14:$O$21,MATCH('Input|Step changes'!$F30,'Input|Rate of change'!$C$14:$C$21,0),MATCH('Calc|Opex forecast'!$F86,'Input|Rate of change'!$C$14:$O$14,0)))*IF('Input|Step changes'!$E30="$millions",1000000,IF('Input|Step changes'!$E30="$000",1000,1))/IF($E86="$millions",1000000,IF($E86="$000",1000,1))</f>
        <v>0</v>
      </c>
      <c r="R86" s="127">
        <f>'Input|Step changes'!R30*IF('Input|Step changes'!$F30="nominal",LOOKUP($F86,Nominal_to_Real,'Input|Rate of change'!V$25:V$30),INDEX('Input|Rate of change'!$C$14:$O$21,MATCH('Input|Step changes'!$F30,'Input|Rate of change'!$C$14:$C$21,0),MATCH('Calc|Opex forecast'!$F86,'Input|Rate of change'!$C$14:$O$14,0)))*IF('Input|Step changes'!$E30="$millions",1000000,IF('Input|Step changes'!$E30="$000",1000,1))/IF($E86="$millions",1000000,IF($E86="$000",1000,1))</f>
        <v>0</v>
      </c>
      <c r="S86" s="127">
        <f>'Input|Step changes'!S30*IF('Input|Step changes'!$F30="nominal",LOOKUP($F86,Nominal_to_Real,'Input|Rate of change'!W$25:W$30),INDEX('Input|Rate of change'!$C$14:$O$21,MATCH('Input|Step changes'!$F30,'Input|Rate of change'!$C$14:$C$21,0),MATCH('Calc|Opex forecast'!$F86,'Input|Rate of change'!$C$14:$O$14,0)))*IF('Input|Step changes'!$E30="$millions",1000000,IF('Input|Step changes'!$E30="$000",1000,1))/IF($E86="$millions",1000000,IF($E86="$000",1000,1))</f>
        <v>0</v>
      </c>
    </row>
    <row r="87" spans="1:47" outlineLevel="1">
      <c r="C87" s="121"/>
      <c r="D87" s="108"/>
      <c r="F87" s="112"/>
      <c r="J87" s="178"/>
      <c r="K87" s="178"/>
      <c r="L87" s="178"/>
      <c r="M87" s="178"/>
      <c r="N87" s="178"/>
      <c r="O87" s="178"/>
      <c r="P87" s="178"/>
      <c r="Q87" s="178"/>
      <c r="R87" s="178"/>
      <c r="S87" s="178"/>
      <c r="T87" s="107"/>
      <c r="U87" s="107"/>
      <c r="V87" s="107"/>
      <c r="W87" s="107"/>
      <c r="X87" s="107"/>
      <c r="Y87" s="107"/>
      <c r="Z87" s="107"/>
      <c r="AA87" s="107"/>
      <c r="AB87" s="107"/>
      <c r="AC87" s="107"/>
      <c r="AD87" s="107"/>
      <c r="AE87" s="107"/>
      <c r="AF87" s="107"/>
      <c r="AG87" s="107"/>
      <c r="AH87" s="107"/>
      <c r="AI87" s="107"/>
      <c r="AJ87" s="107"/>
      <c r="AK87" s="107"/>
      <c r="AL87" s="107"/>
    </row>
    <row r="88" spans="1:47" outlineLevel="1">
      <c r="C88" s="113" t="s">
        <v>133</v>
      </c>
      <c r="D88" s="122" t="s">
        <v>30</v>
      </c>
      <c r="E88" s="122" t="str">
        <f>$E$8</f>
        <v>$millions</v>
      </c>
      <c r="F88" s="177">
        <f t="shared" ref="F88" si="10">$F$8</f>
        <v>43252</v>
      </c>
      <c r="G88" s="32"/>
      <c r="H88" s="32"/>
      <c r="I88" s="32"/>
      <c r="J88" s="128">
        <f>SUM(J83:J87)</f>
        <v>0</v>
      </c>
      <c r="K88" s="128">
        <f t="shared" ref="K88:S88" si="11">SUM(K83:K87)</f>
        <v>0</v>
      </c>
      <c r="L88" s="128">
        <f t="shared" si="11"/>
        <v>0</v>
      </c>
      <c r="M88" s="128">
        <f t="shared" si="11"/>
        <v>0</v>
      </c>
      <c r="N88" s="128">
        <f t="shared" si="11"/>
        <v>0</v>
      </c>
      <c r="O88" s="128">
        <f t="shared" si="11"/>
        <v>0</v>
      </c>
      <c r="P88" s="128">
        <f t="shared" si="11"/>
        <v>0</v>
      </c>
      <c r="Q88" s="128">
        <f t="shared" si="11"/>
        <v>0</v>
      </c>
      <c r="R88" s="128">
        <f t="shared" si="11"/>
        <v>0</v>
      </c>
      <c r="S88" s="128">
        <f t="shared" si="11"/>
        <v>0</v>
      </c>
    </row>
    <row r="89" spans="1:47">
      <c r="C89" s="123"/>
      <c r="D89" s="110"/>
      <c r="E89" s="110"/>
      <c r="F89" s="110"/>
      <c r="J89" s="107"/>
      <c r="K89" s="107"/>
      <c r="L89" s="107"/>
      <c r="M89" s="107"/>
      <c r="N89" s="23"/>
      <c r="O89" s="23"/>
      <c r="P89" s="23"/>
      <c r="Q89" s="23"/>
      <c r="R89" s="23"/>
      <c r="S89" s="23"/>
    </row>
    <row r="90" spans="1:47" s="103" customFormat="1" ht="12.75">
      <c r="A90" s="94"/>
      <c r="B90" s="95" t="s">
        <v>96</v>
      </c>
      <c r="C90" s="94"/>
      <c r="D90" s="94"/>
      <c r="E90" s="94"/>
      <c r="F90" s="96"/>
      <c r="G90" s="96"/>
      <c r="H90" s="96"/>
      <c r="I90" s="96"/>
      <c r="J90" s="97"/>
      <c r="K90" s="98"/>
      <c r="L90" s="97"/>
      <c r="M90" s="98"/>
      <c r="N90" s="97"/>
      <c r="O90" s="97"/>
      <c r="P90" s="97"/>
      <c r="Q90" s="97"/>
      <c r="R90" s="97"/>
      <c r="S90" s="97"/>
      <c r="T90" s="97"/>
      <c r="U90" s="97"/>
      <c r="V90" s="98"/>
      <c r="W90" s="98"/>
      <c r="X90" s="99"/>
      <c r="Y90" s="99"/>
      <c r="Z90" s="99"/>
      <c r="AA90" s="99"/>
      <c r="AB90" s="100"/>
      <c r="AC90" s="101"/>
      <c r="AD90" s="101"/>
      <c r="AE90" s="102"/>
      <c r="AF90" s="102"/>
      <c r="AG90" s="102"/>
      <c r="AH90" s="102"/>
      <c r="AI90" s="102"/>
      <c r="AJ90" s="102"/>
      <c r="AK90" s="102"/>
      <c r="AL90" s="102"/>
      <c r="AM90" s="102"/>
      <c r="AN90" s="102"/>
      <c r="AO90" s="102"/>
      <c r="AP90" s="102"/>
      <c r="AQ90" s="102"/>
      <c r="AR90" s="102"/>
      <c r="AS90" s="102"/>
      <c r="AT90" s="102"/>
      <c r="AU90" s="102"/>
    </row>
    <row r="91" spans="1:47" outlineLevel="1">
      <c r="C91" s="106"/>
      <c r="J91" s="107"/>
      <c r="K91" s="107"/>
      <c r="L91" s="107"/>
    </row>
    <row r="92" spans="1:47" outlineLevel="1">
      <c r="C92" s="67"/>
      <c r="J92" s="163" t="str">
        <f>IF(YEAR(J$4)&gt;='Input|General'!$G$13,IF(YEAR(J$4)&lt;='Input|General'!$G$14,J$4,""),"")</f>
        <v/>
      </c>
      <c r="K92" s="163" t="str">
        <f>IF(YEAR(K$4)&gt;='Input|General'!$G$13,IF(YEAR(K$4)&lt;='Input|General'!$G$14,K$4,""),"")</f>
        <v/>
      </c>
      <c r="L92" s="163" t="str">
        <f>IF(YEAR(L$4)&gt;='Input|General'!$G$13,IF(YEAR(L$4)&lt;='Input|General'!$G$14,L$4,""),"")</f>
        <v/>
      </c>
      <c r="M92" s="163" t="str">
        <f>IF(YEAR(M$4)&gt;='Input|General'!$G$13,IF(YEAR(M$4)&lt;='Input|General'!$G$14,M$4,""),"")</f>
        <v/>
      </c>
      <c r="N92" s="163">
        <f>IF(YEAR(N$4)&gt;='Input|General'!$G$13,IF(YEAR(N$4)&lt;='Input|General'!$G$14,N$4,""),"")</f>
        <v>43617</v>
      </c>
      <c r="O92" s="163">
        <f>IF(YEAR(O$4)&gt;='Input|General'!$G$13,IF(YEAR(O$4)&lt;='Input|General'!$G$14,O$4,""),"")</f>
        <v>43983</v>
      </c>
      <c r="P92" s="163">
        <f>IF(YEAR(P$4)&gt;='Input|General'!$G$13,IF(YEAR(P$4)&lt;='Input|General'!$G$14,P$4,""),"")</f>
        <v>44348</v>
      </c>
      <c r="Q92" s="163">
        <f>IF(YEAR(Q$4)&gt;='Input|General'!$G$13,IF(YEAR(Q$4)&lt;='Input|General'!$G$14,Q$4,""),"")</f>
        <v>44713</v>
      </c>
      <c r="R92" s="163">
        <f>IF(YEAR(R$4)&gt;='Input|General'!$G$13,IF(YEAR(R$4)&lt;='Input|General'!$G$14,R$4,""),"")</f>
        <v>45078</v>
      </c>
      <c r="S92" s="163" t="str">
        <f>IF(YEAR(S$4)&gt;='Input|General'!$G$13,IF(YEAR(S$4)&lt;='Input|General'!$G$14,S$4,""),"")</f>
        <v/>
      </c>
    </row>
    <row r="93" spans="1:47" outlineLevel="1">
      <c r="C93" s="124"/>
      <c r="D93" s="110"/>
      <c r="E93" s="110"/>
      <c r="F93" s="110"/>
      <c r="J93" s="125"/>
      <c r="K93" s="125"/>
      <c r="L93" s="125"/>
      <c r="M93" s="125"/>
      <c r="N93" s="125"/>
      <c r="O93" s="125"/>
      <c r="P93" s="125"/>
      <c r="Q93" s="125"/>
      <c r="R93" s="125"/>
      <c r="S93" s="125"/>
    </row>
    <row r="94" spans="1:47" outlineLevel="1">
      <c r="C94" s="123" t="s">
        <v>149</v>
      </c>
      <c r="D94" s="126" t="s">
        <v>30</v>
      </c>
      <c r="E94" s="126" t="str">
        <f>$E$8</f>
        <v>$millions</v>
      </c>
      <c r="F94" s="177">
        <f t="shared" ref="F94:F96" si="12">$F$8</f>
        <v>43252</v>
      </c>
      <c r="J94" s="151" t="str">
        <f t="shared" ref="J94:R94" si="13">IF(YEAR(J$4)&gt;=FPFirstYear,IF(YEAR(J$4)&lt;=FPLastYear,IF(ISBLANK(J92),"",(1+J62)*SUM($J48:$S48)+J78),""),"")</f>
        <v/>
      </c>
      <c r="K94" s="151" t="str">
        <f t="shared" si="13"/>
        <v/>
      </c>
      <c r="L94" s="151" t="str">
        <f t="shared" si="13"/>
        <v/>
      </c>
      <c r="M94" s="151" t="str">
        <f t="shared" si="13"/>
        <v/>
      </c>
      <c r="N94" s="151">
        <f t="shared" si="13"/>
        <v>171.61436339492627</v>
      </c>
      <c r="O94" s="151">
        <f t="shared" si="13"/>
        <v>172.87971729307839</v>
      </c>
      <c r="P94" s="151">
        <f t="shared" si="13"/>
        <v>173.60351137013862</v>
      </c>
      <c r="Q94" s="151">
        <f t="shared" si="13"/>
        <v>175.67221705921261</v>
      </c>
      <c r="R94" s="151">
        <f t="shared" si="13"/>
        <v>177.89052132445846</v>
      </c>
      <c r="S94" s="151" t="str">
        <f>IF(YEAR(S$4)&gt;=FPFirstYear,IF(YEAR(S$4)&lt;=FPLastYear,IF(ISBLANK(S92),"",(1+S62)*SUM($J48:$S48)+S78),""),"")</f>
        <v/>
      </c>
    </row>
    <row r="95" spans="1:47" outlineLevel="1">
      <c r="C95" s="123" t="s">
        <v>117</v>
      </c>
      <c r="D95" s="126" t="s">
        <v>30</v>
      </c>
      <c r="E95" s="126" t="str">
        <f>$E$8</f>
        <v>$millions</v>
      </c>
      <c r="F95" s="177">
        <f t="shared" si="12"/>
        <v>43252</v>
      </c>
      <c r="J95" s="151" t="str">
        <f t="shared" ref="J95:R95" si="14">IF(YEAR(J$4)&gt;=FPFirstYear,IF(YEAR(J$4)&lt;=FPLastYear,IF(ISBLANK(J92),"",(1+J62)*SUM($J48:$S48)+J78+J88),""),"")</f>
        <v/>
      </c>
      <c r="K95" s="151" t="str">
        <f t="shared" si="14"/>
        <v/>
      </c>
      <c r="L95" s="151" t="str">
        <f t="shared" si="14"/>
        <v/>
      </c>
      <c r="M95" s="151" t="str">
        <f t="shared" si="14"/>
        <v/>
      </c>
      <c r="N95" s="151">
        <f t="shared" si="14"/>
        <v>171.61436339492627</v>
      </c>
      <c r="O95" s="151">
        <f t="shared" si="14"/>
        <v>172.87971729307839</v>
      </c>
      <c r="P95" s="151">
        <f t="shared" si="14"/>
        <v>173.60351137013862</v>
      </c>
      <c r="Q95" s="151">
        <f t="shared" si="14"/>
        <v>175.67221705921261</v>
      </c>
      <c r="R95" s="151">
        <f t="shared" si="14"/>
        <v>177.89052132445846</v>
      </c>
      <c r="S95" s="151" t="str">
        <f>IF(YEAR(S$4)&gt;=FPFirstYear,IF(YEAR(S$4)&lt;=FPLastYear,IF(ISBLANK(S92),"",(1+S62)*SUM($J48:$S48)+S78+S88),""),"")</f>
        <v/>
      </c>
    </row>
    <row r="96" spans="1:47" outlineLevel="1">
      <c r="C96" s="123" t="s">
        <v>118</v>
      </c>
      <c r="D96" s="126" t="s">
        <v>30</v>
      </c>
      <c r="E96" s="126" t="str">
        <f>$E$8</f>
        <v>$millions</v>
      </c>
      <c r="F96" s="177">
        <f t="shared" si="12"/>
        <v>43252</v>
      </c>
      <c r="J96" s="151" t="str">
        <f>IF(YEAR(J$4)&gt;=FPFirstYear,IF(YEAR(J$4)&lt;=FPLastYear,J95+'Input|Step changes'!J38,""),"")</f>
        <v/>
      </c>
      <c r="K96" s="151" t="str">
        <f>IF(YEAR(K$4)&gt;=FPFirstYear,IF(YEAR(K$4)&lt;=FPLastYear,K95+'Input|Step changes'!K38,""),"")</f>
        <v/>
      </c>
      <c r="L96" s="151" t="str">
        <f>IF(YEAR(L$4)&gt;=FPFirstYear,IF(YEAR(L$4)&lt;=FPLastYear,L95+'Input|Step changes'!L38,""),"")</f>
        <v/>
      </c>
      <c r="M96" s="151" t="str">
        <f>IF(YEAR(M$4)&gt;=FPFirstYear,IF(YEAR(M$4)&lt;=FPLastYear,M95+'Input|Step changes'!M38,""),"")</f>
        <v/>
      </c>
      <c r="N96" s="151">
        <f>IF(YEAR(N$4)&gt;=FPFirstYear,IF(YEAR(N$4)&lt;=FPLastYear,N95+'Input|Step changes'!N38,""),"")</f>
        <v>174.85725781045019</v>
      </c>
      <c r="O96" s="151">
        <f>IF(YEAR(O$4)&gt;=FPFirstYear,IF(YEAR(O$4)&lt;=FPLastYear,O95+'Input|Step changes'!O38,""),"")</f>
        <v>176.14196806807672</v>
      </c>
      <c r="P96" s="151">
        <f>IF(YEAR(P$4)&gt;=FPFirstYear,IF(YEAR(P$4)&lt;=FPLastYear,P95+'Input|Step changes'!P38,""),"")</f>
        <v>176.90021796086779</v>
      </c>
      <c r="Q96" s="151">
        <f>IF(YEAR(Q$4)&gt;=FPFirstYear,IF(YEAR(Q$4)&lt;=FPLastYear,Q95+'Input|Step changes'!Q38,""),"")</f>
        <v>178.99829240946298</v>
      </c>
      <c r="R96" s="151">
        <f>IF(YEAR(R$4)&gt;=FPFirstYear,IF(YEAR(R$4)&lt;=FPLastYear,R95+'Input|Step changes'!R38,""),"")</f>
        <v>181.25297673741122</v>
      </c>
      <c r="S96" s="151" t="str">
        <f>IF(YEAR(S$4)&gt;=FPFirstYear,IF(YEAR(S$4)&lt;=FPLastYear,S95+'Input|Step changes'!S38,""),"")</f>
        <v/>
      </c>
    </row>
    <row r="97" spans="1:47">
      <c r="C97" s="123"/>
      <c r="D97" s="110"/>
      <c r="E97" s="110"/>
      <c r="F97" s="110"/>
      <c r="J97" s="107"/>
      <c r="K97" s="107"/>
      <c r="L97" s="107"/>
      <c r="M97" s="107"/>
      <c r="N97" s="23"/>
      <c r="O97" s="23"/>
      <c r="P97" s="23"/>
      <c r="Q97" s="23"/>
      <c r="R97" s="23"/>
      <c r="S97" s="23"/>
      <c r="T97" s="23"/>
      <c r="U97" s="141"/>
    </row>
    <row r="98" spans="1:47" s="103" customFormat="1" ht="12.75">
      <c r="A98" s="94"/>
      <c r="B98" s="95" t="s">
        <v>21</v>
      </c>
      <c r="C98" s="94"/>
      <c r="D98" s="94"/>
      <c r="E98" s="94"/>
      <c r="F98" s="96"/>
      <c r="G98" s="96"/>
      <c r="H98" s="96"/>
      <c r="I98" s="96"/>
      <c r="J98" s="97"/>
      <c r="K98" s="98"/>
      <c r="L98" s="97"/>
      <c r="M98" s="98"/>
      <c r="N98" s="97"/>
      <c r="O98" s="97"/>
      <c r="P98" s="97"/>
      <c r="Q98" s="97"/>
      <c r="R98" s="97"/>
      <c r="S98" s="97"/>
      <c r="T98" s="97"/>
      <c r="U98" s="97"/>
      <c r="V98" s="98"/>
      <c r="W98" s="98"/>
      <c r="X98" s="99"/>
      <c r="Y98" s="99"/>
      <c r="Z98" s="99"/>
      <c r="AA98" s="99"/>
      <c r="AB98" s="100"/>
      <c r="AC98" s="101"/>
      <c r="AD98" s="101"/>
      <c r="AE98" s="102"/>
      <c r="AF98" s="102"/>
      <c r="AG98" s="102"/>
      <c r="AH98" s="102"/>
      <c r="AI98" s="102"/>
      <c r="AJ98" s="102"/>
      <c r="AK98" s="102"/>
      <c r="AL98" s="102"/>
      <c r="AM98" s="102"/>
      <c r="AN98" s="102"/>
      <c r="AO98" s="102"/>
      <c r="AP98" s="102"/>
      <c r="AQ98" s="102"/>
      <c r="AR98" s="102"/>
      <c r="AS98" s="102"/>
      <c r="AT98" s="102"/>
      <c r="AU98" s="102"/>
    </row>
    <row r="99" spans="1:47" hidden="1"/>
    <row r="100" spans="1:47" hidden="1"/>
    <row r="101" spans="1:47" hidden="1"/>
    <row r="102" spans="1:47" hidden="1"/>
    <row r="103" spans="1:47" hidden="1"/>
    <row r="104" spans="1:47" hidden="1"/>
    <row r="105" spans="1:47" hidden="1"/>
    <row r="106" spans="1:47" hidden="1"/>
    <row r="107" spans="1:47" hidden="1">
      <c r="D107" s="29"/>
      <c r="E107" s="29"/>
      <c r="F107" s="29"/>
      <c r="G107" s="29"/>
      <c r="H107" s="29"/>
      <c r="I107" s="29"/>
    </row>
    <row r="108" spans="1:47" hidden="1">
      <c r="D108" s="29"/>
      <c r="E108" s="29"/>
      <c r="F108" s="29"/>
      <c r="G108" s="29"/>
      <c r="H108" s="29"/>
      <c r="I108" s="29"/>
    </row>
    <row r="109" spans="1:47" hidden="1">
      <c r="D109" s="29"/>
      <c r="E109" s="29"/>
      <c r="F109" s="29"/>
      <c r="G109" s="29"/>
      <c r="H109" s="29"/>
      <c r="I109" s="29"/>
    </row>
    <row r="110" spans="1:47" hidden="1">
      <c r="D110" s="29"/>
      <c r="E110" s="29"/>
      <c r="F110" s="29"/>
      <c r="G110" s="29"/>
      <c r="H110" s="29"/>
      <c r="I110" s="29"/>
    </row>
    <row r="111" spans="1:47" hidden="1">
      <c r="D111" s="29"/>
      <c r="E111" s="29"/>
      <c r="F111" s="29"/>
      <c r="G111" s="29"/>
      <c r="H111" s="29"/>
      <c r="I111" s="29"/>
    </row>
    <row r="112" spans="1:47" hidden="1">
      <c r="D112" s="29"/>
      <c r="E112" s="29"/>
      <c r="F112" s="29"/>
      <c r="G112" s="29"/>
      <c r="H112" s="29"/>
      <c r="I112" s="29"/>
    </row>
    <row r="113" spans="4:9" hidden="1">
      <c r="D113" s="29"/>
      <c r="E113" s="29"/>
      <c r="F113" s="29"/>
      <c r="G113" s="29"/>
      <c r="H113" s="29"/>
      <c r="I113" s="29"/>
    </row>
    <row r="114" spans="4:9" hidden="1">
      <c r="D114" s="29"/>
      <c r="E114" s="29"/>
      <c r="F114" s="29"/>
      <c r="G114" s="29"/>
      <c r="H114" s="29"/>
      <c r="I114" s="29"/>
    </row>
    <row r="115" spans="4:9" hidden="1">
      <c r="D115" s="29"/>
      <c r="E115" s="29"/>
      <c r="F115" s="29"/>
      <c r="G115" s="29"/>
      <c r="H115" s="29"/>
      <c r="I115" s="29"/>
    </row>
    <row r="116" spans="4:9" hidden="1">
      <c r="D116" s="29"/>
      <c r="E116" s="29"/>
      <c r="F116" s="29"/>
      <c r="G116" s="29"/>
      <c r="H116" s="29"/>
      <c r="I116" s="29"/>
    </row>
    <row r="117" spans="4:9" hidden="1">
      <c r="D117" s="29"/>
      <c r="E117" s="29"/>
      <c r="F117" s="29"/>
      <c r="G117" s="29"/>
      <c r="H117" s="29"/>
      <c r="I117" s="29"/>
    </row>
    <row r="118" spans="4:9" hidden="1">
      <c r="D118" s="29"/>
      <c r="E118" s="29"/>
      <c r="F118" s="29"/>
      <c r="G118" s="29"/>
      <c r="H118" s="29"/>
      <c r="I118" s="29"/>
    </row>
    <row r="119" spans="4:9" hidden="1">
      <c r="D119" s="29"/>
      <c r="E119" s="29"/>
      <c r="F119" s="29"/>
      <c r="G119" s="29"/>
      <c r="H119" s="29"/>
      <c r="I119" s="29"/>
    </row>
    <row r="120" spans="4:9" hidden="1">
      <c r="D120" s="29"/>
      <c r="E120" s="29"/>
      <c r="F120" s="29"/>
      <c r="G120" s="29"/>
      <c r="H120" s="29"/>
      <c r="I120" s="29"/>
    </row>
    <row r="121" spans="4:9" hidden="1">
      <c r="D121" s="29"/>
      <c r="E121" s="29"/>
      <c r="F121" s="29"/>
      <c r="G121" s="29"/>
      <c r="H121" s="29"/>
      <c r="I121" s="29"/>
    </row>
    <row r="122" spans="4:9" hidden="1">
      <c r="D122" s="29"/>
      <c r="E122" s="29"/>
      <c r="F122" s="29"/>
      <c r="G122" s="29"/>
      <c r="H122" s="29"/>
      <c r="I122" s="29"/>
    </row>
    <row r="123" spans="4:9" hidden="1">
      <c r="D123" s="29"/>
      <c r="E123" s="29"/>
      <c r="F123" s="29"/>
      <c r="G123" s="29"/>
      <c r="H123" s="29"/>
      <c r="I123" s="29"/>
    </row>
    <row r="124" spans="4:9" hidden="1">
      <c r="D124" s="29"/>
      <c r="E124" s="29"/>
      <c r="F124" s="29"/>
      <c r="G124" s="29"/>
      <c r="H124" s="29"/>
      <c r="I124" s="29"/>
    </row>
    <row r="125" spans="4:9" hidden="1">
      <c r="D125" s="29"/>
      <c r="E125" s="29"/>
      <c r="F125" s="29"/>
      <c r="G125" s="29"/>
      <c r="H125" s="29"/>
      <c r="I125" s="29"/>
    </row>
    <row r="126" spans="4:9" hidden="1">
      <c r="D126" s="29"/>
      <c r="E126" s="29"/>
      <c r="F126" s="29"/>
      <c r="G126" s="29"/>
      <c r="H126" s="29"/>
      <c r="I126" s="29"/>
    </row>
    <row r="127" spans="4:9" hidden="1">
      <c r="D127" s="29"/>
      <c r="E127" s="29"/>
      <c r="F127" s="29"/>
      <c r="G127" s="29"/>
      <c r="H127" s="29"/>
      <c r="I127" s="29"/>
    </row>
    <row r="128" spans="4:9" hidden="1">
      <c r="D128" s="29"/>
      <c r="E128" s="29"/>
      <c r="F128" s="29"/>
      <c r="G128" s="29"/>
      <c r="H128" s="29"/>
      <c r="I128" s="29"/>
    </row>
    <row r="129" spans="4:9" hidden="1">
      <c r="D129" s="29"/>
      <c r="E129" s="29"/>
      <c r="F129" s="29"/>
      <c r="G129" s="29"/>
      <c r="H129" s="29"/>
      <c r="I129" s="29"/>
    </row>
    <row r="130" spans="4:9" hidden="1">
      <c r="D130" s="29"/>
      <c r="E130" s="29"/>
      <c r="F130" s="29"/>
      <c r="G130" s="29"/>
      <c r="H130" s="29"/>
      <c r="I130" s="29"/>
    </row>
    <row r="131" spans="4:9" hidden="1">
      <c r="D131" s="29"/>
      <c r="E131" s="29"/>
      <c r="F131" s="29"/>
      <c r="G131" s="29"/>
      <c r="H131" s="29"/>
      <c r="I131" s="29"/>
    </row>
    <row r="132" spans="4:9" hidden="1">
      <c r="D132" s="29"/>
      <c r="E132" s="29"/>
      <c r="F132" s="29"/>
      <c r="G132" s="29"/>
      <c r="H132" s="29"/>
      <c r="I132" s="29"/>
    </row>
    <row r="133" spans="4:9" hidden="1">
      <c r="D133" s="29"/>
      <c r="E133" s="29"/>
      <c r="F133" s="29"/>
      <c r="G133" s="29"/>
      <c r="H133" s="29"/>
      <c r="I133" s="29"/>
    </row>
    <row r="134" spans="4:9" hidden="1">
      <c r="D134" s="29"/>
      <c r="E134" s="29"/>
      <c r="F134" s="29"/>
      <c r="G134" s="29"/>
      <c r="H134" s="29"/>
      <c r="I134" s="29"/>
    </row>
    <row r="135" spans="4:9" hidden="1">
      <c r="D135" s="29"/>
      <c r="E135" s="29"/>
      <c r="F135" s="29"/>
      <c r="G135" s="29"/>
      <c r="H135" s="29"/>
      <c r="I135" s="29"/>
    </row>
    <row r="136" spans="4:9" hidden="1">
      <c r="D136" s="29"/>
      <c r="E136" s="29"/>
      <c r="F136" s="29"/>
      <c r="G136" s="29"/>
      <c r="H136" s="29"/>
      <c r="I136" s="29"/>
    </row>
    <row r="137" spans="4:9" hidden="1">
      <c r="D137" s="29"/>
      <c r="E137" s="29"/>
      <c r="F137" s="29"/>
      <c r="G137" s="29"/>
      <c r="H137" s="29"/>
      <c r="I137" s="29"/>
    </row>
    <row r="138" spans="4:9" hidden="1">
      <c r="D138" s="29"/>
      <c r="E138" s="29"/>
      <c r="F138" s="29"/>
      <c r="G138" s="29"/>
      <c r="H138" s="29"/>
      <c r="I138" s="29"/>
    </row>
    <row r="139" spans="4:9" hidden="1">
      <c r="D139" s="29"/>
      <c r="E139" s="29"/>
      <c r="F139" s="29"/>
      <c r="G139" s="29"/>
      <c r="H139" s="29"/>
      <c r="I139" s="29"/>
    </row>
    <row r="140" spans="4:9" hidden="1">
      <c r="D140" s="29"/>
      <c r="E140" s="29"/>
      <c r="F140" s="29"/>
      <c r="G140" s="29"/>
      <c r="H140" s="29"/>
      <c r="I140" s="29"/>
    </row>
    <row r="141" spans="4:9" hidden="1">
      <c r="D141" s="29"/>
      <c r="E141" s="29"/>
      <c r="F141" s="29"/>
      <c r="G141" s="29"/>
      <c r="H141" s="29"/>
      <c r="I141" s="29"/>
    </row>
    <row r="142" spans="4:9" hidden="1">
      <c r="D142" s="29"/>
      <c r="E142" s="29"/>
      <c r="F142" s="29"/>
      <c r="G142" s="29"/>
      <c r="H142" s="29"/>
      <c r="I142" s="29"/>
    </row>
    <row r="143" spans="4:9" hidden="1">
      <c r="D143" s="29"/>
      <c r="E143" s="29"/>
      <c r="F143" s="29"/>
      <c r="G143" s="29"/>
      <c r="H143" s="29"/>
      <c r="I143" s="29"/>
    </row>
    <row r="144" spans="4:9" hidden="1">
      <c r="D144" s="29"/>
      <c r="E144" s="29"/>
      <c r="F144" s="29"/>
      <c r="G144" s="29"/>
      <c r="H144" s="29"/>
      <c r="I144" s="29"/>
    </row>
    <row r="145" spans="4:9" hidden="1">
      <c r="D145" s="29"/>
      <c r="E145" s="29"/>
      <c r="F145" s="29"/>
      <c r="G145" s="29"/>
      <c r="H145" s="29"/>
      <c r="I145" s="29"/>
    </row>
    <row r="146" spans="4:9" hidden="1">
      <c r="D146" s="29"/>
      <c r="E146" s="29"/>
      <c r="F146" s="29"/>
      <c r="G146" s="29"/>
      <c r="H146" s="29"/>
      <c r="I146" s="29"/>
    </row>
    <row r="147" spans="4:9" hidden="1">
      <c r="D147" s="29"/>
      <c r="E147" s="29"/>
      <c r="F147" s="29"/>
      <c r="G147" s="29"/>
      <c r="H147" s="29"/>
      <c r="I147" s="29"/>
    </row>
    <row r="148" spans="4:9" hidden="1">
      <c r="D148" s="29"/>
      <c r="E148" s="29"/>
      <c r="F148" s="29"/>
      <c r="G148" s="29"/>
      <c r="H148" s="29"/>
      <c r="I148" s="29"/>
    </row>
    <row r="149" spans="4:9" hidden="1">
      <c r="D149" s="29"/>
      <c r="E149" s="29"/>
      <c r="F149" s="29"/>
      <c r="G149" s="29"/>
      <c r="H149" s="29"/>
      <c r="I149" s="29"/>
    </row>
    <row r="150" spans="4:9" hidden="1">
      <c r="D150" s="29"/>
      <c r="E150" s="29"/>
      <c r="F150" s="29"/>
      <c r="G150" s="29"/>
      <c r="H150" s="29"/>
      <c r="I150" s="29"/>
    </row>
    <row r="151" spans="4:9" hidden="1">
      <c r="D151" s="29"/>
      <c r="E151" s="29"/>
      <c r="F151" s="29"/>
      <c r="G151" s="29"/>
      <c r="H151" s="29"/>
      <c r="I151" s="29"/>
    </row>
    <row r="152" spans="4:9" hidden="1">
      <c r="D152" s="29"/>
      <c r="E152" s="29"/>
      <c r="F152" s="29"/>
      <c r="G152" s="29"/>
      <c r="H152" s="29"/>
      <c r="I152" s="29"/>
    </row>
    <row r="153" spans="4:9" hidden="1">
      <c r="D153" s="29"/>
      <c r="E153" s="29"/>
      <c r="F153" s="29"/>
      <c r="G153" s="29"/>
      <c r="H153" s="29"/>
      <c r="I153" s="29"/>
    </row>
    <row r="154" spans="4:9" hidden="1">
      <c r="D154" s="29"/>
      <c r="E154" s="29"/>
      <c r="F154" s="29"/>
      <c r="G154" s="29"/>
      <c r="H154" s="29"/>
      <c r="I154" s="29"/>
    </row>
    <row r="155" spans="4:9" hidden="1">
      <c r="D155" s="29"/>
      <c r="E155" s="29"/>
      <c r="F155" s="29"/>
      <c r="G155" s="29"/>
      <c r="H155" s="29"/>
      <c r="I155" s="29"/>
    </row>
    <row r="156" spans="4:9" hidden="1">
      <c r="D156" s="29"/>
      <c r="E156" s="29"/>
      <c r="F156" s="29"/>
      <c r="G156" s="29"/>
      <c r="H156" s="29"/>
      <c r="I156" s="29"/>
    </row>
    <row r="157" spans="4:9" hidden="1">
      <c r="D157" s="29"/>
      <c r="E157" s="29"/>
      <c r="F157" s="29"/>
      <c r="G157" s="29"/>
      <c r="H157" s="29"/>
      <c r="I157" s="29"/>
    </row>
    <row r="158" spans="4:9" hidden="1">
      <c r="D158" s="29"/>
      <c r="E158" s="29"/>
      <c r="F158" s="29"/>
      <c r="G158" s="29"/>
      <c r="H158" s="29"/>
      <c r="I158" s="29"/>
    </row>
    <row r="159" spans="4:9" hidden="1">
      <c r="D159" s="29"/>
      <c r="E159" s="29"/>
      <c r="F159" s="29"/>
      <c r="G159" s="29"/>
      <c r="H159" s="29"/>
      <c r="I159" s="29"/>
    </row>
    <row r="160" spans="4:9" hidden="1">
      <c r="D160" s="29"/>
      <c r="E160" s="29"/>
      <c r="F160" s="29"/>
      <c r="G160" s="29"/>
      <c r="H160" s="29"/>
      <c r="I160" s="29"/>
    </row>
    <row r="161" spans="4:9" hidden="1">
      <c r="D161" s="29"/>
      <c r="E161" s="29"/>
      <c r="F161" s="29"/>
      <c r="G161" s="29"/>
      <c r="H161" s="29"/>
      <c r="I161" s="29"/>
    </row>
    <row r="162" spans="4:9" hidden="1">
      <c r="D162" s="29"/>
      <c r="E162" s="29"/>
      <c r="F162" s="29"/>
      <c r="G162" s="29"/>
      <c r="H162" s="29"/>
      <c r="I162" s="29"/>
    </row>
    <row r="163" spans="4:9" hidden="1">
      <c r="D163" s="29"/>
      <c r="E163" s="29"/>
      <c r="F163" s="29"/>
      <c r="G163" s="29"/>
      <c r="H163" s="29"/>
      <c r="I163" s="29"/>
    </row>
    <row r="164" spans="4:9" hidden="1">
      <c r="D164" s="29"/>
      <c r="E164" s="29"/>
      <c r="F164" s="29"/>
      <c r="G164" s="29"/>
      <c r="H164" s="29"/>
      <c r="I164" s="29"/>
    </row>
    <row r="165" spans="4:9" hidden="1">
      <c r="D165" s="29"/>
      <c r="E165" s="29"/>
      <c r="F165" s="29"/>
      <c r="G165" s="29"/>
      <c r="H165" s="29"/>
      <c r="I165" s="29"/>
    </row>
    <row r="166" spans="4:9" hidden="1">
      <c r="D166" s="29"/>
      <c r="E166" s="29"/>
      <c r="F166" s="29"/>
      <c r="G166" s="29"/>
      <c r="H166" s="29"/>
      <c r="I166" s="29"/>
    </row>
    <row r="167" spans="4:9" hidden="1">
      <c r="D167" s="29"/>
      <c r="E167" s="29"/>
      <c r="F167" s="29"/>
      <c r="G167" s="29"/>
      <c r="H167" s="29"/>
      <c r="I167" s="29"/>
    </row>
    <row r="168" spans="4:9" hidden="1">
      <c r="D168" s="29"/>
      <c r="E168" s="29"/>
      <c r="F168" s="29"/>
      <c r="G168" s="29"/>
      <c r="H168" s="29"/>
      <c r="I168" s="29"/>
    </row>
    <row r="169" spans="4:9" hidden="1">
      <c r="D169" s="29"/>
      <c r="E169" s="29"/>
      <c r="F169" s="29"/>
      <c r="G169" s="29"/>
      <c r="H169" s="29"/>
      <c r="I169" s="29"/>
    </row>
    <row r="170" spans="4:9" hidden="1">
      <c r="D170" s="29"/>
      <c r="E170" s="29"/>
      <c r="F170" s="29"/>
      <c r="G170" s="29"/>
      <c r="H170" s="29"/>
      <c r="I170" s="29"/>
    </row>
    <row r="171" spans="4:9" hidden="1">
      <c r="D171" s="29"/>
      <c r="E171" s="29"/>
      <c r="F171" s="29"/>
      <c r="G171" s="29"/>
      <c r="H171" s="29"/>
      <c r="I171" s="29"/>
    </row>
    <row r="172" spans="4:9" hidden="1">
      <c r="D172" s="29"/>
      <c r="E172" s="29"/>
      <c r="F172" s="29"/>
      <c r="G172" s="29"/>
      <c r="H172" s="29"/>
      <c r="I172" s="29"/>
    </row>
    <row r="173" spans="4:9" hidden="1">
      <c r="D173" s="29"/>
      <c r="E173" s="29"/>
      <c r="F173" s="29"/>
      <c r="G173" s="29"/>
      <c r="H173" s="29"/>
      <c r="I173" s="29"/>
    </row>
    <row r="174" spans="4:9" hidden="1">
      <c r="D174" s="29"/>
      <c r="E174" s="29"/>
      <c r="F174" s="29"/>
      <c r="G174" s="29"/>
      <c r="H174" s="29"/>
      <c r="I174" s="29"/>
    </row>
    <row r="175" spans="4:9" hidden="1">
      <c r="D175" s="29"/>
      <c r="E175" s="29"/>
      <c r="F175" s="29"/>
      <c r="G175" s="29"/>
      <c r="H175" s="29"/>
      <c r="I175" s="29"/>
    </row>
    <row r="176" spans="4:9" hidden="1">
      <c r="D176" s="29"/>
      <c r="E176" s="29"/>
      <c r="F176" s="29"/>
      <c r="G176" s="29"/>
      <c r="H176" s="29"/>
      <c r="I176" s="29"/>
    </row>
    <row r="177" spans="4:9" hidden="1">
      <c r="D177" s="29"/>
      <c r="E177" s="29"/>
      <c r="F177" s="29"/>
      <c r="G177" s="29"/>
      <c r="H177" s="29"/>
      <c r="I177" s="29"/>
    </row>
    <row r="178" spans="4:9" hidden="1">
      <c r="D178" s="29"/>
      <c r="E178" s="29"/>
      <c r="F178" s="29"/>
      <c r="G178" s="29"/>
      <c r="H178" s="29"/>
      <c r="I178" s="29"/>
    </row>
    <row r="179" spans="4:9" hidden="1">
      <c r="D179" s="29"/>
      <c r="E179" s="29"/>
      <c r="F179" s="29"/>
      <c r="G179" s="29"/>
      <c r="H179" s="29"/>
      <c r="I179" s="29"/>
    </row>
    <row r="180" spans="4:9" hidden="1">
      <c r="D180" s="29"/>
      <c r="E180" s="29"/>
      <c r="F180" s="29"/>
      <c r="G180" s="29"/>
      <c r="H180" s="29"/>
      <c r="I180" s="29"/>
    </row>
    <row r="181" spans="4:9" hidden="1">
      <c r="D181" s="29"/>
      <c r="E181" s="29"/>
      <c r="F181" s="29"/>
      <c r="G181" s="29"/>
      <c r="H181" s="29"/>
      <c r="I181" s="29"/>
    </row>
    <row r="182" spans="4:9" hidden="1">
      <c r="D182" s="29"/>
      <c r="E182" s="29"/>
      <c r="F182" s="29"/>
      <c r="G182" s="29"/>
      <c r="H182" s="29"/>
      <c r="I182" s="29"/>
    </row>
    <row r="183" spans="4:9" hidden="1">
      <c r="D183" s="29"/>
      <c r="E183" s="29"/>
      <c r="F183" s="29"/>
      <c r="G183" s="29"/>
      <c r="H183" s="29"/>
      <c r="I183" s="29"/>
    </row>
    <row r="184" spans="4:9" hidden="1"/>
  </sheetData>
  <mergeCells count="1">
    <mergeCell ref="N3:S3"/>
  </mergeCells>
  <conditionalFormatting sqref="S1">
    <cfRule type="cellIs" dxfId="108" priority="142" operator="equal">
      <formula>"Check"</formula>
    </cfRule>
    <cfRule type="cellIs" dxfId="107" priority="143" operator="equal">
      <formula>"Ok"</formula>
    </cfRule>
  </conditionalFormatting>
  <conditionalFormatting sqref="V1">
    <cfRule type="cellIs" dxfId="106" priority="144" operator="equal">
      <formula>"Check"</formula>
    </cfRule>
    <cfRule type="cellIs" dxfId="105" priority="145" operator="equal">
      <formula>"Ok"</formula>
    </cfRule>
  </conditionalFormatting>
  <conditionalFormatting sqref="R33:S33 R36:S36 R39:S39 R42:S42 J12:S17">
    <cfRule type="cellIs" dxfId="104" priority="141" operator="equal">
      <formula>0</formula>
    </cfRule>
  </conditionalFormatting>
  <conditionalFormatting sqref="J13:S13">
    <cfRule type="cellIs" dxfId="103" priority="140" operator="equal">
      <formula>0</formula>
    </cfRule>
  </conditionalFormatting>
  <conditionalFormatting sqref="J14:S14">
    <cfRule type="cellIs" dxfId="102" priority="139" operator="equal">
      <formula>0</formula>
    </cfRule>
  </conditionalFormatting>
  <conditionalFormatting sqref="J15:S15">
    <cfRule type="cellIs" dxfId="101" priority="138" operator="equal">
      <formula>0</formula>
    </cfRule>
  </conditionalFormatting>
  <conditionalFormatting sqref="J16:S16">
    <cfRule type="cellIs" dxfId="100" priority="137" operator="equal">
      <formula>0</formula>
    </cfRule>
  </conditionalFormatting>
  <conditionalFormatting sqref="J17:S17">
    <cfRule type="cellIs" dxfId="99" priority="136" operator="equal">
      <formula>0</formula>
    </cfRule>
  </conditionalFormatting>
  <conditionalFormatting sqref="J55:S55 J57:S57 J56:M56 S56 J58:M58 S58 J59:S59">
    <cfRule type="cellIs" dxfId="98" priority="135" operator="equal">
      <formula>0</formula>
    </cfRule>
  </conditionalFormatting>
  <conditionalFormatting sqref="J61:S61">
    <cfRule type="expression" dxfId="97" priority="73">
      <formula>J$52=J$4</formula>
    </cfRule>
    <cfRule type="cellIs" dxfId="96" priority="134" operator="equal">
      <formula>0</formula>
    </cfRule>
  </conditionalFormatting>
  <conditionalFormatting sqref="J68:S76 J84:S86">
    <cfRule type="cellIs" dxfId="95" priority="133" operator="equal">
      <formula>0</formula>
    </cfRule>
  </conditionalFormatting>
  <conditionalFormatting sqref="J88:S88">
    <cfRule type="expression" dxfId="94" priority="68">
      <formula>J$82=J$4</formula>
    </cfRule>
    <cfRule type="cellIs" dxfId="93" priority="132" operator="equal">
      <formula>0</formula>
    </cfRule>
  </conditionalFormatting>
  <conditionalFormatting sqref="J45:S48 J30:S30 J26:S28">
    <cfRule type="cellIs" dxfId="92" priority="130" operator="equal">
      <formula>0</formula>
    </cfRule>
  </conditionalFormatting>
  <conditionalFormatting sqref="J95:R96">
    <cfRule type="cellIs" dxfId="91" priority="129" operator="equal">
      <formula>0</formula>
    </cfRule>
  </conditionalFormatting>
  <conditionalFormatting sqref="J95:R96">
    <cfRule type="cellIs" dxfId="90" priority="128" operator="equal">
      <formula>0</formula>
    </cfRule>
  </conditionalFormatting>
  <conditionalFormatting sqref="J78:S78">
    <cfRule type="expression" dxfId="89" priority="70">
      <formula>J$66=J$4</formula>
    </cfRule>
    <cfRule type="cellIs" dxfId="88" priority="114" operator="equal">
      <formula>0</formula>
    </cfRule>
  </conditionalFormatting>
  <conditionalFormatting sqref="J40:S40">
    <cfRule type="cellIs" dxfId="87" priority="91" operator="equal">
      <formula>0</formula>
    </cfRule>
  </conditionalFormatting>
  <conditionalFormatting sqref="J33:Q33 J36:Q36 J39:Q39">
    <cfRule type="cellIs" dxfId="86" priority="109" operator="equal">
      <formula>0</formula>
    </cfRule>
  </conditionalFormatting>
  <conditionalFormatting sqref="J33:Q33 J36:Q36 J39:Q39">
    <cfRule type="cellIs" dxfId="85" priority="108" operator="equal">
      <formula>0</formula>
    </cfRule>
  </conditionalFormatting>
  <conditionalFormatting sqref="J31:S31">
    <cfRule type="cellIs" dxfId="84" priority="104" operator="equal">
      <formula>0</formula>
    </cfRule>
  </conditionalFormatting>
  <conditionalFormatting sqref="J31:S31">
    <cfRule type="cellIs" dxfId="83" priority="103" operator="equal">
      <formula>0</formula>
    </cfRule>
  </conditionalFormatting>
  <conditionalFormatting sqref="J42:Q42">
    <cfRule type="cellIs" dxfId="82" priority="94" operator="equal">
      <formula>0</formula>
    </cfRule>
  </conditionalFormatting>
  <conditionalFormatting sqref="J42:Q42">
    <cfRule type="cellIs" dxfId="81" priority="93" operator="equal">
      <formula>0</formula>
    </cfRule>
  </conditionalFormatting>
  <conditionalFormatting sqref="J34:S34">
    <cfRule type="cellIs" dxfId="80" priority="100" operator="equal">
      <formula>0</formula>
    </cfRule>
  </conditionalFormatting>
  <conditionalFormatting sqref="J34:S34">
    <cfRule type="cellIs" dxfId="79" priority="99" operator="equal">
      <formula>0</formula>
    </cfRule>
  </conditionalFormatting>
  <conditionalFormatting sqref="J40:S40">
    <cfRule type="cellIs" dxfId="78" priority="92" operator="equal">
      <formula>0</formula>
    </cfRule>
  </conditionalFormatting>
  <conditionalFormatting sqref="J37:S37">
    <cfRule type="cellIs" dxfId="77" priority="96" operator="equal">
      <formula>0</formula>
    </cfRule>
  </conditionalFormatting>
  <conditionalFormatting sqref="J37:S37">
    <cfRule type="cellIs" dxfId="76" priority="95" operator="equal">
      <formula>0</formula>
    </cfRule>
  </conditionalFormatting>
  <conditionalFormatting sqref="J43:S43">
    <cfRule type="cellIs" dxfId="75" priority="86" operator="equal">
      <formula>0</formula>
    </cfRule>
  </conditionalFormatting>
  <conditionalFormatting sqref="J43:S43">
    <cfRule type="cellIs" dxfId="74" priority="87" operator="equal">
      <formula>0</formula>
    </cfRule>
  </conditionalFormatting>
  <conditionalFormatting sqref="J32:S32">
    <cfRule type="cellIs" dxfId="73" priority="85" operator="equal">
      <formula>0</formula>
    </cfRule>
  </conditionalFormatting>
  <conditionalFormatting sqref="J32:S32">
    <cfRule type="cellIs" dxfId="72" priority="84" operator="equal">
      <formula>0</formula>
    </cfRule>
  </conditionalFormatting>
  <conditionalFormatting sqref="J35:S35">
    <cfRule type="cellIs" dxfId="71" priority="83" operator="equal">
      <formula>0</formula>
    </cfRule>
  </conditionalFormatting>
  <conditionalFormatting sqref="J35:S35">
    <cfRule type="cellIs" dxfId="70" priority="82" operator="equal">
      <formula>0</formula>
    </cfRule>
  </conditionalFormatting>
  <conditionalFormatting sqref="J38:S38">
    <cfRule type="cellIs" dxfId="69" priority="81" operator="equal">
      <formula>0</formula>
    </cfRule>
  </conditionalFormatting>
  <conditionalFormatting sqref="J38:S38">
    <cfRule type="cellIs" dxfId="68" priority="80" operator="equal">
      <formula>0</formula>
    </cfRule>
  </conditionalFormatting>
  <conditionalFormatting sqref="J41:S41">
    <cfRule type="cellIs" dxfId="67" priority="79" operator="equal">
      <formula>0</formula>
    </cfRule>
  </conditionalFormatting>
  <conditionalFormatting sqref="J41:S41">
    <cfRule type="cellIs" dxfId="66" priority="78" operator="equal">
      <formula>0</formula>
    </cfRule>
  </conditionalFormatting>
  <conditionalFormatting sqref="J44:S44">
    <cfRule type="cellIs" dxfId="65" priority="77" operator="equal">
      <formula>0</formula>
    </cfRule>
  </conditionalFormatting>
  <conditionalFormatting sqref="J44:S44">
    <cfRule type="cellIs" dxfId="64" priority="76" operator="equal">
      <formula>0</formula>
    </cfRule>
  </conditionalFormatting>
  <conditionalFormatting sqref="J52:S52">
    <cfRule type="expression" dxfId="63" priority="74">
      <formula>J$52=J$4</formula>
    </cfRule>
  </conditionalFormatting>
  <conditionalFormatting sqref="J66:S66">
    <cfRule type="expression" dxfId="62" priority="72">
      <formula>J$52=J$4</formula>
    </cfRule>
  </conditionalFormatting>
  <conditionalFormatting sqref="J82:S82">
    <cfRule type="expression" dxfId="61" priority="69">
      <formula>J$52=J$4</formula>
    </cfRule>
  </conditionalFormatting>
  <conditionalFormatting sqref="J92:S92">
    <cfRule type="expression" dxfId="60" priority="66">
      <formula>J$92=J$4</formula>
    </cfRule>
  </conditionalFormatting>
  <conditionalFormatting sqref="J94:R94">
    <cfRule type="cellIs" dxfId="59" priority="65" operator="equal">
      <formula>0</formula>
    </cfRule>
  </conditionalFormatting>
  <conditionalFormatting sqref="J94:R94">
    <cfRule type="cellIs" dxfId="58" priority="64" operator="equal">
      <formula>0</formula>
    </cfRule>
  </conditionalFormatting>
  <conditionalFormatting sqref="J10:S10">
    <cfRule type="expression" dxfId="57" priority="63">
      <formula>J$10=J$4</formula>
    </cfRule>
  </conditionalFormatting>
  <conditionalFormatting sqref="J18:S18">
    <cfRule type="expression" dxfId="56" priority="62">
      <formula>J$10=J$4</formula>
    </cfRule>
  </conditionalFormatting>
  <conditionalFormatting sqref="J48:S48">
    <cfRule type="expression" dxfId="55" priority="61">
      <formula>J$10=J$4</formula>
    </cfRule>
  </conditionalFormatting>
  <conditionalFormatting sqref="J19:S21 J23:S23">
    <cfRule type="cellIs" dxfId="54" priority="58" operator="equal">
      <formula>0</formula>
    </cfRule>
  </conditionalFormatting>
  <conditionalFormatting sqref="J24:S25">
    <cfRule type="cellIs" dxfId="53" priority="57" operator="equal">
      <formula>0</formula>
    </cfRule>
  </conditionalFormatting>
  <conditionalFormatting sqref="J62:S62">
    <cfRule type="cellIs" dxfId="52" priority="54" operator="equal">
      <formula>0</formula>
    </cfRule>
  </conditionalFormatting>
  <conditionalFormatting sqref="J29:S29">
    <cfRule type="cellIs" dxfId="51" priority="53" operator="equal">
      <formula>0</formula>
    </cfRule>
  </conditionalFormatting>
  <conditionalFormatting sqref="J29:S29">
    <cfRule type="cellIs" dxfId="50" priority="52" operator="equal">
      <formula>0</formula>
    </cfRule>
  </conditionalFormatting>
  <conditionalFormatting sqref="J22:S22">
    <cfRule type="cellIs" dxfId="49" priority="51" operator="equal">
      <formula>0</formula>
    </cfRule>
  </conditionalFormatting>
  <conditionalFormatting sqref="J22:S22">
    <cfRule type="cellIs" dxfId="48" priority="50" operator="equal">
      <formula>0</formula>
    </cfRule>
  </conditionalFormatting>
  <conditionalFormatting sqref="N60">
    <cfRule type="cellIs" dxfId="47" priority="23" operator="equal">
      <formula>0</formula>
    </cfRule>
  </conditionalFormatting>
  <conditionalFormatting sqref="S95">
    <cfRule type="cellIs" dxfId="46" priority="22" operator="equal">
      <formula>0</formula>
    </cfRule>
  </conditionalFormatting>
  <conditionalFormatting sqref="S95">
    <cfRule type="cellIs" dxfId="45" priority="21" operator="equal">
      <formula>0</formula>
    </cfRule>
  </conditionalFormatting>
  <conditionalFormatting sqref="S96">
    <cfRule type="cellIs" dxfId="44" priority="20" operator="equal">
      <formula>0</formula>
    </cfRule>
  </conditionalFormatting>
  <conditionalFormatting sqref="S96">
    <cfRule type="cellIs" dxfId="43" priority="19" operator="equal">
      <formula>0</formula>
    </cfRule>
  </conditionalFormatting>
  <conditionalFormatting sqref="S94">
    <cfRule type="cellIs" dxfId="42" priority="18" operator="equal">
      <formula>0</formula>
    </cfRule>
  </conditionalFormatting>
  <conditionalFormatting sqref="S94">
    <cfRule type="cellIs" dxfId="41" priority="17" operator="equal">
      <formula>0</formula>
    </cfRule>
  </conditionalFormatting>
  <conditionalFormatting sqref="N56">
    <cfRule type="cellIs" dxfId="40" priority="16" operator="equal">
      <formula>0</formula>
    </cfRule>
  </conditionalFormatting>
  <conditionalFormatting sqref="O56">
    <cfRule type="cellIs" dxfId="39" priority="15" operator="equal">
      <formula>0</formula>
    </cfRule>
  </conditionalFormatting>
  <conditionalFormatting sqref="Q60">
    <cfRule type="cellIs" dxfId="38" priority="32" operator="equal">
      <formula>0</formula>
    </cfRule>
  </conditionalFormatting>
  <conditionalFormatting sqref="Q63">
    <cfRule type="cellIs" dxfId="37" priority="3" operator="equal">
      <formula>0</formula>
    </cfRule>
  </conditionalFormatting>
  <conditionalFormatting sqref="O60">
    <cfRule type="cellIs" dxfId="36" priority="34" operator="equal">
      <formula>0</formula>
    </cfRule>
  </conditionalFormatting>
  <conditionalFormatting sqref="P60">
    <cfRule type="cellIs" dxfId="35" priority="33" operator="equal">
      <formula>0</formula>
    </cfRule>
  </conditionalFormatting>
  <conditionalFormatting sqref="R60">
    <cfRule type="cellIs" dxfId="34" priority="30" operator="equal">
      <formula>0</formula>
    </cfRule>
  </conditionalFormatting>
  <conditionalFormatting sqref="O63">
    <cfRule type="cellIs" dxfId="33" priority="5" operator="equal">
      <formula>0</formula>
    </cfRule>
  </conditionalFormatting>
  <conditionalFormatting sqref="N63">
    <cfRule type="cellIs" dxfId="32" priority="6" operator="equal">
      <formula>0</formula>
    </cfRule>
  </conditionalFormatting>
  <conditionalFormatting sqref="P63">
    <cfRule type="cellIs" dxfId="31" priority="4" operator="equal">
      <formula>0</formula>
    </cfRule>
  </conditionalFormatting>
  <conditionalFormatting sqref="N58:R58">
    <cfRule type="cellIs" dxfId="30" priority="1" operator="equal">
      <formula>0</formula>
    </cfRule>
  </conditionalFormatting>
  <conditionalFormatting sqref="P56">
    <cfRule type="cellIs" dxfId="29" priority="14" operator="equal">
      <formula>0</formula>
    </cfRule>
  </conditionalFormatting>
  <conditionalFormatting sqref="Q56">
    <cfRule type="cellIs" dxfId="28" priority="13" operator="equal">
      <formula>0</formula>
    </cfRule>
  </conditionalFormatting>
  <conditionalFormatting sqref="R56">
    <cfRule type="cellIs" dxfId="27" priority="12" operator="equal">
      <formula>0</formula>
    </cfRule>
  </conditionalFormatting>
  <conditionalFormatting sqref="R63">
    <cfRule type="cellIs" dxfId="26" priority="2" operator="equal">
      <formula>0</formula>
    </cfRule>
  </conditionalFormatting>
  <dataValidations disablePrompts="1" count="2">
    <dataValidation type="list" allowBlank="1" showInputMessage="1" showErrorMessage="1" sqref="F89 F87 F97 F79">
      <formula1>"Real 2010,Real 2011,Real 2012,Real 2013,Real 2014,Real 2015,Nominal"</formula1>
    </dataValidation>
    <dataValidation type="list" allowBlank="1" showInputMessage="1" showErrorMessage="1" sqref="F77">
      <formula1>$G$54:$G$60</formula1>
    </dataValidation>
  </dataValidations>
  <hyperlinks>
    <hyperlink ref="J1" location="Index!A1" display="Back to Index"/>
    <hyperlink ref="U1" location="'Check|List'!A1" display="Overall Check:"/>
  </hyperlinks>
  <pageMargins left="0.7" right="0.7" top="0.75" bottom="0.75" header="0.3" footer="0.3"/>
  <pageSetup paperSize="9" orientation="portrait" verticalDpi="4"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'Lookup|Tables'!$G$10:$G$12</xm:f>
          </x14:formula1>
          <xm:sqref>E8</xm:sqref>
        </x14:dataValidation>
        <x14:dataValidation type="list" allowBlank="1" showInputMessage="1" showErrorMessage="1">
          <x14:formula1>
            <xm:f>'Lookup|Tables'!$H$65:$H$69</xm:f>
          </x14:formula1>
          <xm:sqref>F8</xm:sqref>
        </x14:dataValidation>
      </x14:dataValidations>
    </ex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theme="3" tint="0.59999389629810485"/>
  </sheetPr>
  <dimension ref="A1:AU53"/>
  <sheetViews>
    <sheetView showGridLines="0" tabSelected="1" workbookViewId="0">
      <selection activeCell="N13" sqref="N13:R13"/>
    </sheetView>
  </sheetViews>
  <sheetFormatPr defaultColWidth="0" defaultRowHeight="11.25" zeroHeight="1"/>
  <cols>
    <col min="1" max="2" width="1.33203125" style="29" customWidth="1"/>
    <col min="3" max="3" width="59.6640625" style="29" bestFit="1" customWidth="1"/>
    <col min="4" max="4" width="27.6640625" style="30" customWidth="1"/>
    <col min="5" max="5" width="15.83203125" style="30" customWidth="1"/>
    <col min="6" max="6" width="10.6640625" style="30" customWidth="1"/>
    <col min="7" max="9" width="3.33203125" style="30" customWidth="1"/>
    <col min="10" max="23" width="10.83203125" style="29" customWidth="1"/>
    <col min="24" max="47" width="0" style="29" hidden="1" customWidth="1"/>
    <col min="48" max="16384" width="10.33203125" style="29" hidden="1"/>
  </cols>
  <sheetData>
    <row r="1" spans="1:26" s="69" customFormat="1" ht="15.75">
      <c r="B1" s="70" t="str">
        <f>Index!$B$1</f>
        <v>AER opex model</v>
      </c>
      <c r="C1" s="70"/>
      <c r="D1" s="70"/>
      <c r="E1" s="70"/>
      <c r="F1" s="71"/>
      <c r="G1" s="71"/>
      <c r="H1" s="71"/>
      <c r="I1" s="71"/>
      <c r="J1" s="37" t="s">
        <v>2</v>
      </c>
      <c r="L1" s="72" t="s">
        <v>3</v>
      </c>
      <c r="M1" s="73" t="s">
        <v>4</v>
      </c>
      <c r="N1" s="74" t="s">
        <v>5</v>
      </c>
      <c r="O1" s="75" t="s">
        <v>6</v>
      </c>
      <c r="R1" s="72" t="s">
        <v>87</v>
      </c>
      <c r="S1" s="76" t="s">
        <v>36</v>
      </c>
      <c r="U1" s="191" t="s">
        <v>24</v>
      </c>
      <c r="V1" s="76" t="str">
        <f>'Check|List'!$S$1</f>
        <v>Ok</v>
      </c>
    </row>
    <row r="2" spans="1:26" s="77" customFormat="1" ht="13.5" thickBot="1">
      <c r="B2" s="78" t="str">
        <f>Index!$C$13</f>
        <v>Output | Models</v>
      </c>
      <c r="C2" s="78"/>
      <c r="D2" s="78"/>
      <c r="E2" s="78"/>
      <c r="F2" s="79"/>
      <c r="G2" s="79"/>
      <c r="H2" s="79"/>
      <c r="I2" s="79"/>
    </row>
    <row r="3" spans="1:26" s="80" customFormat="1">
      <c r="C3" s="81"/>
      <c r="D3" s="186"/>
      <c r="E3" s="186"/>
      <c r="F3" s="186"/>
      <c r="G3" s="186"/>
      <c r="H3" s="186"/>
      <c r="I3" s="186"/>
      <c r="J3" s="174" t="s">
        <v>134</v>
      </c>
      <c r="K3" s="174"/>
      <c r="L3" s="174"/>
      <c r="M3" s="186"/>
      <c r="N3" s="636"/>
      <c r="O3" s="636"/>
      <c r="P3" s="636"/>
      <c r="Q3" s="636"/>
      <c r="R3" s="636"/>
      <c r="S3" s="636"/>
      <c r="T3" s="82"/>
      <c r="U3" s="82"/>
      <c r="V3" s="82"/>
      <c r="W3" s="82"/>
      <c r="X3" s="82"/>
      <c r="Y3" s="82"/>
      <c r="Z3" s="82"/>
    </row>
    <row r="4" spans="1:26" s="103" customFormat="1">
      <c r="A4" s="83"/>
      <c r="B4" s="83"/>
      <c r="C4" s="83"/>
      <c r="D4" s="84" t="s">
        <v>7</v>
      </c>
      <c r="E4" s="84" t="s">
        <v>8</v>
      </c>
      <c r="F4" s="85" t="s">
        <v>22</v>
      </c>
      <c r="G4" s="86"/>
      <c r="H4" s="86"/>
      <c r="I4" s="86"/>
      <c r="J4" s="156">
        <f>DATE(PPFirstYear,MONTH('Input|General'!$G$9),1)</f>
        <v>42156</v>
      </c>
      <c r="K4" s="156">
        <f>DATE(PPFirstYear+1,MONTH('Input|General'!$G$9),1)</f>
        <v>42522</v>
      </c>
      <c r="L4" s="156">
        <f>DATE(PPFirstYear+2,MONTH('Input|General'!$G$9),1)</f>
        <v>42887</v>
      </c>
      <c r="M4" s="156">
        <f>DATE(PPFirstYear+3,MONTH('Input|General'!$G$9),1)</f>
        <v>43252</v>
      </c>
      <c r="N4" s="156">
        <f>DATE(PPFirstYear+4,MONTH('Input|General'!$G$9),1)</f>
        <v>43617</v>
      </c>
      <c r="O4" s="156">
        <f>DATE(PPFirstYear+5,MONTH('Input|General'!$G$9),1)</f>
        <v>43983</v>
      </c>
      <c r="P4" s="156">
        <f>DATE(PPFirstYear+6,MONTH('Input|General'!$G$9),1)</f>
        <v>44348</v>
      </c>
      <c r="Q4" s="156">
        <f>DATE(PPFirstYear+7,MONTH('Input|General'!$G$9),1)</f>
        <v>44713</v>
      </c>
      <c r="R4" s="156">
        <f>DATE(PPFirstYear+8,MONTH('Input|General'!$G$9),1)</f>
        <v>45078</v>
      </c>
      <c r="S4" s="156">
        <f>DATE(PPFirstYear+9,MONTH('Input|General'!$G$9),1)</f>
        <v>45444</v>
      </c>
      <c r="T4" s="87"/>
      <c r="U4" s="87"/>
      <c r="V4" s="88"/>
      <c r="W4" s="88"/>
    </row>
    <row r="5" spans="1:26" s="27" customFormat="1" ht="3" customHeight="1">
      <c r="D5" s="28"/>
      <c r="E5" s="28"/>
      <c r="F5" s="28"/>
      <c r="G5" s="28"/>
      <c r="H5" s="28"/>
      <c r="I5" s="28"/>
    </row>
    <row r="6" spans="1:26" s="27" customFormat="1" ht="9" customHeight="1">
      <c r="D6" s="28"/>
      <c r="E6" s="28"/>
      <c r="F6" s="28"/>
      <c r="G6" s="28"/>
      <c r="H6" s="28"/>
      <c r="I6" s="28"/>
    </row>
    <row r="7" spans="1:26" s="27" customFormat="1" ht="3" customHeight="1">
      <c r="D7" s="28"/>
      <c r="E7" s="28"/>
      <c r="F7" s="28"/>
      <c r="G7" s="28"/>
      <c r="H7" s="28"/>
      <c r="I7" s="28"/>
    </row>
    <row r="8" spans="1:26" s="103" customFormat="1" ht="12.75">
      <c r="A8" s="94"/>
      <c r="B8" s="95" t="s">
        <v>59</v>
      </c>
      <c r="C8" s="94"/>
      <c r="D8" s="94"/>
      <c r="E8" s="68" t="s">
        <v>15</v>
      </c>
      <c r="F8" s="210">
        <f>DATE(PPLastYear,MONTH('Input|General'!$G$9),1)</f>
        <v>43252</v>
      </c>
      <c r="G8" s="96"/>
      <c r="H8" s="96"/>
      <c r="I8" s="96"/>
      <c r="J8" s="149" t="s">
        <v>185</v>
      </c>
      <c r="K8" s="98"/>
      <c r="L8" s="97"/>
      <c r="M8" s="98"/>
      <c r="N8" s="97"/>
      <c r="O8" s="97"/>
      <c r="P8" s="97"/>
      <c r="Q8" s="97"/>
      <c r="R8" s="97"/>
      <c r="S8" s="97"/>
      <c r="T8" s="97"/>
      <c r="U8" s="97"/>
      <c r="V8" s="98"/>
      <c r="W8" s="98"/>
    </row>
    <row r="9" spans="1:26" ht="4.5" customHeight="1"/>
    <row r="10" spans="1:26">
      <c r="M10" s="107"/>
      <c r="N10" s="107"/>
      <c r="O10" s="107"/>
      <c r="P10" s="107"/>
      <c r="Q10" s="107"/>
      <c r="R10" s="107"/>
      <c r="S10" s="107"/>
    </row>
    <row r="11" spans="1:26">
      <c r="C11" s="67" t="s">
        <v>46</v>
      </c>
      <c r="D11" s="32" t="s">
        <v>7</v>
      </c>
      <c r="E11" s="32" t="s">
        <v>8</v>
      </c>
      <c r="F11" s="32" t="s">
        <v>22</v>
      </c>
      <c r="H11" s="32"/>
      <c r="I11" s="32"/>
      <c r="J11" s="163" t="str">
        <f>IF(YEAR(J$4)&gt;='Input|General'!$G$13,IF(YEAR(J$4)&lt;='Input|General'!$G$14,J$4,""),"")</f>
        <v/>
      </c>
      <c r="K11" s="163" t="str">
        <f>IF(YEAR(K$4)&gt;='Input|General'!$G$13,IF(YEAR(K$4)&lt;='Input|General'!$G$14,K$4,""),"")</f>
        <v/>
      </c>
      <c r="L11" s="163" t="str">
        <f>IF(YEAR(L$4)&gt;='Input|General'!$G$13,IF(YEAR(L$4)&lt;='Input|General'!$G$14,L$4,""),"")</f>
        <v/>
      </c>
      <c r="M11" s="163" t="str">
        <f>IF(YEAR(M$4)&gt;='Input|General'!$G$13,IF(YEAR(M$4)&lt;='Input|General'!$G$14,M$4,""),"")</f>
        <v/>
      </c>
      <c r="N11" s="163">
        <f>IF(YEAR(N$4)&gt;='Input|General'!$G$13,IF(YEAR(N$4)&lt;='Input|General'!$G$14,N$4,""),"")</f>
        <v>43617</v>
      </c>
      <c r="O11" s="163">
        <f>IF(YEAR(O$4)&gt;='Input|General'!$G$13,IF(YEAR(O$4)&lt;='Input|General'!$G$14,O$4,""),"")</f>
        <v>43983</v>
      </c>
      <c r="P11" s="163">
        <f>IF(YEAR(P$4)&gt;='Input|General'!$G$13,IF(YEAR(P$4)&lt;='Input|General'!$G$14,P$4,""),"")</f>
        <v>44348</v>
      </c>
      <c r="Q11" s="163">
        <f>IF(YEAR(Q$4)&gt;='Input|General'!$G$13,IF(YEAR(Q$4)&lt;='Input|General'!$G$14,Q$4,""),"")</f>
        <v>44713</v>
      </c>
      <c r="R11" s="163">
        <f>IF(YEAR(R$4)&gt;='Input|General'!$G$13,IF(YEAR(R$4)&lt;='Input|General'!$G$14,R$4,""),"")</f>
        <v>45078</v>
      </c>
      <c r="S11" s="163" t="str">
        <f>IF(YEAR(S$4)&gt;='Input|General'!$G$13,IF(YEAR(S$4)&lt;='Input|General'!$G$14,S$4,""),"")</f>
        <v/>
      </c>
      <c r="U11" s="137" t="s">
        <v>58</v>
      </c>
      <c r="V11" s="138"/>
      <c r="W11" s="138"/>
    </row>
    <row r="12" spans="1:26">
      <c r="C12" s="67"/>
      <c r="D12" s="32"/>
      <c r="E12" s="32"/>
      <c r="F12" s="32"/>
      <c r="H12" s="32"/>
      <c r="I12" s="32"/>
      <c r="J12" s="163"/>
      <c r="K12" s="163"/>
      <c r="L12" s="163"/>
      <c r="M12" s="163"/>
      <c r="N12" s="163"/>
      <c r="O12" s="163"/>
      <c r="P12" s="163"/>
      <c r="Q12" s="163"/>
      <c r="R12" s="163"/>
      <c r="S12" s="163"/>
      <c r="U12" s="124"/>
      <c r="V12" s="142"/>
      <c r="W12" s="142"/>
    </row>
    <row r="13" spans="1:26">
      <c r="C13" s="111" t="str">
        <f>'Calc|Opex forecast'!C94</f>
        <v>Total forecast opex, excluding category specific forecasts</v>
      </c>
      <c r="D13" s="34" t="s">
        <v>113</v>
      </c>
      <c r="E13" s="30" t="str">
        <f>$E$8</f>
        <v>$millions</v>
      </c>
      <c r="F13" s="161">
        <f>$F$8</f>
        <v>43252</v>
      </c>
      <c r="H13" s="32"/>
      <c r="I13" s="32"/>
      <c r="J13" s="183">
        <f>IF(J11="",0,'Calc|Opex forecast'!J94*IF('Calc|Opex forecast'!$F$94="nominal",LOOKUP($F13,Nominal_to_Real,'Input|Rate of change'!P$25:P$30),INDEX('Input|Rate of change'!$C$14:$O$21,MATCH('Calc|Opex forecast'!$F$94,'Input|Rate of change'!$C$14:$C$21,0),MATCH('Output|Models'!$F13,'Input|Rate of change'!$C$14:$O$14,0)))*IF('Calc|Opex forecast'!$E$94="$millions",1000000,IF('Calc|Opex forecast'!$E$94="$000",1000,1))/IF($E13="$millions",1000000,IF($E13="$000",1000,1)))</f>
        <v>0</v>
      </c>
      <c r="K13" s="183">
        <f>IF(K11="",0,'Calc|Opex forecast'!K94*IF('Calc|Opex forecast'!$F$94="nominal",LOOKUP($F13,Nominal_to_Real,'Input|Rate of change'!Q$25:Q$30),INDEX('Input|Rate of change'!$C$14:$O$21,MATCH('Calc|Opex forecast'!$F$94,'Input|Rate of change'!$C$14:$C$21,0),MATCH('Output|Models'!$F13,'Input|Rate of change'!$C$14:$O$14,0)))*IF('Calc|Opex forecast'!$E$94="$millions",1000000,IF('Calc|Opex forecast'!$E$94="$000",1000,1))/IF($E13="$millions",1000000,IF($E13="$000",1000,1)))</f>
        <v>0</v>
      </c>
      <c r="L13" s="183">
        <f>IF(L11="",0,'Calc|Opex forecast'!L94*IF('Calc|Opex forecast'!$F$94="nominal",LOOKUP($F13,Nominal_to_Real,'Input|Rate of change'!R$25:R$30),INDEX('Input|Rate of change'!$C$14:$O$21,MATCH('Calc|Opex forecast'!$F$94,'Input|Rate of change'!$C$14:$C$21,0),MATCH('Output|Models'!$F13,'Input|Rate of change'!$C$14:$O$14,0)))*IF('Calc|Opex forecast'!$E$94="$millions",1000000,IF('Calc|Opex forecast'!$E$94="$000",1000,1))/IF($E13="$millions",1000000,IF($E13="$000",1000,1)))</f>
        <v>0</v>
      </c>
      <c r="M13" s="183">
        <f>IF(M11="",0,'Calc|Opex forecast'!M94*IF('Calc|Opex forecast'!$F$94="nominal",LOOKUP($F13,Nominal_to_Real,'Input|Rate of change'!S$25:S$30),INDEX('Input|Rate of change'!$C$14:$O$21,MATCH('Calc|Opex forecast'!$F$94,'Input|Rate of change'!$C$14:$C$21,0),MATCH('Output|Models'!$F13,'Input|Rate of change'!$C$14:$O$14,0)))*IF('Calc|Opex forecast'!$E$94="$millions",1000000,IF('Calc|Opex forecast'!$E$94="$000",1000,1))/IF($E13="$millions",1000000,IF($E13="$000",1000,1)))</f>
        <v>0</v>
      </c>
      <c r="N13" s="183">
        <f>IF(N11="",0,'Calc|Opex forecast'!N94*IF('Calc|Opex forecast'!$F$94="nominal",LOOKUP($F13,Nominal_to_Real,'Input|Rate of change'!T$25:T$30),INDEX('Input|Rate of change'!$C$14:$O$21,MATCH('Calc|Opex forecast'!$F$94,'Input|Rate of change'!$C$14:$C$21,0),MATCH('Output|Models'!$F13,'Input|Rate of change'!$C$14:$O$14,0)))*IF('Calc|Opex forecast'!$E$94="$millions",1000000,IF('Calc|Opex forecast'!$E$94="$000",1000,1))/IF($E13="$millions",1000000,IF($E13="$000",1000,1)))</f>
        <v>171.61436339492627</v>
      </c>
      <c r="O13" s="183">
        <f>IF(O11="",0,'Calc|Opex forecast'!O94*IF('Calc|Opex forecast'!$F$94="nominal",LOOKUP($F13,Nominal_to_Real,'Input|Rate of change'!U$25:U$30),INDEX('Input|Rate of change'!$C$14:$O$21,MATCH('Calc|Opex forecast'!$F$94,'Input|Rate of change'!$C$14:$C$21,0),MATCH('Output|Models'!$F13,'Input|Rate of change'!$C$14:$O$14,0)))*IF('Calc|Opex forecast'!$E$94="$millions",1000000,IF('Calc|Opex forecast'!$E$94="$000",1000,1))/IF($E13="$millions",1000000,IF($E13="$000",1000,1)))</f>
        <v>172.87971729307839</v>
      </c>
      <c r="P13" s="183">
        <f>IF(P11="",0,'Calc|Opex forecast'!P94*IF('Calc|Opex forecast'!$F$94="nominal",LOOKUP($F13,Nominal_to_Real,'Input|Rate of change'!V$25:V$30),INDEX('Input|Rate of change'!$C$14:$O$21,MATCH('Calc|Opex forecast'!$F$94,'Input|Rate of change'!$C$14:$C$21,0),MATCH('Output|Models'!$F13,'Input|Rate of change'!$C$14:$O$14,0)))*IF('Calc|Opex forecast'!$E$94="$millions",1000000,IF('Calc|Opex forecast'!$E$94="$000",1000,1))/IF($E13="$millions",1000000,IF($E13="$000",1000,1)))</f>
        <v>173.60351137013862</v>
      </c>
      <c r="Q13" s="183">
        <f>IF(Q11="",0,'Calc|Opex forecast'!Q94*IF('Calc|Opex forecast'!$F$94="nominal",LOOKUP($F13,Nominal_to_Real,'Input|Rate of change'!W$25:W$30),INDEX('Input|Rate of change'!$C$14:$O$21,MATCH('Calc|Opex forecast'!$F$94,'Input|Rate of change'!$C$14:$C$21,0),MATCH('Output|Models'!$F13,'Input|Rate of change'!$C$14:$O$14,0)))*IF('Calc|Opex forecast'!$E$94="$millions",1000000,IF('Calc|Opex forecast'!$E$94="$000",1000,1))/IF($E13="$millions",1000000,IF($E13="$000",1000,1)))</f>
        <v>175.67221705921261</v>
      </c>
      <c r="R13" s="183">
        <f>IF(R11="",0,'Calc|Opex forecast'!R94*IF('Calc|Opex forecast'!$F$94="nominal",LOOKUP($F13,Nominal_to_Real,'Input|Rate of change'!X$25:X$30),INDEX('Input|Rate of change'!$C$14:$O$21,MATCH('Calc|Opex forecast'!$F$94,'Input|Rate of change'!$C$14:$C$21,0),MATCH('Output|Models'!$F13,'Input|Rate of change'!$C$14:$O$14,0)))*IF('Calc|Opex forecast'!$E$94="$millions",1000000,IF('Calc|Opex forecast'!$E$94="$000",1000,1))/IF($E13="$millions",1000000,IF($E13="$000",1000,1)))</f>
        <v>177.89052132445846</v>
      </c>
      <c r="S13" s="183">
        <f>IF(S11="",0,'Calc|Opex forecast'!S94*IF('Calc|Opex forecast'!$F$94="nominal",LOOKUP($F13,Nominal_to_Real,'Input|Rate of change'!Y$25:Y$30),INDEX('Input|Rate of change'!$C$14:$O$21,MATCH('Calc|Opex forecast'!$F$94,'Input|Rate of change'!$C$14:$C$21,0),MATCH('Output|Models'!$F13,'Input|Rate of change'!$C$14:$O$14,0)))*IF('Calc|Opex forecast'!$E$94="$millions",1000000,IF('Calc|Opex forecast'!$E$94="$000",1000,1))/IF($E13="$millions",1000000,IF($E13="$000",1000,1)))</f>
        <v>0</v>
      </c>
      <c r="T13" s="111"/>
      <c r="U13" s="152"/>
    </row>
    <row r="14" spans="1:26" ht="36.75" customHeight="1">
      <c r="C14" s="111" t="str">
        <f>'Input|Step changes'!C28</f>
        <v>Network support costs</v>
      </c>
      <c r="D14" s="34" t="s">
        <v>113</v>
      </c>
      <c r="E14" s="30" t="str">
        <f t="shared" ref="E14:E16" si="0">$E$8</f>
        <v>$millions</v>
      </c>
      <c r="F14" s="161">
        <f t="shared" ref="F14:F16" si="1">$F$8</f>
        <v>43252</v>
      </c>
      <c r="H14" s="32"/>
      <c r="I14" s="32"/>
      <c r="J14" s="183">
        <f>IF(J$11="",0,'Calc|Opex forecast'!J84*IF('Calc|Opex forecast'!$F84="nominal",LOOKUP($F14,Nominal_to_Real,'Input|Rate of change'!P$25:P$30),INDEX('Input|Rate of change'!$C$14:$O$21,MATCH('Calc|Opex forecast'!$F84,'Input|Rate of change'!$C$14:$C$21,0),MATCH('Output|Models'!$F14,'Input|Rate of change'!$C$14:$O$14,0)))*IF('Calc|Opex forecast'!$E84="$millions",1000000,IF('Calc|Opex forecast'!$E84="$000",1000,1))/IF($E14="$millions",1000000,IF($E14="$000",1000,1)))</f>
        <v>0</v>
      </c>
      <c r="K14" s="183">
        <f>IF(K$11="",0,'Calc|Opex forecast'!K84*IF('Calc|Opex forecast'!$F84="nominal",LOOKUP($F14,Nominal_to_Real,'Input|Rate of change'!Q$25:Q$30),INDEX('Input|Rate of change'!$C$14:$O$21,MATCH('Calc|Opex forecast'!$F84,'Input|Rate of change'!$C$14:$C$21,0),MATCH('Output|Models'!$F14,'Input|Rate of change'!$C$14:$O$14,0)))*IF('Calc|Opex forecast'!$E84="$millions",1000000,IF('Calc|Opex forecast'!$E84="$000",1000,1))/IF($E14="$millions",1000000,IF($E14="$000",1000,1)))</f>
        <v>0</v>
      </c>
      <c r="L14" s="183">
        <f>IF(L$11="",0,'Calc|Opex forecast'!L84*IF('Calc|Opex forecast'!$F84="nominal",LOOKUP($F14,Nominal_to_Real,'Input|Rate of change'!R$25:R$30),INDEX('Input|Rate of change'!$C$14:$O$21,MATCH('Calc|Opex forecast'!$F84,'Input|Rate of change'!$C$14:$C$21,0),MATCH('Output|Models'!$F14,'Input|Rate of change'!$C$14:$O$14,0)))*IF('Calc|Opex forecast'!$E84="$millions",1000000,IF('Calc|Opex forecast'!$E84="$000",1000,1))/IF($E14="$millions",1000000,IF($E14="$000",1000,1)))</f>
        <v>0</v>
      </c>
      <c r="M14" s="183">
        <f>IF(M$11="",0,'Calc|Opex forecast'!M84*IF('Calc|Opex forecast'!$F84="nominal",LOOKUP($F14,Nominal_to_Real,'Input|Rate of change'!S$25:S$30),INDEX('Input|Rate of change'!$C$14:$O$21,MATCH('Calc|Opex forecast'!$F84,'Input|Rate of change'!$C$14:$C$21,0),MATCH('Output|Models'!$F14,'Input|Rate of change'!$C$14:$O$14,0)))*IF('Calc|Opex forecast'!$E84="$millions",1000000,IF('Calc|Opex forecast'!$E84="$000",1000,1))/IF($E14="$millions",1000000,IF($E14="$000",1000,1)))</f>
        <v>0</v>
      </c>
      <c r="N14" s="183">
        <f>IF(N$11="",0,'Calc|Opex forecast'!N84*IF('Calc|Opex forecast'!$F84="nominal",LOOKUP($F14,Nominal_to_Real,'Input|Rate of change'!T$25:T$30),INDEX('Input|Rate of change'!$C$14:$O$21,MATCH('Calc|Opex forecast'!$F84,'Input|Rate of change'!$C$14:$C$21,0),MATCH('Output|Models'!$F14,'Input|Rate of change'!$C$14:$O$14,0)))*IF('Calc|Opex forecast'!$E84="$millions",1000000,IF('Calc|Opex forecast'!$E84="$000",1000,1))/IF($E14="$millions",1000000,IF($E14="$000",1000,1)))</f>
        <v>0</v>
      </c>
      <c r="O14" s="183">
        <f>IF(O$11="",0,'Calc|Opex forecast'!O84*IF('Calc|Opex forecast'!$F84="nominal",LOOKUP($F14,Nominal_to_Real,'Input|Rate of change'!U$25:U$30),INDEX('Input|Rate of change'!$C$14:$O$21,MATCH('Calc|Opex forecast'!$F84,'Input|Rate of change'!$C$14:$C$21,0),MATCH('Output|Models'!$F14,'Input|Rate of change'!$C$14:$O$14,0)))*IF('Calc|Opex forecast'!$E84="$millions",1000000,IF('Calc|Opex forecast'!$E84="$000",1000,1))/IF($E14="$millions",1000000,IF($E14="$000",1000,1)))</f>
        <v>0</v>
      </c>
      <c r="P14" s="183">
        <f>IF(P$11="",0,'Calc|Opex forecast'!P84*IF('Calc|Opex forecast'!$F84="nominal",LOOKUP($F14,Nominal_to_Real,'Input|Rate of change'!V$25:V$30),INDEX('Input|Rate of change'!$C$14:$O$21,MATCH('Calc|Opex forecast'!$F84,'Input|Rate of change'!$C$14:$C$21,0),MATCH('Output|Models'!$F14,'Input|Rate of change'!$C$14:$O$14,0)))*IF('Calc|Opex forecast'!$E84="$millions",1000000,IF('Calc|Opex forecast'!$E84="$000",1000,1))/IF($E14="$millions",1000000,IF($E14="$000",1000,1)))</f>
        <v>0</v>
      </c>
      <c r="Q14" s="183">
        <f>IF(Q$11="",0,'Calc|Opex forecast'!Q84*IF('Calc|Opex forecast'!$F84="nominal",LOOKUP($F14,Nominal_to_Real,'Input|Rate of change'!W$25:W$30),INDEX('Input|Rate of change'!$C$14:$O$21,MATCH('Calc|Opex forecast'!$F84,'Input|Rate of change'!$C$14:$C$21,0),MATCH('Output|Models'!$F14,'Input|Rate of change'!$C$14:$O$14,0)))*IF('Calc|Opex forecast'!$E84="$millions",1000000,IF('Calc|Opex forecast'!$E84="$000",1000,1))/IF($E14="$millions",1000000,IF($E14="$000",1000,1)))</f>
        <v>0</v>
      </c>
      <c r="R14" s="183">
        <f>IF(R$11="",0,'Calc|Opex forecast'!R84*IF('Calc|Opex forecast'!$F84="nominal",LOOKUP($F14,Nominal_to_Real,'Input|Rate of change'!X$25:X$30),INDEX('Input|Rate of change'!$C$14:$O$21,MATCH('Calc|Opex forecast'!$F84,'Input|Rate of change'!$C$14:$C$21,0),MATCH('Output|Models'!$F14,'Input|Rate of change'!$C$14:$O$14,0)))*IF('Calc|Opex forecast'!$E84="$millions",1000000,IF('Calc|Opex forecast'!$E84="$000",1000,1))/IF($E14="$millions",1000000,IF($E14="$000",1000,1)))</f>
        <v>0</v>
      </c>
      <c r="S14" s="183">
        <f>IF(S$11="",0,'Calc|Opex forecast'!S84*IF('Calc|Opex forecast'!$F84="nominal",LOOKUP($F14,Nominal_to_Real,'Input|Rate of change'!Y$25:Y$30),INDEX('Input|Rate of change'!$C$14:$O$21,MATCH('Calc|Opex forecast'!$F84,'Input|Rate of change'!$C$14:$C$21,0),MATCH('Output|Models'!$F14,'Input|Rate of change'!$C$14:$O$14,0)))*IF('Calc|Opex forecast'!$E84="$millions",1000000,IF('Calc|Opex forecast'!$E84="$000",1000,1))/IF($E14="$millions",1000000,IF($E14="$000",1000,1)))</f>
        <v>0</v>
      </c>
      <c r="T14" s="111"/>
      <c r="U14" s="637" t="s">
        <v>440</v>
      </c>
      <c r="V14" s="637"/>
      <c r="W14" s="637"/>
    </row>
    <row r="15" spans="1:26">
      <c r="C15" s="111">
        <f>'Input|Step changes'!C29</f>
        <v>0</v>
      </c>
      <c r="D15" s="34" t="s">
        <v>113</v>
      </c>
      <c r="E15" s="30" t="str">
        <f t="shared" si="0"/>
        <v>$millions</v>
      </c>
      <c r="F15" s="161">
        <f t="shared" si="1"/>
        <v>43252</v>
      </c>
      <c r="H15" s="32"/>
      <c r="I15" s="32"/>
      <c r="J15" s="183">
        <f>IF(J$11="",0,'Calc|Opex forecast'!J85*IF('Calc|Opex forecast'!$F85="nominal",LOOKUP($F15,Nominal_to_Real,'Input|Rate of change'!P$25:P$30),INDEX('Input|Rate of change'!$C$14:$O$21,MATCH('Calc|Opex forecast'!$F85,'Input|Rate of change'!$C$14:$C$21,0),MATCH('Output|Models'!$F15,'Input|Rate of change'!$C$14:$O$14,0)))*IF('Calc|Opex forecast'!$E85="$millions",1000000,IF('Calc|Opex forecast'!$E85="$000",1000,1))/IF($E15="$millions",1000000,IF($E15="$000",1000,1)))</f>
        <v>0</v>
      </c>
      <c r="K15" s="183">
        <f>IF(K$11="",0,'Calc|Opex forecast'!K85*IF('Calc|Opex forecast'!$F85="nominal",LOOKUP($F15,Nominal_to_Real,'Input|Rate of change'!Q$25:Q$30),INDEX('Input|Rate of change'!$C$14:$O$21,MATCH('Calc|Opex forecast'!$F85,'Input|Rate of change'!$C$14:$C$21,0),MATCH('Output|Models'!$F15,'Input|Rate of change'!$C$14:$O$14,0)))*IF('Calc|Opex forecast'!$E85="$millions",1000000,IF('Calc|Opex forecast'!$E85="$000",1000,1))/IF($E15="$millions",1000000,IF($E15="$000",1000,1)))</f>
        <v>0</v>
      </c>
      <c r="L15" s="183">
        <f>IF(L$11="",0,'Calc|Opex forecast'!L85*IF('Calc|Opex forecast'!$F85="nominal",LOOKUP($F15,Nominal_to_Real,'Input|Rate of change'!R$25:R$30),INDEX('Input|Rate of change'!$C$14:$O$21,MATCH('Calc|Opex forecast'!$F85,'Input|Rate of change'!$C$14:$C$21,0),MATCH('Output|Models'!$F15,'Input|Rate of change'!$C$14:$O$14,0)))*IF('Calc|Opex forecast'!$E85="$millions",1000000,IF('Calc|Opex forecast'!$E85="$000",1000,1))/IF($E15="$millions",1000000,IF($E15="$000",1000,1)))</f>
        <v>0</v>
      </c>
      <c r="M15" s="183">
        <f>IF(M$11="",0,'Calc|Opex forecast'!M85*IF('Calc|Opex forecast'!$F85="nominal",LOOKUP($F15,Nominal_to_Real,'Input|Rate of change'!S$25:S$30),INDEX('Input|Rate of change'!$C$14:$O$21,MATCH('Calc|Opex forecast'!$F85,'Input|Rate of change'!$C$14:$C$21,0),MATCH('Output|Models'!$F15,'Input|Rate of change'!$C$14:$O$14,0)))*IF('Calc|Opex forecast'!$E85="$millions",1000000,IF('Calc|Opex forecast'!$E85="$000",1000,1))/IF($E15="$millions",1000000,IF($E15="$000",1000,1)))</f>
        <v>0</v>
      </c>
      <c r="N15" s="183">
        <f>IF(N$11="",0,'Calc|Opex forecast'!N85*IF('Calc|Opex forecast'!$F85="nominal",LOOKUP($F15,Nominal_to_Real,'Input|Rate of change'!T$25:T$30),INDEX('Input|Rate of change'!$C$14:$O$21,MATCH('Calc|Opex forecast'!$F85,'Input|Rate of change'!$C$14:$C$21,0),MATCH('Output|Models'!$F15,'Input|Rate of change'!$C$14:$O$14,0)))*IF('Calc|Opex forecast'!$E85="$millions",1000000,IF('Calc|Opex forecast'!$E85="$000",1000,1))/IF($E15="$millions",1000000,IF($E15="$000",1000,1)))</f>
        <v>0</v>
      </c>
      <c r="O15" s="183">
        <f>IF(O$11="",0,'Calc|Opex forecast'!O85*IF('Calc|Opex forecast'!$F85="nominal",LOOKUP($F15,Nominal_to_Real,'Input|Rate of change'!U$25:U$30),INDEX('Input|Rate of change'!$C$14:$O$21,MATCH('Calc|Opex forecast'!$F85,'Input|Rate of change'!$C$14:$C$21,0),MATCH('Output|Models'!$F15,'Input|Rate of change'!$C$14:$O$14,0)))*IF('Calc|Opex forecast'!$E85="$millions",1000000,IF('Calc|Opex forecast'!$E85="$000",1000,1))/IF($E15="$millions",1000000,IF($E15="$000",1000,1)))</f>
        <v>0</v>
      </c>
      <c r="P15" s="183">
        <f>IF(P$11="",0,'Calc|Opex forecast'!P85*IF('Calc|Opex forecast'!$F85="nominal",LOOKUP($F15,Nominal_to_Real,'Input|Rate of change'!V$25:V$30),INDEX('Input|Rate of change'!$C$14:$O$21,MATCH('Calc|Opex forecast'!$F85,'Input|Rate of change'!$C$14:$C$21,0),MATCH('Output|Models'!$F15,'Input|Rate of change'!$C$14:$O$14,0)))*IF('Calc|Opex forecast'!$E85="$millions",1000000,IF('Calc|Opex forecast'!$E85="$000",1000,1))/IF($E15="$millions",1000000,IF($E15="$000",1000,1)))</f>
        <v>0</v>
      </c>
      <c r="Q15" s="183">
        <f>IF(Q$11="",0,'Calc|Opex forecast'!Q85*IF('Calc|Opex forecast'!$F85="nominal",LOOKUP($F15,Nominal_to_Real,'Input|Rate of change'!W$25:W$30),INDEX('Input|Rate of change'!$C$14:$O$21,MATCH('Calc|Opex forecast'!$F85,'Input|Rate of change'!$C$14:$C$21,0),MATCH('Output|Models'!$F15,'Input|Rate of change'!$C$14:$O$14,0)))*IF('Calc|Opex forecast'!$E85="$millions",1000000,IF('Calc|Opex forecast'!$E85="$000",1000,1))/IF($E15="$millions",1000000,IF($E15="$000",1000,1)))</f>
        <v>0</v>
      </c>
      <c r="R15" s="183">
        <f>IF(R$11="",0,'Calc|Opex forecast'!R85*IF('Calc|Opex forecast'!$F85="nominal",LOOKUP($F15,Nominal_to_Real,'Input|Rate of change'!X$25:X$30),INDEX('Input|Rate of change'!$C$14:$O$21,MATCH('Calc|Opex forecast'!$F85,'Input|Rate of change'!$C$14:$C$21,0),MATCH('Output|Models'!$F15,'Input|Rate of change'!$C$14:$O$14,0)))*IF('Calc|Opex forecast'!$E85="$millions",1000000,IF('Calc|Opex forecast'!$E85="$000",1000,1))/IF($E15="$millions",1000000,IF($E15="$000",1000,1)))</f>
        <v>0</v>
      </c>
      <c r="S15" s="183">
        <f>IF(S$11="",0,'Calc|Opex forecast'!S85*IF('Calc|Opex forecast'!$F85="nominal",LOOKUP($F15,Nominal_to_Real,'Input|Rate of change'!Y$25:Y$30),INDEX('Input|Rate of change'!$C$14:$O$21,MATCH('Calc|Opex forecast'!$F85,'Input|Rate of change'!$C$14:$C$21,0),MATCH('Output|Models'!$F15,'Input|Rate of change'!$C$14:$O$14,0)))*IF('Calc|Opex forecast'!$E85="$millions",1000000,IF('Calc|Opex forecast'!$E85="$000",1000,1))/IF($E15="$millions",1000000,IF($E15="$000",1000,1)))</f>
        <v>0</v>
      </c>
      <c r="T15" s="111"/>
      <c r="U15" s="152"/>
    </row>
    <row r="16" spans="1:26">
      <c r="C16" s="111">
        <f>'Input|Step changes'!C30</f>
        <v>0</v>
      </c>
      <c r="D16" s="34" t="s">
        <v>113</v>
      </c>
      <c r="E16" s="30" t="str">
        <f t="shared" si="0"/>
        <v>$millions</v>
      </c>
      <c r="F16" s="161">
        <f t="shared" si="1"/>
        <v>43252</v>
      </c>
      <c r="H16" s="32"/>
      <c r="I16" s="32"/>
      <c r="J16" s="183">
        <f>IF(J$11="",0,'Calc|Opex forecast'!J86*IF('Calc|Opex forecast'!$F86="nominal",LOOKUP($F16,Nominal_to_Real,'Input|Rate of change'!P$25:P$30),INDEX('Input|Rate of change'!$C$14:$O$21,MATCH('Calc|Opex forecast'!$F86,'Input|Rate of change'!$C$14:$C$21,0),MATCH('Output|Models'!$F16,'Input|Rate of change'!$C$14:$O$14,0)))*IF('Calc|Opex forecast'!$E86="$millions",1000000,IF('Calc|Opex forecast'!$E86="$000",1000,1))/IF($E16="$millions",1000000,IF($E16="$000",1000,1)))</f>
        <v>0</v>
      </c>
      <c r="K16" s="183">
        <f>IF(K$11="",0,'Calc|Opex forecast'!K86*IF('Calc|Opex forecast'!$F86="nominal",LOOKUP($F16,Nominal_to_Real,'Input|Rate of change'!Q$25:Q$30),INDEX('Input|Rate of change'!$C$14:$O$21,MATCH('Calc|Opex forecast'!$F86,'Input|Rate of change'!$C$14:$C$21,0),MATCH('Output|Models'!$F16,'Input|Rate of change'!$C$14:$O$14,0)))*IF('Calc|Opex forecast'!$E86="$millions",1000000,IF('Calc|Opex forecast'!$E86="$000",1000,1))/IF($E16="$millions",1000000,IF($E16="$000",1000,1)))</f>
        <v>0</v>
      </c>
      <c r="L16" s="183">
        <f>IF(L$11="",0,'Calc|Opex forecast'!L86*IF('Calc|Opex forecast'!$F86="nominal",LOOKUP($F16,Nominal_to_Real,'Input|Rate of change'!R$25:R$30),INDEX('Input|Rate of change'!$C$14:$O$21,MATCH('Calc|Opex forecast'!$F86,'Input|Rate of change'!$C$14:$C$21,0),MATCH('Output|Models'!$F16,'Input|Rate of change'!$C$14:$O$14,0)))*IF('Calc|Opex forecast'!$E86="$millions",1000000,IF('Calc|Opex forecast'!$E86="$000",1000,1))/IF($E16="$millions",1000000,IF($E16="$000",1000,1)))</f>
        <v>0</v>
      </c>
      <c r="M16" s="183">
        <f>IF(M$11="",0,'Calc|Opex forecast'!M86*IF('Calc|Opex forecast'!$F86="nominal",LOOKUP($F16,Nominal_to_Real,'Input|Rate of change'!S$25:S$30),INDEX('Input|Rate of change'!$C$14:$O$21,MATCH('Calc|Opex forecast'!$F86,'Input|Rate of change'!$C$14:$C$21,0),MATCH('Output|Models'!$F16,'Input|Rate of change'!$C$14:$O$14,0)))*IF('Calc|Opex forecast'!$E86="$millions",1000000,IF('Calc|Opex forecast'!$E86="$000",1000,1))/IF($E16="$millions",1000000,IF($E16="$000",1000,1)))</f>
        <v>0</v>
      </c>
      <c r="N16" s="183">
        <f>IF(N$11="",0,'Calc|Opex forecast'!N86*IF('Calc|Opex forecast'!$F86="nominal",LOOKUP($F16,Nominal_to_Real,'Input|Rate of change'!T$25:T$30),INDEX('Input|Rate of change'!$C$14:$O$21,MATCH('Calc|Opex forecast'!$F86,'Input|Rate of change'!$C$14:$C$21,0),MATCH('Output|Models'!$F16,'Input|Rate of change'!$C$14:$O$14,0)))*IF('Calc|Opex forecast'!$E86="$millions",1000000,IF('Calc|Opex forecast'!$E86="$000",1000,1))/IF($E16="$millions",1000000,IF($E16="$000",1000,1)))</f>
        <v>0</v>
      </c>
      <c r="O16" s="183">
        <f>IF(O$11="",0,'Calc|Opex forecast'!O86*IF('Calc|Opex forecast'!$F86="nominal",LOOKUP($F16,Nominal_to_Real,'Input|Rate of change'!U$25:U$30),INDEX('Input|Rate of change'!$C$14:$O$21,MATCH('Calc|Opex forecast'!$F86,'Input|Rate of change'!$C$14:$C$21,0),MATCH('Output|Models'!$F16,'Input|Rate of change'!$C$14:$O$14,0)))*IF('Calc|Opex forecast'!$E86="$millions",1000000,IF('Calc|Opex forecast'!$E86="$000",1000,1))/IF($E16="$millions",1000000,IF($E16="$000",1000,1)))</f>
        <v>0</v>
      </c>
      <c r="P16" s="183">
        <f>IF(P$11="",0,'Calc|Opex forecast'!P86*IF('Calc|Opex forecast'!$F86="nominal",LOOKUP($F16,Nominal_to_Real,'Input|Rate of change'!V$25:V$30),INDEX('Input|Rate of change'!$C$14:$O$21,MATCH('Calc|Opex forecast'!$F86,'Input|Rate of change'!$C$14:$C$21,0),MATCH('Output|Models'!$F16,'Input|Rate of change'!$C$14:$O$14,0)))*IF('Calc|Opex forecast'!$E86="$millions",1000000,IF('Calc|Opex forecast'!$E86="$000",1000,1))/IF($E16="$millions",1000000,IF($E16="$000",1000,1)))</f>
        <v>0</v>
      </c>
      <c r="Q16" s="183">
        <f>IF(Q$11="",0,'Calc|Opex forecast'!Q86*IF('Calc|Opex forecast'!$F86="nominal",LOOKUP($F16,Nominal_to_Real,'Input|Rate of change'!W$25:W$30),INDEX('Input|Rate of change'!$C$14:$O$21,MATCH('Calc|Opex forecast'!$F86,'Input|Rate of change'!$C$14:$C$21,0),MATCH('Output|Models'!$F16,'Input|Rate of change'!$C$14:$O$14,0)))*IF('Calc|Opex forecast'!$E86="$millions",1000000,IF('Calc|Opex forecast'!$E86="$000",1000,1))/IF($E16="$millions",1000000,IF($E16="$000",1000,1)))</f>
        <v>0</v>
      </c>
      <c r="R16" s="183">
        <f>IF(R$11="",0,'Calc|Opex forecast'!R86*IF('Calc|Opex forecast'!$F86="nominal",LOOKUP($F16,Nominal_to_Real,'Input|Rate of change'!X$25:X$30),INDEX('Input|Rate of change'!$C$14:$O$21,MATCH('Calc|Opex forecast'!$F86,'Input|Rate of change'!$C$14:$C$21,0),MATCH('Output|Models'!$F16,'Input|Rate of change'!$C$14:$O$14,0)))*IF('Calc|Opex forecast'!$E86="$millions",1000000,IF('Calc|Opex forecast'!$E86="$000",1000,1))/IF($E16="$millions",1000000,IF($E16="$000",1000,1)))</f>
        <v>0</v>
      </c>
      <c r="S16" s="183">
        <f>IF(S$11="",0,'Calc|Opex forecast'!S86*IF('Calc|Opex forecast'!$F86="nominal",LOOKUP($F16,Nominal_to_Real,'Input|Rate of change'!Y$25:Y$30),INDEX('Input|Rate of change'!$C$14:$O$21,MATCH('Calc|Opex forecast'!$F86,'Input|Rate of change'!$C$14:$C$21,0),MATCH('Output|Models'!$F16,'Input|Rate of change'!$C$14:$O$14,0)))*IF('Calc|Opex forecast'!$E86="$millions",1000000,IF('Calc|Opex forecast'!$E86="$000",1000,1))/IF($E16="$millions",1000000,IF($E16="$000",1000,1)))</f>
        <v>0</v>
      </c>
      <c r="T16" s="111"/>
      <c r="U16" s="211"/>
    </row>
    <row r="17" spans="1:23">
      <c r="D17" s="34"/>
      <c r="H17" s="32"/>
      <c r="I17" s="32"/>
      <c r="N17" s="142"/>
      <c r="S17" s="23"/>
    </row>
    <row r="18" spans="1:23" s="103" customFormat="1" ht="12.75">
      <c r="A18" s="94"/>
      <c r="B18" s="95" t="s">
        <v>21</v>
      </c>
      <c r="C18" s="94"/>
      <c r="D18" s="94"/>
      <c r="E18" s="94"/>
      <c r="F18" s="96"/>
      <c r="G18" s="96"/>
      <c r="H18" s="96"/>
      <c r="I18" s="96"/>
      <c r="J18" s="97"/>
      <c r="K18" s="98"/>
      <c r="L18" s="97"/>
      <c r="M18" s="98"/>
      <c r="N18" s="97"/>
      <c r="O18" s="97"/>
      <c r="P18" s="97"/>
      <c r="Q18" s="97"/>
      <c r="R18" s="97"/>
      <c r="S18" s="97"/>
      <c r="T18" s="97"/>
      <c r="U18" s="97"/>
      <c r="V18" s="98"/>
      <c r="W18" s="98"/>
    </row>
    <row r="19" spans="1:23" hidden="1"/>
    <row r="20" spans="1:23" hidden="1"/>
    <row r="21" spans="1:23" hidden="1"/>
    <row r="22" spans="1:23" hidden="1"/>
    <row r="23" spans="1:23" hidden="1"/>
    <row r="24" spans="1:23" hidden="1">
      <c r="M24" s="146"/>
      <c r="N24" s="146"/>
      <c r="O24" s="146"/>
      <c r="P24" s="146"/>
      <c r="Q24" s="146"/>
      <c r="R24" s="146"/>
      <c r="S24" s="146"/>
    </row>
    <row r="25" spans="1:23" hidden="1"/>
    <row r="26" spans="1:23" hidden="1"/>
    <row r="27" spans="1:23" hidden="1"/>
    <row r="28" spans="1:23" hidden="1"/>
    <row r="29" spans="1:23" hidden="1"/>
    <row r="30" spans="1:23" hidden="1"/>
    <row r="31" spans="1:23" hidden="1"/>
    <row r="32" spans="1:2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mergeCells count="2">
    <mergeCell ref="N3:S3"/>
    <mergeCell ref="U14:W14"/>
  </mergeCells>
  <conditionalFormatting sqref="V1">
    <cfRule type="cellIs" dxfId="25" priority="13" operator="equal">
      <formula>"Check"</formula>
    </cfRule>
    <cfRule type="cellIs" dxfId="24" priority="14" operator="equal">
      <formula>"Ok"</formula>
    </cfRule>
  </conditionalFormatting>
  <conditionalFormatting sqref="J13:S16">
    <cfRule type="expression" dxfId="23" priority="3">
      <formula>AND($C13=0,J$11=J$4)</formula>
    </cfRule>
    <cfRule type="expression" dxfId="22" priority="4">
      <formula>NOT(J$11=J$4)</formula>
    </cfRule>
    <cfRule type="expression" dxfId="21" priority="5">
      <formula>J$11=J$4</formula>
    </cfRule>
  </conditionalFormatting>
  <conditionalFormatting sqref="J11:S11">
    <cfRule type="expression" dxfId="20" priority="7">
      <formula>J$11=J$4</formula>
    </cfRule>
  </conditionalFormatting>
  <conditionalFormatting sqref="S1">
    <cfRule type="cellIs" dxfId="19" priority="1" operator="equal">
      <formula>"Check"</formula>
    </cfRule>
    <cfRule type="cellIs" dxfId="18" priority="2" operator="equal">
      <formula>"Ok"</formula>
    </cfRule>
  </conditionalFormatting>
  <dataValidations count="2">
    <dataValidation type="list" allowBlank="1" showInputMessage="1" showErrorMessage="1" sqref="F13:F16">
      <formula1>$G$20:$G$26</formula1>
    </dataValidation>
    <dataValidation type="list" allowBlank="1" showInputMessage="1" showErrorMessage="1" sqref="F17">
      <formula1>#REF!</formula1>
    </dataValidation>
  </dataValidations>
  <hyperlinks>
    <hyperlink ref="J1" location="Index!A1" display="Back to Index"/>
    <hyperlink ref="D13" location="'Calc|Opex forecast'!A1" display="Calc | Opex forecast"/>
    <hyperlink ref="D14" location="'Calc|Opex forecast'!A1" display="Calc | Opex forecast"/>
    <hyperlink ref="D15" location="'Calc|Opex forecast'!A1" display="Calc | Opex forecast"/>
    <hyperlink ref="D16" location="'Calc|Opex forecast'!A1" display="Calc | Opex forecast"/>
    <hyperlink ref="U1" location="'Check|List'!A1" display="Overall Check:"/>
  </hyperlinks>
  <pageMargins left="0.7" right="0.7" top="0.75" bottom="0.75" header="0.3" footer="0.3"/>
  <pageSetup paperSize="9" orientation="portrait" verticalDpi="4"/>
  <extLst>
    <ext xmlns:x14="http://schemas.microsoft.com/office/spreadsheetml/2009/9/main" uri="{CCE6A557-97BC-4b89-ADB6-D9C93CAAB3DF}">
      <x14:dataValidations xmlns:xm="http://schemas.microsoft.com/office/excel/2006/main" count="2">
        <x14:dataValidation type="list" allowBlank="1" showInputMessage="1" showErrorMessage="1">
          <x14:formula1>
            <xm:f>'Lookup|Tables'!$G$10:$G$12</xm:f>
          </x14:formula1>
          <xm:sqref>E8</xm:sqref>
        </x14:dataValidation>
        <x14:dataValidation type="list" allowBlank="1" showInputMessage="1" showErrorMessage="1">
          <x14:formula1>
            <xm:f>'Lookup|Tables'!$H$41:$H$60</xm:f>
          </x14:formula1>
          <xm:sqref>F8</xm:sqref>
        </x14:dataValidation>
      </x14:dataValidations>
    </ex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theme="1"/>
  </sheetPr>
  <dimension ref="A1:XER111"/>
  <sheetViews>
    <sheetView showGridLines="0" workbookViewId="0"/>
  </sheetViews>
  <sheetFormatPr defaultColWidth="0" defaultRowHeight="11.25" zeroHeight="1"/>
  <cols>
    <col min="1" max="2" width="1.33203125" style="8" customWidth="1"/>
    <col min="3" max="3" width="42" style="8" customWidth="1"/>
    <col min="4" max="4" width="17" style="7" customWidth="1"/>
    <col min="5" max="5" width="15.83203125" style="7" customWidth="1"/>
    <col min="6" max="6" width="10.6640625" style="7" customWidth="1"/>
    <col min="7" max="7" width="15" style="16" customWidth="1"/>
    <col min="8" max="9" width="15" style="8" customWidth="1"/>
    <col min="10" max="23" width="10.83203125" style="8" customWidth="1"/>
    <col min="24" max="311" width="10.33203125" style="8" hidden="1" customWidth="1"/>
    <col min="312" max="16371" width="10.33203125" style="8" hidden="1"/>
    <col min="16372" max="16372" width="0" style="8" hidden="1"/>
    <col min="16373" max="16384" width="10.33203125" style="8" hidden="1"/>
  </cols>
  <sheetData>
    <row r="1" spans="1:47" s="38" customFormat="1" ht="15.75">
      <c r="B1" s="35" t="str">
        <f>Index!$B$1</f>
        <v>AER opex model</v>
      </c>
      <c r="C1" s="35"/>
      <c r="D1" s="35"/>
      <c r="E1" s="35"/>
      <c r="F1" s="36"/>
      <c r="G1" s="36"/>
      <c r="H1" s="36"/>
      <c r="I1" s="36"/>
      <c r="J1" s="37" t="s">
        <v>2</v>
      </c>
      <c r="L1" s="39" t="s">
        <v>3</v>
      </c>
      <c r="M1" s="59" t="s">
        <v>4</v>
      </c>
      <c r="N1" s="11" t="s">
        <v>5</v>
      </c>
      <c r="O1" s="12" t="s">
        <v>6</v>
      </c>
      <c r="R1" s="39"/>
      <c r="S1" s="40"/>
      <c r="U1" s="184" t="s">
        <v>24</v>
      </c>
      <c r="V1" s="40" t="str">
        <f>'Check|List'!$S$1</f>
        <v>Ok</v>
      </c>
    </row>
    <row r="2" spans="1:47" s="38" customFormat="1" ht="12.75">
      <c r="B2" s="53" t="str">
        <f>Index!$C$14</f>
        <v>Lookup | Tables</v>
      </c>
      <c r="C2" s="53"/>
      <c r="D2" s="53"/>
      <c r="E2" s="53"/>
      <c r="F2" s="54"/>
      <c r="G2" s="54"/>
      <c r="H2" s="54"/>
      <c r="I2" s="54"/>
    </row>
    <row r="3" spans="1:47" s="58" customFormat="1" ht="12.75">
      <c r="A3" s="43"/>
      <c r="B3" s="51"/>
      <c r="C3" s="43"/>
      <c r="D3" s="43"/>
      <c r="E3" s="43"/>
      <c r="F3" s="44"/>
      <c r="G3" s="44"/>
      <c r="H3" s="44"/>
      <c r="I3" s="44"/>
      <c r="J3" s="45"/>
      <c r="K3" s="46"/>
      <c r="L3" s="45"/>
      <c r="M3" s="46"/>
      <c r="N3" s="45"/>
      <c r="O3" s="45"/>
      <c r="P3" s="45"/>
      <c r="Q3" s="45"/>
      <c r="R3" s="45"/>
      <c r="S3" s="45"/>
      <c r="T3" s="45"/>
      <c r="U3" s="45"/>
      <c r="V3" s="46"/>
      <c r="W3" s="46"/>
      <c r="X3" s="55"/>
      <c r="Y3" s="55"/>
      <c r="Z3" s="55"/>
      <c r="AA3" s="55"/>
      <c r="AB3" s="55"/>
      <c r="AC3" s="56"/>
      <c r="AD3" s="56"/>
      <c r="AE3" s="57"/>
      <c r="AF3" s="57"/>
      <c r="AG3" s="57"/>
      <c r="AH3" s="57"/>
      <c r="AI3" s="57"/>
      <c r="AJ3" s="57"/>
      <c r="AK3" s="57"/>
      <c r="AL3" s="57"/>
      <c r="AM3" s="57"/>
      <c r="AN3" s="57"/>
      <c r="AO3" s="57"/>
      <c r="AP3" s="57"/>
      <c r="AQ3" s="57"/>
      <c r="AR3" s="57"/>
      <c r="AS3" s="57"/>
      <c r="AT3" s="57"/>
      <c r="AU3" s="57"/>
    </row>
    <row r="4" spans="1:47" s="6" customFormat="1" ht="3" customHeight="1">
      <c r="D4" s="20"/>
      <c r="E4" s="20"/>
    </row>
    <row r="5" spans="1:47" s="6" customFormat="1" ht="9" customHeight="1">
      <c r="D5" s="20"/>
      <c r="E5" s="20"/>
    </row>
    <row r="6" spans="1:47" s="6" customFormat="1" ht="3" customHeight="1">
      <c r="D6" s="20"/>
      <c r="E6" s="20"/>
    </row>
    <row r="7" spans="1:47" customFormat="1" ht="12.75">
      <c r="A7" s="43"/>
      <c r="B7" s="51" t="s">
        <v>19</v>
      </c>
      <c r="C7" s="43"/>
      <c r="D7" s="43"/>
      <c r="E7" s="43"/>
      <c r="F7" s="44"/>
      <c r="G7" s="44"/>
      <c r="H7" s="44"/>
      <c r="I7" s="44"/>
      <c r="J7" s="45"/>
      <c r="K7" s="46"/>
      <c r="L7" s="45"/>
      <c r="M7" s="46"/>
      <c r="N7" s="45"/>
      <c r="O7" s="45"/>
      <c r="P7" s="45"/>
      <c r="Q7" s="45"/>
      <c r="R7" s="45"/>
      <c r="S7" s="45"/>
      <c r="T7" s="45"/>
      <c r="U7" s="45"/>
      <c r="V7" s="46"/>
      <c r="W7" s="46"/>
      <c r="X7" s="47"/>
      <c r="Y7" s="47"/>
      <c r="Z7" s="47"/>
      <c r="AA7" s="47"/>
      <c r="AB7" s="48"/>
      <c r="AC7" s="49"/>
      <c r="AD7" s="49"/>
      <c r="AE7" s="50"/>
      <c r="AF7" s="50"/>
      <c r="AG7" s="50"/>
      <c r="AH7" s="50"/>
      <c r="AI7" s="50"/>
      <c r="AJ7" s="50"/>
      <c r="AK7" s="50"/>
      <c r="AL7" s="50"/>
      <c r="AM7" s="50"/>
      <c r="AN7" s="50"/>
      <c r="AO7" s="50"/>
      <c r="AP7" s="50"/>
      <c r="AQ7" s="50"/>
      <c r="AR7" s="50"/>
      <c r="AS7" s="50"/>
      <c r="AT7" s="50"/>
      <c r="AU7" s="50"/>
    </row>
    <row r="8" spans="1:47"/>
    <row r="9" spans="1:47">
      <c r="C9" s="13" t="str">
        <f>B7</f>
        <v>Unit Denominations</v>
      </c>
      <c r="D9" s="21" t="s">
        <v>7</v>
      </c>
      <c r="E9" s="21"/>
      <c r="F9" s="14"/>
      <c r="G9" s="14" t="s">
        <v>9</v>
      </c>
      <c r="H9" s="14"/>
    </row>
    <row r="10" spans="1:47">
      <c r="C10" s="15" t="s">
        <v>10</v>
      </c>
      <c r="D10" s="16" t="s">
        <v>74</v>
      </c>
      <c r="E10" s="16"/>
      <c r="F10" s="16"/>
      <c r="G10" s="52" t="s">
        <v>12</v>
      </c>
    </row>
    <row r="11" spans="1:47">
      <c r="C11" s="15" t="s">
        <v>13</v>
      </c>
      <c r="D11" s="16" t="s">
        <v>74</v>
      </c>
      <c r="E11" s="16"/>
      <c r="F11" s="16"/>
      <c r="G11" s="52" t="s">
        <v>20</v>
      </c>
    </row>
    <row r="12" spans="1:47">
      <c r="C12" s="15" t="s">
        <v>14</v>
      </c>
      <c r="D12" s="16" t="s">
        <v>74</v>
      </c>
      <c r="E12" s="16"/>
      <c r="F12" s="16"/>
      <c r="G12" s="52" t="s">
        <v>15</v>
      </c>
      <c r="T12" s="17"/>
    </row>
    <row r="13" spans="1:47">
      <c r="F13" s="8"/>
      <c r="G13" s="8"/>
    </row>
    <row r="14" spans="1:47">
      <c r="C14" s="15" t="s">
        <v>16</v>
      </c>
      <c r="D14" s="16" t="s">
        <v>74</v>
      </c>
      <c r="E14" s="16"/>
      <c r="F14" s="16"/>
      <c r="G14" s="52" t="s">
        <v>31</v>
      </c>
    </row>
    <row r="15" spans="1:47">
      <c r="C15" s="15" t="s">
        <v>8</v>
      </c>
      <c r="D15" s="16" t="s">
        <v>74</v>
      </c>
      <c r="E15" s="16"/>
      <c r="F15" s="16"/>
      <c r="G15" s="52" t="s">
        <v>11</v>
      </c>
    </row>
    <row r="16" spans="1:47">
      <c r="C16" s="15" t="s">
        <v>17</v>
      </c>
      <c r="D16" s="16" t="s">
        <v>74</v>
      </c>
      <c r="E16" s="16"/>
      <c r="F16" s="16"/>
      <c r="G16" s="52" t="s">
        <v>18</v>
      </c>
    </row>
    <row r="17" spans="1:47">
      <c r="C17" s="15" t="s">
        <v>37</v>
      </c>
      <c r="D17" s="16" t="s">
        <v>74</v>
      </c>
      <c r="E17" s="16"/>
      <c r="F17" s="16"/>
      <c r="G17" s="52" t="s">
        <v>38</v>
      </c>
    </row>
    <row r="18" spans="1:47">
      <c r="C18" s="15"/>
      <c r="D18" s="16"/>
      <c r="E18" s="16"/>
      <c r="F18" s="16"/>
      <c r="G18" s="8"/>
    </row>
    <row r="19" spans="1:47">
      <c r="C19" s="15" t="s">
        <v>23</v>
      </c>
      <c r="D19" s="16" t="s">
        <v>74</v>
      </c>
      <c r="E19" s="16"/>
      <c r="F19" s="16"/>
      <c r="G19" s="52" t="s">
        <v>23</v>
      </c>
    </row>
    <row r="20" spans="1:47">
      <c r="C20" s="15" t="s">
        <v>79</v>
      </c>
      <c r="D20" s="16" t="s">
        <v>74</v>
      </c>
      <c r="E20" s="16"/>
      <c r="F20" s="16"/>
      <c r="G20" s="52" t="s">
        <v>79</v>
      </c>
    </row>
    <row r="21" spans="1:47">
      <c r="C21" s="15"/>
      <c r="D21" s="16"/>
      <c r="E21" s="16"/>
      <c r="F21" s="16"/>
      <c r="G21" s="8"/>
    </row>
    <row r="22" spans="1:47" customFormat="1" ht="12.75">
      <c r="A22" s="43"/>
      <c r="B22" s="51" t="s">
        <v>135</v>
      </c>
      <c r="C22" s="43"/>
      <c r="D22" s="43"/>
      <c r="E22" s="43"/>
      <c r="F22" s="44"/>
      <c r="G22" s="44"/>
      <c r="H22" s="44"/>
      <c r="I22" s="44"/>
      <c r="J22" s="45"/>
      <c r="K22" s="46"/>
      <c r="L22" s="45"/>
      <c r="M22" s="46"/>
      <c r="N22" s="45"/>
      <c r="O22" s="45"/>
      <c r="P22" s="45"/>
      <c r="Q22" s="45"/>
      <c r="R22" s="45"/>
      <c r="S22" s="45"/>
      <c r="T22" s="45"/>
      <c r="U22" s="45"/>
      <c r="V22" s="46"/>
      <c r="W22" s="46"/>
      <c r="X22" s="47"/>
      <c r="Y22" s="47"/>
      <c r="Z22" s="47"/>
      <c r="AA22" s="47"/>
      <c r="AB22" s="48"/>
      <c r="AC22" s="49"/>
      <c r="AD22" s="49"/>
      <c r="AE22" s="50"/>
      <c r="AF22" s="50"/>
      <c r="AG22" s="50"/>
      <c r="AH22" s="50"/>
      <c r="AI22" s="50"/>
      <c r="AJ22" s="50"/>
      <c r="AK22" s="50"/>
      <c r="AL22" s="50"/>
      <c r="AM22" s="50"/>
      <c r="AN22" s="50"/>
      <c r="AO22" s="50"/>
      <c r="AP22" s="50"/>
      <c r="AQ22" s="50"/>
      <c r="AR22" s="50"/>
      <c r="AS22" s="50"/>
      <c r="AT22" s="50"/>
      <c r="AU22" s="50"/>
    </row>
    <row r="23" spans="1:47"/>
    <row r="24" spans="1:47">
      <c r="C24" s="13" t="str">
        <f>B22</f>
        <v>Months</v>
      </c>
      <c r="D24" s="21" t="s">
        <v>7</v>
      </c>
      <c r="E24" s="21"/>
      <c r="F24" s="14"/>
      <c r="G24" s="14" t="s">
        <v>9</v>
      </c>
      <c r="H24" s="14"/>
    </row>
    <row r="25" spans="1:47">
      <c r="C25" s="15" t="s">
        <v>136</v>
      </c>
      <c r="D25" s="16" t="s">
        <v>74</v>
      </c>
      <c r="E25" s="16"/>
      <c r="F25" s="16"/>
      <c r="G25" s="154">
        <v>36526</v>
      </c>
      <c r="H25" s="14"/>
    </row>
    <row r="26" spans="1:47">
      <c r="C26" s="15" t="s">
        <v>137</v>
      </c>
      <c r="D26" s="16" t="s">
        <v>74</v>
      </c>
      <c r="E26" s="16"/>
      <c r="F26" s="16"/>
      <c r="G26" s="154">
        <v>36557</v>
      </c>
      <c r="H26" s="14"/>
    </row>
    <row r="27" spans="1:47">
      <c r="C27" s="15" t="s">
        <v>138</v>
      </c>
      <c r="D27" s="16" t="s">
        <v>74</v>
      </c>
      <c r="E27" s="16"/>
      <c r="F27" s="16"/>
      <c r="G27" s="154">
        <v>36586</v>
      </c>
      <c r="H27" s="14"/>
    </row>
    <row r="28" spans="1:47">
      <c r="C28" s="15" t="s">
        <v>139</v>
      </c>
      <c r="D28" s="16" t="s">
        <v>74</v>
      </c>
      <c r="E28" s="16"/>
      <c r="F28" s="16"/>
      <c r="G28" s="154">
        <v>36617</v>
      </c>
    </row>
    <row r="29" spans="1:47">
      <c r="C29" s="15" t="s">
        <v>140</v>
      </c>
      <c r="D29" s="16" t="s">
        <v>74</v>
      </c>
      <c r="E29" s="16"/>
      <c r="F29" s="16"/>
      <c r="G29" s="154">
        <v>36647</v>
      </c>
    </row>
    <row r="30" spans="1:47">
      <c r="C30" s="15" t="s">
        <v>141</v>
      </c>
      <c r="D30" s="16" t="s">
        <v>74</v>
      </c>
      <c r="E30" s="16"/>
      <c r="F30" s="16"/>
      <c r="G30" s="154">
        <v>36678</v>
      </c>
      <c r="T30" s="17"/>
    </row>
    <row r="31" spans="1:47">
      <c r="C31" s="15" t="s">
        <v>142</v>
      </c>
      <c r="D31" s="16" t="s">
        <v>74</v>
      </c>
      <c r="E31" s="16"/>
      <c r="F31" s="16"/>
      <c r="G31" s="154">
        <v>36708</v>
      </c>
      <c r="T31" s="17"/>
    </row>
    <row r="32" spans="1:47">
      <c r="C32" s="15" t="s">
        <v>143</v>
      </c>
      <c r="D32" s="16" t="s">
        <v>74</v>
      </c>
      <c r="E32" s="16"/>
      <c r="F32" s="16"/>
      <c r="G32" s="154">
        <v>36739</v>
      </c>
      <c r="T32" s="17"/>
    </row>
    <row r="33" spans="1:47">
      <c r="C33" s="15" t="s">
        <v>144</v>
      </c>
      <c r="D33" s="16" t="s">
        <v>74</v>
      </c>
      <c r="E33" s="16"/>
      <c r="F33" s="16"/>
      <c r="G33" s="154">
        <v>36770</v>
      </c>
      <c r="T33" s="17"/>
    </row>
    <row r="34" spans="1:47">
      <c r="C34" s="15" t="s">
        <v>145</v>
      </c>
      <c r="D34" s="16" t="s">
        <v>74</v>
      </c>
      <c r="E34" s="16"/>
      <c r="F34" s="16"/>
      <c r="G34" s="154">
        <v>36800</v>
      </c>
      <c r="T34" s="17"/>
    </row>
    <row r="35" spans="1:47">
      <c r="C35" s="15" t="s">
        <v>146</v>
      </c>
      <c r="D35" s="16" t="s">
        <v>74</v>
      </c>
      <c r="E35" s="16"/>
      <c r="F35" s="16"/>
      <c r="G35" s="154">
        <v>36831</v>
      </c>
      <c r="T35" s="17"/>
    </row>
    <row r="36" spans="1:47">
      <c r="C36" s="15" t="s">
        <v>147</v>
      </c>
      <c r="D36" s="16" t="s">
        <v>74</v>
      </c>
      <c r="E36" s="16"/>
      <c r="F36" s="16"/>
      <c r="G36" s="154">
        <v>36861</v>
      </c>
      <c r="T36" s="17"/>
    </row>
    <row r="37" spans="1:47">
      <c r="C37" s="15"/>
      <c r="D37" s="16"/>
      <c r="E37" s="16"/>
      <c r="F37" s="16"/>
      <c r="T37" s="17"/>
    </row>
    <row r="38" spans="1:47" customFormat="1" ht="12.75">
      <c r="A38" s="43"/>
      <c r="B38" s="51" t="s">
        <v>75</v>
      </c>
      <c r="C38" s="43"/>
      <c r="D38" s="43"/>
      <c r="E38" s="43"/>
      <c r="F38" s="44"/>
      <c r="G38" s="44"/>
      <c r="H38" s="44"/>
      <c r="I38" s="44"/>
      <c r="J38" s="45"/>
      <c r="K38" s="46"/>
      <c r="L38" s="45"/>
      <c r="M38" s="46"/>
      <c r="N38" s="45"/>
      <c r="O38" s="45"/>
      <c r="P38" s="45"/>
      <c r="Q38" s="45"/>
      <c r="R38" s="45"/>
      <c r="S38" s="45"/>
      <c r="T38" s="45"/>
      <c r="U38" s="45"/>
      <c r="V38" s="46"/>
      <c r="W38" s="46"/>
      <c r="X38" s="47"/>
      <c r="Y38" s="47"/>
      <c r="Z38" s="47"/>
      <c r="AA38" s="47"/>
      <c r="AB38" s="48"/>
      <c r="AC38" s="49"/>
      <c r="AD38" s="49"/>
      <c r="AE38" s="50"/>
      <c r="AF38" s="50"/>
      <c r="AG38" s="50"/>
      <c r="AH38" s="50"/>
      <c r="AI38" s="50"/>
      <c r="AJ38" s="50"/>
      <c r="AK38" s="50"/>
      <c r="AL38" s="50"/>
      <c r="AM38" s="50"/>
      <c r="AN38" s="50"/>
      <c r="AO38" s="50"/>
      <c r="AP38" s="50"/>
      <c r="AQ38" s="50"/>
      <c r="AR38" s="50"/>
      <c r="AS38" s="50"/>
      <c r="AT38" s="50"/>
      <c r="AU38" s="50"/>
    </row>
    <row r="39" spans="1:47"/>
    <row r="40" spans="1:47">
      <c r="C40" s="13" t="str">
        <f>B38</f>
        <v>Years</v>
      </c>
      <c r="D40" s="21" t="s">
        <v>7</v>
      </c>
      <c r="E40" s="21"/>
      <c r="F40" s="14"/>
      <c r="G40" s="14" t="s">
        <v>172</v>
      </c>
      <c r="H40" s="14" t="s">
        <v>170</v>
      </c>
      <c r="I40" s="14" t="s">
        <v>171</v>
      </c>
    </row>
    <row r="41" spans="1:47">
      <c r="C41" s="160">
        <v>40695</v>
      </c>
      <c r="D41" s="16" t="s">
        <v>74</v>
      </c>
      <c r="E41" s="16"/>
      <c r="F41" s="16"/>
      <c r="G41" s="155">
        <v>2011</v>
      </c>
      <c r="H41" s="189">
        <f>DATE(G41,MONTH('Input|General'!$G$9),1)</f>
        <v>40695</v>
      </c>
      <c r="I41" s="187" t="str">
        <f>G41-1&amp;"–"&amp;RIGHT(G41,2)</f>
        <v>2010–11</v>
      </c>
    </row>
    <row r="42" spans="1:47">
      <c r="C42" s="160">
        <v>41061</v>
      </c>
      <c r="D42" s="16" t="s">
        <v>74</v>
      </c>
      <c r="E42" s="16"/>
      <c r="F42" s="16"/>
      <c r="G42" s="155">
        <v>2012</v>
      </c>
      <c r="H42" s="189">
        <f>DATE(G42,MONTH('Input|General'!$G$9),1)</f>
        <v>41061</v>
      </c>
      <c r="I42" s="187" t="str">
        <f t="shared" ref="I42:I60" si="0">G42-1&amp;"–"&amp;RIGHT(G42,2)</f>
        <v>2011–12</v>
      </c>
    </row>
    <row r="43" spans="1:47">
      <c r="C43" s="160">
        <v>41426</v>
      </c>
      <c r="D43" s="16" t="s">
        <v>74</v>
      </c>
      <c r="E43" s="16"/>
      <c r="F43" s="16"/>
      <c r="G43" s="155">
        <v>2013</v>
      </c>
      <c r="H43" s="189">
        <f>DATE(G43,MONTH('Input|General'!$G$9),1)</f>
        <v>41426</v>
      </c>
      <c r="I43" s="187" t="str">
        <f t="shared" si="0"/>
        <v>2012–13</v>
      </c>
    </row>
    <row r="44" spans="1:47">
      <c r="C44" s="160">
        <v>41791</v>
      </c>
      <c r="D44" s="16" t="s">
        <v>74</v>
      </c>
      <c r="E44" s="16"/>
      <c r="F44" s="16"/>
      <c r="G44" s="155">
        <v>2014</v>
      </c>
      <c r="H44" s="189">
        <f>DATE(G44,MONTH('Input|General'!$G$9),1)</f>
        <v>41791</v>
      </c>
      <c r="I44" s="187" t="str">
        <f t="shared" si="0"/>
        <v>2013–14</v>
      </c>
    </row>
    <row r="45" spans="1:47">
      <c r="C45" s="160">
        <v>42156</v>
      </c>
      <c r="D45" s="16" t="s">
        <v>74</v>
      </c>
      <c r="E45" s="16"/>
      <c r="F45" s="16"/>
      <c r="G45" s="155">
        <v>2015</v>
      </c>
      <c r="H45" s="189">
        <f>DATE(G45,MONTH('Input|General'!$G$9),1)</f>
        <v>42156</v>
      </c>
      <c r="I45" s="187" t="str">
        <f t="shared" si="0"/>
        <v>2014–15</v>
      </c>
      <c r="T45" s="17"/>
    </row>
    <row r="46" spans="1:47">
      <c r="C46" s="160">
        <v>42522</v>
      </c>
      <c r="D46" s="16" t="s">
        <v>74</v>
      </c>
      <c r="E46" s="16"/>
      <c r="F46" s="16"/>
      <c r="G46" s="155">
        <v>2016</v>
      </c>
      <c r="H46" s="189">
        <f>DATE(G46,MONTH('Input|General'!$G$9),1)</f>
        <v>42522</v>
      </c>
      <c r="I46" s="187" t="str">
        <f t="shared" si="0"/>
        <v>2015–16</v>
      </c>
      <c r="T46" s="17"/>
    </row>
    <row r="47" spans="1:47">
      <c r="C47" s="160">
        <v>42887</v>
      </c>
      <c r="D47" s="16" t="s">
        <v>74</v>
      </c>
      <c r="E47" s="16"/>
      <c r="F47" s="16"/>
      <c r="G47" s="155">
        <v>2017</v>
      </c>
      <c r="H47" s="189">
        <f>DATE(G47,MONTH('Input|General'!$G$9),1)</f>
        <v>42887</v>
      </c>
      <c r="I47" s="187" t="str">
        <f t="shared" si="0"/>
        <v>2016–17</v>
      </c>
      <c r="T47" s="17"/>
    </row>
    <row r="48" spans="1:47">
      <c r="C48" s="160">
        <v>43252</v>
      </c>
      <c r="D48" s="16" t="s">
        <v>74</v>
      </c>
      <c r="E48" s="16"/>
      <c r="F48" s="16"/>
      <c r="G48" s="155">
        <v>2018</v>
      </c>
      <c r="H48" s="189">
        <f>DATE(G48,MONTH('Input|General'!$G$9),1)</f>
        <v>43252</v>
      </c>
      <c r="I48" s="187" t="str">
        <f t="shared" si="0"/>
        <v>2017–18</v>
      </c>
      <c r="T48" s="17"/>
    </row>
    <row r="49" spans="1:47">
      <c r="C49" s="160">
        <v>43617</v>
      </c>
      <c r="D49" s="16" t="s">
        <v>74</v>
      </c>
      <c r="E49" s="16"/>
      <c r="F49" s="16"/>
      <c r="G49" s="155">
        <v>2019</v>
      </c>
      <c r="H49" s="189">
        <f>DATE(G49,MONTH('Input|General'!$G$9),1)</f>
        <v>43617</v>
      </c>
      <c r="I49" s="187" t="str">
        <f t="shared" si="0"/>
        <v>2018–19</v>
      </c>
      <c r="T49" s="17"/>
    </row>
    <row r="50" spans="1:47">
      <c r="C50" s="160">
        <v>43983</v>
      </c>
      <c r="D50" s="16" t="s">
        <v>74</v>
      </c>
      <c r="E50" s="16"/>
      <c r="F50" s="16"/>
      <c r="G50" s="155">
        <v>2020</v>
      </c>
      <c r="H50" s="189">
        <f>DATE(G50,MONTH('Input|General'!$G$9),1)</f>
        <v>43983</v>
      </c>
      <c r="I50" s="187" t="str">
        <f t="shared" si="0"/>
        <v>2019–20</v>
      </c>
      <c r="T50" s="17"/>
    </row>
    <row r="51" spans="1:47">
      <c r="C51" s="160">
        <v>44348</v>
      </c>
      <c r="D51" s="16" t="s">
        <v>74</v>
      </c>
      <c r="E51" s="16"/>
      <c r="F51" s="16"/>
      <c r="G51" s="155">
        <v>2021</v>
      </c>
      <c r="H51" s="189">
        <f>DATE(G51,MONTH('Input|General'!$G$9),1)</f>
        <v>44348</v>
      </c>
      <c r="I51" s="187" t="str">
        <f t="shared" si="0"/>
        <v>2020–21</v>
      </c>
      <c r="T51" s="17"/>
    </row>
    <row r="52" spans="1:47">
      <c r="C52" s="160">
        <v>44713</v>
      </c>
      <c r="D52" s="16" t="s">
        <v>74</v>
      </c>
      <c r="E52" s="16"/>
      <c r="F52" s="16"/>
      <c r="G52" s="155">
        <v>2022</v>
      </c>
      <c r="H52" s="189">
        <f>DATE(G52,MONTH('Input|General'!$G$9),1)</f>
        <v>44713</v>
      </c>
      <c r="I52" s="187" t="str">
        <f t="shared" si="0"/>
        <v>2021–22</v>
      </c>
      <c r="T52" s="17"/>
    </row>
    <row r="53" spans="1:47">
      <c r="C53" s="160">
        <v>45078</v>
      </c>
      <c r="D53" s="16" t="s">
        <v>74</v>
      </c>
      <c r="E53" s="16"/>
      <c r="F53" s="16"/>
      <c r="G53" s="155">
        <v>2023</v>
      </c>
      <c r="H53" s="189">
        <f>DATE(G53,MONTH('Input|General'!$G$9),1)</f>
        <v>45078</v>
      </c>
      <c r="I53" s="187" t="str">
        <f t="shared" si="0"/>
        <v>2022–23</v>
      </c>
      <c r="T53" s="17"/>
    </row>
    <row r="54" spans="1:47">
      <c r="C54" s="160">
        <v>45444</v>
      </c>
      <c r="D54" s="16" t="s">
        <v>74</v>
      </c>
      <c r="E54" s="16"/>
      <c r="F54" s="16"/>
      <c r="G54" s="155">
        <v>2024</v>
      </c>
      <c r="H54" s="189">
        <f>DATE(G54,MONTH('Input|General'!$G$9),1)</f>
        <v>45444</v>
      </c>
      <c r="I54" s="187" t="str">
        <f t="shared" si="0"/>
        <v>2023–24</v>
      </c>
      <c r="T54" s="17"/>
    </row>
    <row r="55" spans="1:47">
      <c r="C55" s="160">
        <v>45809</v>
      </c>
      <c r="D55" s="16" t="s">
        <v>74</v>
      </c>
      <c r="E55" s="16"/>
      <c r="F55" s="16"/>
      <c r="G55" s="155">
        <v>2025</v>
      </c>
      <c r="H55" s="189">
        <f>DATE(G55,MONTH('Input|General'!$G$9),1)</f>
        <v>45809</v>
      </c>
      <c r="I55" s="187" t="str">
        <f t="shared" si="0"/>
        <v>2024–25</v>
      </c>
      <c r="T55" s="17"/>
    </row>
    <row r="56" spans="1:47">
      <c r="C56" s="160">
        <v>46174</v>
      </c>
      <c r="D56" s="16" t="s">
        <v>74</v>
      </c>
      <c r="E56" s="16"/>
      <c r="F56" s="16"/>
      <c r="G56" s="155">
        <v>2026</v>
      </c>
      <c r="H56" s="189">
        <f>DATE(G56,MONTH('Input|General'!$G$9),1)</f>
        <v>46174</v>
      </c>
      <c r="I56" s="187" t="str">
        <f t="shared" si="0"/>
        <v>2025–26</v>
      </c>
      <c r="T56" s="17"/>
    </row>
    <row r="57" spans="1:47">
      <c r="C57" s="160">
        <v>46539</v>
      </c>
      <c r="D57" s="16" t="s">
        <v>74</v>
      </c>
      <c r="E57" s="16"/>
      <c r="F57" s="16"/>
      <c r="G57" s="155">
        <v>2027</v>
      </c>
      <c r="H57" s="189">
        <f>DATE(G57,MONTH('Input|General'!$G$9),1)</f>
        <v>46539</v>
      </c>
      <c r="I57" s="187" t="str">
        <f t="shared" si="0"/>
        <v>2026–27</v>
      </c>
      <c r="T57" s="17"/>
    </row>
    <row r="58" spans="1:47">
      <c r="C58" s="160">
        <v>46905</v>
      </c>
      <c r="D58" s="16" t="s">
        <v>74</v>
      </c>
      <c r="E58" s="16"/>
      <c r="F58" s="16"/>
      <c r="G58" s="155">
        <v>2028</v>
      </c>
      <c r="H58" s="189">
        <f>DATE(G58,MONTH('Input|General'!$G$9),1)</f>
        <v>46905</v>
      </c>
      <c r="I58" s="187" t="str">
        <f t="shared" si="0"/>
        <v>2027–28</v>
      </c>
      <c r="T58" s="17"/>
    </row>
    <row r="59" spans="1:47">
      <c r="C59" s="160">
        <v>47270</v>
      </c>
      <c r="D59" s="16" t="s">
        <v>74</v>
      </c>
      <c r="E59" s="16"/>
      <c r="F59" s="16"/>
      <c r="G59" s="155">
        <v>2029</v>
      </c>
      <c r="H59" s="189">
        <f>DATE(G59,MONTH('Input|General'!$G$9),1)</f>
        <v>47270</v>
      </c>
      <c r="I59" s="187" t="str">
        <f t="shared" si="0"/>
        <v>2028–29</v>
      </c>
      <c r="T59" s="17"/>
    </row>
    <row r="60" spans="1:47">
      <c r="C60" s="160">
        <v>47635</v>
      </c>
      <c r="D60" s="16" t="s">
        <v>74</v>
      </c>
      <c r="E60" s="16"/>
      <c r="F60" s="16"/>
      <c r="G60" s="155">
        <v>2030</v>
      </c>
      <c r="H60" s="189">
        <f>DATE(G60,MONTH('Input|General'!$G$9),1)</f>
        <v>47635</v>
      </c>
      <c r="I60" s="187" t="str">
        <f t="shared" si="0"/>
        <v>2029–30</v>
      </c>
      <c r="T60" s="17"/>
    </row>
    <row r="61" spans="1:47"/>
    <row r="62" spans="1:47" customFormat="1" ht="12.75">
      <c r="A62" s="43"/>
      <c r="B62" s="51" t="s">
        <v>168</v>
      </c>
      <c r="C62" s="43"/>
      <c r="D62" s="43"/>
      <c r="E62" s="43"/>
      <c r="F62" s="44"/>
      <c r="G62" s="44"/>
      <c r="H62" s="44"/>
      <c r="I62" s="44"/>
      <c r="J62" s="45"/>
      <c r="K62" s="46"/>
      <c r="L62" s="45"/>
      <c r="M62" s="46"/>
      <c r="N62" s="45"/>
      <c r="O62" s="45"/>
      <c r="P62" s="45"/>
      <c r="Q62" s="45"/>
      <c r="R62" s="45"/>
      <c r="S62" s="45"/>
      <c r="T62" s="45"/>
      <c r="U62" s="45"/>
      <c r="V62" s="46"/>
      <c r="W62" s="46"/>
      <c r="X62" s="47"/>
      <c r="Y62" s="47"/>
      <c r="Z62" s="47"/>
      <c r="AA62" s="47"/>
      <c r="AB62" s="48"/>
      <c r="AC62" s="49"/>
      <c r="AD62" s="49"/>
      <c r="AE62" s="50"/>
      <c r="AF62" s="50"/>
      <c r="AG62" s="50"/>
      <c r="AH62" s="50"/>
      <c r="AI62" s="50"/>
      <c r="AJ62" s="50"/>
      <c r="AK62" s="50"/>
      <c r="AL62" s="50"/>
      <c r="AM62" s="50"/>
      <c r="AN62" s="50"/>
      <c r="AO62" s="50"/>
      <c r="AP62" s="50"/>
      <c r="AQ62" s="50"/>
      <c r="AR62" s="50"/>
      <c r="AS62" s="50"/>
      <c r="AT62" s="50"/>
      <c r="AU62" s="50"/>
    </row>
    <row r="63" spans="1:47"/>
    <row r="64" spans="1:47">
      <c r="C64" s="13" t="str">
        <f>B62</f>
        <v>Regulatory years</v>
      </c>
      <c r="D64" s="21" t="s">
        <v>7</v>
      </c>
      <c r="E64" s="21"/>
      <c r="F64" s="14"/>
      <c r="G64" s="14" t="s">
        <v>169</v>
      </c>
      <c r="H64" s="14" t="s">
        <v>134</v>
      </c>
    </row>
    <row r="65" spans="1:47">
      <c r="C65" s="15" t="s">
        <v>156</v>
      </c>
      <c r="D65" s="16" t="s">
        <v>107</v>
      </c>
      <c r="E65" s="16"/>
      <c r="F65" s="16"/>
      <c r="G65" s="187" t="str">
        <f>IF(MONTH('Input|General'!$G$9)=12,PPFirstYear,PPFirstYear-1&amp;"–"&amp;RIGHT(PPFirstYear,2))</f>
        <v>2014–15</v>
      </c>
      <c r="H65" s="189">
        <f>DATE(PPFirstYear,MONTH('Input|General'!$G$9),1)</f>
        <v>42156</v>
      </c>
    </row>
    <row r="66" spans="1:47">
      <c r="C66" s="15" t="s">
        <v>157</v>
      </c>
      <c r="D66" s="16" t="s">
        <v>107</v>
      </c>
      <c r="E66" s="16"/>
      <c r="F66" s="16"/>
      <c r="G66" s="188" t="str">
        <f>IF(PPLastYear-PPFirstYear&lt;1,"",LEFT(G65,4)+1&amp;"–"&amp;RIGHT(G65,2)+1)</f>
        <v>2015–16</v>
      </c>
      <c r="H66" s="189">
        <f>IF(PPLastYear-PPFirstYear&lt;1,"",DATE(PPFirstYear+1,MONTH('Input|General'!$G$9),1))</f>
        <v>42522</v>
      </c>
    </row>
    <row r="67" spans="1:47">
      <c r="C67" s="15" t="s">
        <v>158</v>
      </c>
      <c r="D67" s="16" t="s">
        <v>107</v>
      </c>
      <c r="E67" s="16"/>
      <c r="F67" s="16"/>
      <c r="G67" s="188" t="str">
        <f>IF(PPLastYear-PPFirstYear&lt;2,"",LEFT(G66,4)+1&amp;"–"&amp;RIGHT(G66,2)+1)</f>
        <v>2016–17</v>
      </c>
      <c r="H67" s="189">
        <f>IF(PPLastYear-PPFirstYear&lt;2,"",DATE(PPFirstYear+2,MONTH('Input|General'!$G$9),1))</f>
        <v>42887</v>
      </c>
    </row>
    <row r="68" spans="1:47">
      <c r="C68" s="15" t="s">
        <v>159</v>
      </c>
      <c r="D68" s="16" t="s">
        <v>107</v>
      </c>
      <c r="E68" s="16"/>
      <c r="F68" s="16"/>
      <c r="G68" s="188" t="str">
        <f>IF(PPLastYear-PPFirstYear&lt;3,"",LEFT(G67,4)+1&amp;"–"&amp;RIGHT(G67,2)+1)</f>
        <v>2017–18</v>
      </c>
      <c r="H68" s="189">
        <f>IF(PPLastYear-PPFirstYear&lt;3,"",DATE(PPFirstYear+3,MONTH('Input|General'!$G$9),1))</f>
        <v>43252</v>
      </c>
    </row>
    <row r="69" spans="1:47">
      <c r="C69" s="15" t="s">
        <v>160</v>
      </c>
      <c r="D69" s="16" t="s">
        <v>107</v>
      </c>
      <c r="E69" s="16"/>
      <c r="F69" s="16"/>
      <c r="G69" s="188" t="str">
        <f>IF(PPLastYear-PPFirstYear&lt;4,"",LEFT(G68,4)+1&amp;"–"&amp;RIGHT(G68,2)+1)</f>
        <v/>
      </c>
      <c r="H69" s="189" t="str">
        <f>IF(PPLastYear-PPFirstYear&lt;4,"",DATE(PPFirstYear+4,MONTH('Input|General'!$G$9),1))</f>
        <v/>
      </c>
    </row>
    <row r="70" spans="1:47">
      <c r="C70" s="15" t="s">
        <v>161</v>
      </c>
      <c r="D70" s="16" t="s">
        <v>107</v>
      </c>
      <c r="E70" s="16"/>
      <c r="F70" s="16"/>
      <c r="G70" s="188" t="str">
        <f>IF(MONTH('Input|General'!$G$9)=12,FPFirstYear,FPFirstYear-1&amp;"–"&amp;RIGHT(FPFirstYear,2))</f>
        <v>2018–19</v>
      </c>
      <c r="H70" s="189">
        <f>DATE(FPFirstYear,MONTH('Input|General'!$G$9),1)</f>
        <v>43617</v>
      </c>
      <c r="T70" s="17"/>
    </row>
    <row r="71" spans="1:47">
      <c r="C71" s="15" t="s">
        <v>162</v>
      </c>
      <c r="D71" s="16" t="s">
        <v>107</v>
      </c>
      <c r="E71" s="16"/>
      <c r="F71" s="16"/>
      <c r="G71" s="188" t="str">
        <f>IF(FPLastYear-FPFirstYear&lt;1,"",LEFT(G70,4)+1&amp;"–"&amp;RIGHT(G70,2)+1)</f>
        <v>2019–20</v>
      </c>
      <c r="H71" s="189">
        <f>IF(FPLastYear-FPFirstYear&lt;1,"",DATE(FPFirstYear+1,MONTH('Input|General'!$G$9),1))</f>
        <v>43983</v>
      </c>
      <c r="T71" s="17"/>
    </row>
    <row r="72" spans="1:47">
      <c r="C72" s="15" t="s">
        <v>163</v>
      </c>
      <c r="D72" s="16" t="s">
        <v>107</v>
      </c>
      <c r="E72" s="16"/>
      <c r="F72" s="16"/>
      <c r="G72" s="188" t="str">
        <f>IF(FPLastYear-FPFirstYear&lt;2,"",LEFT(G71,4)+1&amp;"–"&amp;RIGHT(G71,2)+1)</f>
        <v>2020–21</v>
      </c>
      <c r="H72" s="189">
        <f>IF(FPLastYear-FPFirstYear&lt;2,"",DATE(FPFirstYear+2,MONTH('Input|General'!$G$9),1))</f>
        <v>44348</v>
      </c>
      <c r="T72" s="17"/>
    </row>
    <row r="73" spans="1:47">
      <c r="C73" s="15" t="s">
        <v>164</v>
      </c>
      <c r="D73" s="16" t="s">
        <v>107</v>
      </c>
      <c r="E73" s="16"/>
      <c r="F73" s="16"/>
      <c r="G73" s="188" t="str">
        <f>IF(FPLastYear-FPFirstYear&lt;3,"",LEFT(G72,4)+1&amp;"–"&amp;RIGHT(G72,2)+1)</f>
        <v>2021–22</v>
      </c>
      <c r="H73" s="189">
        <f>IF(FPLastYear-FPFirstYear&lt;3,"",DATE(FPFirstYear+3,MONTH('Input|General'!$G$9),1))</f>
        <v>44713</v>
      </c>
      <c r="T73" s="17"/>
    </row>
    <row r="74" spans="1:47">
      <c r="C74" s="15" t="s">
        <v>165</v>
      </c>
      <c r="D74" s="16" t="s">
        <v>107</v>
      </c>
      <c r="E74" s="16"/>
      <c r="F74" s="16"/>
      <c r="G74" s="188" t="str">
        <f>IF(FPLastYear-FPFirstYear&lt;4,"",LEFT(G73,4)+1&amp;"–"&amp;RIGHT(G73,2)+1)</f>
        <v>2022–23</v>
      </c>
      <c r="H74" s="189">
        <f>IF(FPLastYear-FPFirstYear&lt;4,"",DATE(FPFirstYear+4,MONTH('Input|General'!$G$9),1))</f>
        <v>45078</v>
      </c>
      <c r="T74" s="17"/>
    </row>
    <row r="75" spans="1:47"/>
    <row r="76" spans="1:47" customFormat="1" ht="12.75">
      <c r="A76" s="43"/>
      <c r="B76" s="51" t="s">
        <v>21</v>
      </c>
      <c r="C76" s="43"/>
      <c r="D76" s="43"/>
      <c r="E76" s="43"/>
      <c r="F76" s="44"/>
      <c r="G76" s="44"/>
      <c r="H76" s="44"/>
      <c r="I76" s="44"/>
      <c r="J76" s="45"/>
      <c r="K76" s="46"/>
      <c r="L76" s="45"/>
      <c r="M76" s="46"/>
      <c r="N76" s="45"/>
      <c r="O76" s="45"/>
      <c r="P76" s="45"/>
      <c r="Q76" s="45"/>
      <c r="R76" s="45"/>
      <c r="S76" s="45"/>
      <c r="T76" s="45"/>
      <c r="U76" s="45"/>
      <c r="V76" s="46"/>
      <c r="W76" s="46"/>
      <c r="X76" s="47"/>
      <c r="Y76" s="47"/>
      <c r="Z76" s="47"/>
      <c r="AA76" s="47"/>
      <c r="AB76" s="48"/>
      <c r="AC76" s="49"/>
      <c r="AD76" s="49"/>
      <c r="AE76" s="50"/>
      <c r="AF76" s="50"/>
      <c r="AG76" s="50"/>
      <c r="AH76" s="50"/>
      <c r="AI76" s="50"/>
      <c r="AJ76" s="50"/>
      <c r="AK76" s="50"/>
      <c r="AL76" s="50"/>
      <c r="AM76" s="50"/>
      <c r="AN76" s="50"/>
      <c r="AO76" s="50"/>
      <c r="AP76" s="50"/>
      <c r="AQ76" s="50"/>
      <c r="AR76" s="50"/>
      <c r="AS76" s="50"/>
      <c r="AT76" s="50"/>
      <c r="AU76" s="50"/>
    </row>
    <row r="77" spans="1:47" hidden="1"/>
    <row r="78" spans="1:47" hidden="1"/>
    <row r="79" spans="1:47" hidden="1"/>
    <row r="80" spans="1:47"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sheetData>
  <conditionalFormatting sqref="P14:Q21">
    <cfRule type="expression" dxfId="17" priority="56" stopIfTrue="1">
      <formula>#REF!="Actual"</formula>
    </cfRule>
  </conditionalFormatting>
  <conditionalFormatting sqref="P14:P21">
    <cfRule type="expression" dxfId="16" priority="55" stopIfTrue="1">
      <formula>#REF!="Actual"</formula>
    </cfRule>
  </conditionalFormatting>
  <conditionalFormatting sqref="P75">
    <cfRule type="expression" dxfId="15" priority="53" stopIfTrue="1">
      <formula>#REF!="Actual"</formula>
    </cfRule>
  </conditionalFormatting>
  <conditionalFormatting sqref="Q75">
    <cfRule type="expression" dxfId="14" priority="50" stopIfTrue="1">
      <formula>#REF!="Actual"</formula>
    </cfRule>
  </conditionalFormatting>
  <conditionalFormatting sqref="V1">
    <cfRule type="cellIs" dxfId="13" priority="5" operator="equal">
      <formula>"Check"</formula>
    </cfRule>
    <cfRule type="cellIs" dxfId="12" priority="6" operator="equal">
      <formula>"Ok"</formula>
    </cfRule>
  </conditionalFormatting>
  <conditionalFormatting sqref="S1">
    <cfRule type="cellIs" dxfId="11" priority="3" operator="equal">
      <formula>"Check"</formula>
    </cfRule>
    <cfRule type="cellIs" dxfId="10" priority="4" operator="equal">
      <formula>"Ok"</formula>
    </cfRule>
  </conditionalFormatting>
  <conditionalFormatting sqref="P61">
    <cfRule type="expression" dxfId="9" priority="2" stopIfTrue="1">
      <formula>#REF!="Actual"</formula>
    </cfRule>
  </conditionalFormatting>
  <conditionalFormatting sqref="Q61">
    <cfRule type="expression" dxfId="8" priority="1" stopIfTrue="1">
      <formula>#REF!="Actual"</formula>
    </cfRule>
  </conditionalFormatting>
  <hyperlinks>
    <hyperlink ref="J1" location="Index!A1" display="Back to Index"/>
    <hyperlink ref="U1" location="'Check|List'!A1" display="Overall Check:"/>
  </hyperlinks>
  <pageMargins left="0.7" right="0.7" top="0.75" bottom="0.75" header="0.3" footer="0.3"/>
  <pageSetup paperSize="9" orientation="portrait" verticalDpi="4"/>
  <ignoredErrors>
    <ignoredError sqref="G11" numberStoredAsText="1"/>
  </ignoredErrors>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theme="1"/>
  </sheetPr>
  <dimension ref="A1:AU24"/>
  <sheetViews>
    <sheetView showGridLines="0" workbookViewId="0"/>
  </sheetViews>
  <sheetFormatPr defaultColWidth="0" defaultRowHeight="11.25" zeroHeight="1"/>
  <cols>
    <col min="1" max="2" width="1.33203125" style="8" customWidth="1"/>
    <col min="3" max="3" width="42" style="8" customWidth="1"/>
    <col min="4" max="4" width="20.33203125" style="7" bestFit="1" customWidth="1"/>
    <col min="5" max="5" width="15.83203125" style="7" customWidth="1"/>
    <col min="6" max="6" width="10.6640625" style="7" customWidth="1"/>
    <col min="7" max="7" width="15" style="16" customWidth="1"/>
    <col min="8" max="9" width="5.33203125" style="8" customWidth="1"/>
    <col min="10" max="20" width="10.83203125" style="8" customWidth="1"/>
    <col min="21" max="23" width="10.83203125" style="8" hidden="1" customWidth="1"/>
    <col min="24" max="38" width="10.33203125" style="8" hidden="1" customWidth="1"/>
    <col min="39" max="16384" width="10.33203125" style="8" hidden="1"/>
  </cols>
  <sheetData>
    <row r="1" spans="1:47" s="38" customFormat="1" ht="15.75">
      <c r="B1" s="35" t="str">
        <f>Index!$B$1</f>
        <v>AER opex model</v>
      </c>
      <c r="C1" s="35"/>
      <c r="D1" s="35"/>
      <c r="E1" s="35"/>
      <c r="F1" s="36"/>
      <c r="G1" s="36"/>
      <c r="H1" s="36"/>
      <c r="I1" s="36"/>
      <c r="J1" s="37" t="s">
        <v>2</v>
      </c>
      <c r="L1" s="39" t="s">
        <v>3</v>
      </c>
      <c r="M1" s="59" t="s">
        <v>4</v>
      </c>
      <c r="N1" s="11" t="s">
        <v>5</v>
      </c>
      <c r="O1" s="12" t="s">
        <v>6</v>
      </c>
      <c r="R1" s="184" t="s">
        <v>24</v>
      </c>
      <c r="S1" s="40" t="str">
        <f>IF(COUNTIF(G10:G16,"Check")=0,"Ok","Check")</f>
        <v>Ok</v>
      </c>
      <c r="U1" s="39"/>
      <c r="V1" s="40"/>
    </row>
    <row r="2" spans="1:47" s="38" customFormat="1" ht="12.75">
      <c r="B2" s="53" t="str">
        <f>Index!$C$15</f>
        <v>Check | List</v>
      </c>
      <c r="C2" s="53"/>
      <c r="D2" s="53"/>
      <c r="E2" s="53"/>
      <c r="F2" s="54"/>
      <c r="G2" s="54"/>
      <c r="H2" s="54"/>
      <c r="I2" s="54"/>
    </row>
    <row r="3" spans="1:47" s="58" customFormat="1" ht="12.75">
      <c r="A3" s="43"/>
      <c r="B3" s="51"/>
      <c r="C3" s="43"/>
      <c r="D3" s="43"/>
      <c r="E3" s="43"/>
      <c r="F3" s="44"/>
      <c r="G3" s="44"/>
      <c r="H3" s="44"/>
      <c r="I3" s="44"/>
      <c r="J3" s="45"/>
      <c r="K3" s="46"/>
      <c r="L3" s="45"/>
      <c r="M3" s="46"/>
      <c r="N3" s="45"/>
      <c r="O3" s="45"/>
      <c r="P3" s="45"/>
      <c r="Q3" s="45"/>
      <c r="R3" s="45"/>
      <c r="S3" s="45"/>
      <c r="T3" s="45"/>
      <c r="U3" s="45"/>
      <c r="V3" s="46"/>
      <c r="W3" s="46"/>
      <c r="X3" s="55"/>
      <c r="Y3" s="55"/>
      <c r="Z3" s="55"/>
      <c r="AA3" s="55"/>
      <c r="AB3" s="55"/>
      <c r="AC3" s="56"/>
      <c r="AD3" s="56"/>
      <c r="AE3" s="57"/>
      <c r="AF3" s="57"/>
      <c r="AG3" s="57"/>
      <c r="AH3" s="57"/>
      <c r="AI3" s="57"/>
      <c r="AJ3" s="57"/>
      <c r="AK3" s="57"/>
      <c r="AL3" s="57"/>
      <c r="AM3" s="57"/>
      <c r="AN3" s="57"/>
      <c r="AO3" s="57"/>
      <c r="AP3" s="57"/>
      <c r="AQ3" s="57"/>
      <c r="AR3" s="57"/>
      <c r="AS3" s="57"/>
      <c r="AT3" s="57"/>
      <c r="AU3" s="57"/>
    </row>
    <row r="4" spans="1:47" s="6" customFormat="1" ht="3" customHeight="1"/>
    <row r="5" spans="1:47" s="6" customFormat="1" ht="9" customHeight="1"/>
    <row r="6" spans="1:47" s="6" customFormat="1" ht="3" customHeight="1"/>
    <row r="7" spans="1:47" customFormat="1" ht="12.75">
      <c r="A7" s="43"/>
      <c r="B7" s="51" t="s">
        <v>26</v>
      </c>
      <c r="C7" s="43"/>
      <c r="D7" s="43"/>
      <c r="E7" s="43"/>
      <c r="F7" s="44"/>
      <c r="G7" s="44"/>
      <c r="H7" s="44"/>
      <c r="I7" s="44"/>
      <c r="J7" s="45"/>
      <c r="K7" s="46"/>
      <c r="L7" s="45"/>
      <c r="M7" s="46"/>
      <c r="N7" s="45"/>
      <c r="O7" s="45"/>
      <c r="P7" s="45"/>
      <c r="Q7" s="45"/>
      <c r="R7" s="45"/>
      <c r="S7" s="45"/>
      <c r="T7" s="45"/>
      <c r="U7" s="45"/>
      <c r="V7" s="46"/>
      <c r="W7" s="46"/>
      <c r="X7" s="47"/>
      <c r="Y7" s="47"/>
      <c r="Z7" s="47"/>
      <c r="AA7" s="47"/>
      <c r="AB7" s="48"/>
      <c r="AC7" s="49"/>
      <c r="AD7" s="49"/>
      <c r="AE7" s="50"/>
      <c r="AF7" s="50"/>
      <c r="AG7" s="50"/>
      <c r="AH7" s="50"/>
      <c r="AI7" s="50"/>
      <c r="AJ7" s="50"/>
      <c r="AK7" s="50"/>
      <c r="AL7" s="50"/>
      <c r="AM7" s="50"/>
      <c r="AN7" s="50"/>
      <c r="AO7" s="50"/>
      <c r="AP7" s="50"/>
      <c r="AQ7" s="50"/>
      <c r="AR7" s="50"/>
      <c r="AS7" s="50"/>
      <c r="AT7" s="50"/>
      <c r="AU7" s="50"/>
    </row>
    <row r="8" spans="1:47"/>
    <row r="9" spans="1:47">
      <c r="C9" s="13" t="s">
        <v>27</v>
      </c>
      <c r="D9" s="14" t="s">
        <v>7</v>
      </c>
      <c r="E9" s="14" t="s">
        <v>8</v>
      </c>
      <c r="F9" s="14"/>
      <c r="G9" s="14" t="s">
        <v>29</v>
      </c>
    </row>
    <row r="10" spans="1:47">
      <c r="C10" s="15" t="str">
        <f>Index!C7</f>
        <v>Input | General</v>
      </c>
      <c r="D10" s="34" t="str">
        <f>C10</f>
        <v>Input | General</v>
      </c>
      <c r="E10" s="16" t="s">
        <v>28</v>
      </c>
      <c r="F10" s="16"/>
      <c r="G10" s="18" t="str">
        <f>'Input|General'!S1</f>
        <v>OK</v>
      </c>
      <c r="T10" s="17"/>
    </row>
    <row r="11" spans="1:47">
      <c r="C11" s="15" t="str">
        <f>Index!C8</f>
        <v>Input | Inflation</v>
      </c>
      <c r="D11" s="34" t="str">
        <f>C11</f>
        <v>Input | Inflation</v>
      </c>
      <c r="E11" s="16" t="s">
        <v>28</v>
      </c>
      <c r="F11" s="16"/>
      <c r="G11" s="18" t="str">
        <f>'Input|Inflation'!T1</f>
        <v>OK</v>
      </c>
      <c r="T11" s="17"/>
    </row>
    <row r="12" spans="1:47">
      <c r="C12" s="15" t="str">
        <f>Index!C9</f>
        <v>Input | Reported opex</v>
      </c>
      <c r="D12" s="34" t="str">
        <f t="shared" ref="D12:D16" si="0">C12</f>
        <v>Input | Reported opex</v>
      </c>
      <c r="E12" s="16" t="s">
        <v>28</v>
      </c>
      <c r="G12" s="18" t="str">
        <f>'Input|Reported opex'!S1</f>
        <v>OK</v>
      </c>
      <c r="H12" s="16"/>
      <c r="T12" s="17"/>
    </row>
    <row r="13" spans="1:47">
      <c r="C13" s="15" t="str">
        <f>Index!C10</f>
        <v>Input | Rate of change</v>
      </c>
      <c r="D13" s="167" t="str">
        <f t="shared" si="0"/>
        <v>Input | Rate of change</v>
      </c>
      <c r="E13" s="16" t="s">
        <v>28</v>
      </c>
      <c r="F13" s="16"/>
      <c r="G13" s="18" t="str">
        <f>'Input|Rate of change'!T1</f>
        <v>Ok</v>
      </c>
      <c r="H13" s="16"/>
      <c r="T13" s="17"/>
    </row>
    <row r="14" spans="1:47">
      <c r="C14" s="15" t="str">
        <f>Index!C11</f>
        <v>Input | Step changes</v>
      </c>
      <c r="D14" s="34" t="str">
        <f t="shared" si="0"/>
        <v>Input | Step changes</v>
      </c>
      <c r="E14" s="16" t="s">
        <v>28</v>
      </c>
      <c r="F14" s="16"/>
      <c r="G14" s="18" t="str">
        <f>'Input|Step changes'!S1</f>
        <v>OK</v>
      </c>
      <c r="H14" s="16"/>
      <c r="T14" s="17"/>
    </row>
    <row r="15" spans="1:47">
      <c r="C15" s="15" t="str">
        <f>Index!C12</f>
        <v>Calc | Opex Forecast</v>
      </c>
      <c r="D15" s="34" t="str">
        <f t="shared" si="0"/>
        <v>Calc | Opex Forecast</v>
      </c>
      <c r="E15" s="16" t="s">
        <v>28</v>
      </c>
      <c r="F15" s="16"/>
      <c r="G15" s="18" t="str">
        <f>'Calc|Opex forecast'!S1</f>
        <v>n/a</v>
      </c>
      <c r="H15" s="16"/>
      <c r="T15" s="17"/>
    </row>
    <row r="16" spans="1:47">
      <c r="C16" s="15" t="str">
        <f>Index!C13</f>
        <v>Output | Models</v>
      </c>
      <c r="D16" s="34" t="str">
        <f t="shared" si="0"/>
        <v>Output | Models</v>
      </c>
      <c r="E16" s="16" t="s">
        <v>28</v>
      </c>
      <c r="F16" s="16"/>
      <c r="G16" s="18" t="str">
        <f>'Output|Models'!S1</f>
        <v>n/a</v>
      </c>
      <c r="H16" s="16"/>
      <c r="T16" s="17"/>
    </row>
    <row r="17" spans="1:47">
      <c r="C17" s="15"/>
    </row>
    <row r="18" spans="1:47" customFormat="1" ht="12.75">
      <c r="A18" s="43"/>
      <c r="B18" s="51" t="s">
        <v>21</v>
      </c>
      <c r="C18" s="43"/>
      <c r="D18" s="43"/>
      <c r="E18" s="43"/>
      <c r="F18" s="44"/>
      <c r="G18" s="44"/>
      <c r="H18" s="44"/>
      <c r="I18" s="44"/>
      <c r="J18" s="45"/>
      <c r="K18" s="46"/>
      <c r="L18" s="45"/>
      <c r="M18" s="46"/>
      <c r="N18" s="45"/>
      <c r="O18" s="45"/>
      <c r="P18" s="45"/>
      <c r="Q18" s="45"/>
      <c r="R18" s="45"/>
      <c r="S18" s="45"/>
      <c r="T18" s="45"/>
      <c r="U18" s="45"/>
      <c r="V18" s="46"/>
      <c r="W18" s="46"/>
      <c r="X18" s="47"/>
      <c r="Y18" s="47"/>
      <c r="Z18" s="47"/>
      <c r="AA18" s="47"/>
      <c r="AB18" s="48"/>
      <c r="AC18" s="49"/>
      <c r="AD18" s="49"/>
      <c r="AE18" s="50"/>
      <c r="AF18" s="50"/>
      <c r="AG18" s="50"/>
      <c r="AH18" s="50"/>
      <c r="AI18" s="50"/>
      <c r="AJ18" s="50"/>
      <c r="AK18" s="50"/>
      <c r="AL18" s="50"/>
      <c r="AM18" s="50"/>
      <c r="AN18" s="50"/>
      <c r="AO18" s="50"/>
      <c r="AP18" s="50"/>
      <c r="AQ18" s="50"/>
      <c r="AR18" s="50"/>
      <c r="AS18" s="50"/>
      <c r="AT18" s="50"/>
      <c r="AU18" s="50"/>
    </row>
    <row r="19" spans="1:47" hidden="1">
      <c r="C19" s="15"/>
    </row>
    <row r="20" spans="1:47" hidden="1">
      <c r="C20" s="15"/>
    </row>
    <row r="21" spans="1:47" hidden="1">
      <c r="C21" s="15"/>
    </row>
    <row r="22" spans="1:47" hidden="1">
      <c r="C22" s="15"/>
    </row>
    <row r="23" spans="1:47" hidden="1"/>
    <row r="24" spans="1:47" hidden="1"/>
  </sheetData>
  <conditionalFormatting sqref="G10:G11">
    <cfRule type="cellIs" dxfId="7" priority="13" operator="equal">
      <formula>"Check"</formula>
    </cfRule>
    <cfRule type="cellIs" dxfId="6" priority="14" operator="equal">
      <formula>"Ok"</formula>
    </cfRule>
  </conditionalFormatting>
  <conditionalFormatting sqref="G12:G16">
    <cfRule type="cellIs" dxfId="5" priority="5" operator="equal">
      <formula>"Check"</formula>
    </cfRule>
    <cfRule type="cellIs" dxfId="4" priority="6" operator="equal">
      <formula>"Ok"</formula>
    </cfRule>
  </conditionalFormatting>
  <conditionalFormatting sqref="V1">
    <cfRule type="cellIs" dxfId="3" priority="3" operator="equal">
      <formula>"Check"</formula>
    </cfRule>
    <cfRule type="cellIs" dxfId="2" priority="4" operator="equal">
      <formula>"Ok"</formula>
    </cfRule>
  </conditionalFormatting>
  <conditionalFormatting sqref="S1">
    <cfRule type="cellIs" dxfId="1" priority="1" operator="equal">
      <formula>"Check"</formula>
    </cfRule>
    <cfRule type="cellIs" dxfId="0" priority="2" operator="equal">
      <formula>"Ok"</formula>
    </cfRule>
  </conditionalFormatting>
  <hyperlinks>
    <hyperlink ref="J1" location="Index!A1" display="Back to Index"/>
    <hyperlink ref="D10" location="'Input|General'!A1" display="'Input|General'!A1"/>
    <hyperlink ref="D12" location="'Input|Reported opex'!A1" display="'Input|Reported opex'!A1"/>
    <hyperlink ref="D13" location="'Input|Rate of change'!A1" display="'Input|Rate of change'!A1"/>
    <hyperlink ref="D14" location="'Input|Step changes'!A1" display="'Input|Step changes'!A1"/>
    <hyperlink ref="D15" location="'Calc|Opex Forecast'!A1" display="'Calc|Opex Forecast'!A1"/>
    <hyperlink ref="D16" location="'Output|Models'!A1" display="'Output|Models'!A1"/>
    <hyperlink ref="D11" location="'Input|Inflation'!A1" display="'Input|Inflation'!A1"/>
    <hyperlink ref="R1" location="'Check|List'!A1" display="Overall Check:"/>
  </hyperlinks>
  <pageMargins left="0.7" right="0.7" top="0.75" bottom="0.75" header="0.3" footer="0.3"/>
  <pageSetup paperSize="9" orientation="portrait" verticalDpi="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18</vt:i4>
      </vt:variant>
    </vt:vector>
  </HeadingPairs>
  <TitlesOfParts>
    <vt:vector size="35" baseType="lpstr">
      <vt:lpstr>TransGrid Change Control</vt:lpstr>
      <vt:lpstr>TG Opex Supporting Details</vt:lpstr>
      <vt:lpstr>TG Base Year </vt:lpstr>
      <vt:lpstr>TG Opex Forecast</vt:lpstr>
      <vt:lpstr>TG EBSS Supporting Details</vt:lpstr>
      <vt:lpstr>TG NCIPAP</vt:lpstr>
      <vt:lpstr>EBSS </vt:lpstr>
      <vt:lpstr>Index</vt:lpstr>
      <vt:lpstr>Input|General</vt:lpstr>
      <vt:lpstr>Input|Inflation</vt:lpstr>
      <vt:lpstr>Input|Reported opex</vt:lpstr>
      <vt:lpstr>Input|Rate of change</vt:lpstr>
      <vt:lpstr>Input|Step changes</vt:lpstr>
      <vt:lpstr>Calc|Opex forecast</vt:lpstr>
      <vt:lpstr>Output|Models</vt:lpstr>
      <vt:lpstr>Lookup|Tables</vt:lpstr>
      <vt:lpstr>Check|List</vt:lpstr>
      <vt:lpstr>BaseYear</vt:lpstr>
      <vt:lpstr>dollars</vt:lpstr>
      <vt:lpstr>factor</vt:lpstr>
      <vt:lpstr>FPFirstYear</vt:lpstr>
      <vt:lpstr>FPLastYear</vt:lpstr>
      <vt:lpstr>millions</vt:lpstr>
      <vt:lpstr>Nominal_to_Real</vt:lpstr>
      <vt:lpstr>NSP</vt:lpstr>
      <vt:lpstr>number</vt:lpstr>
      <vt:lpstr>percent</vt:lpstr>
      <vt:lpstr>PPFirstYear</vt:lpstr>
      <vt:lpstr>PPLastYear</vt:lpstr>
      <vt:lpstr>'TG Opex Forecast'!Print_Area</vt:lpstr>
      <vt:lpstr>'TG Opex Supporting Details'!Print_Area</vt:lpstr>
      <vt:lpstr>'TransGrid Change Control'!Print_Area</vt:lpstr>
      <vt:lpstr>Real_to_Nominal</vt:lpstr>
      <vt:lpstr>thousands</vt:lpstr>
      <vt:lpstr>unit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Eade</dc:creator>
  <cp:lastModifiedBy>Michelle Trinh</cp:lastModifiedBy>
  <cp:lastPrinted>2017-11-26T22:45:02Z</cp:lastPrinted>
  <dcterms:created xsi:type="dcterms:W3CDTF">2017-09-19T05:50:31Z</dcterms:created>
  <dcterms:modified xsi:type="dcterms:W3CDTF">2018-02-12T04:34:57Z</dcterms:modified>
</cp:coreProperties>
</file>