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NWRegulatory\Revenue Reset 19\26. Final models RR19 Reproposal (Dec18)\Transmission\Transmission Final Models AER Submission\"/>
    </mc:Choice>
  </mc:AlternateContent>
  <bookViews>
    <workbookView xWindow="0" yWindow="0" windowWidth="25200" windowHeight="12240"/>
  </bookViews>
  <sheets>
    <sheet name="AER Draft Decision EBSS TN Tx" sheetId="1" r:id="rId1"/>
  </sheets>
  <externalReferences>
    <externalReference r:id="rId2"/>
  </externalReferences>
  <definedNames>
    <definedName name="anscount" hidden="1">1</definedName>
    <definedName name="CRCP_span" localSheetId="0">CONCATENATE([0]!CRCP_y1, " to ",[0]!CRCP_y5)</definedName>
    <definedName name="CRCP_span">CONCATENATE(CRCP_y1, " to ",CRCP_y5)</definedName>
    <definedName name="CRCP_y1">'[1]Business &amp; other details'!$C$38</definedName>
    <definedName name="CRCP_y2">'[1]Business &amp; other details'!$D$38</definedName>
    <definedName name="CRCP_y3">'[1]Business &amp; other details'!$E$38</definedName>
    <definedName name="CRCP_y4">'[1]Business &amp; other details'!$F$38</definedName>
    <definedName name="CRCP_y5">'[1]Business &amp; other details'!$G$38</definedName>
    <definedName name="CRCP_y6">'[1]Business &amp; other details'!$H$38</definedName>
    <definedName name="CRCP_y7">'[1]Business &amp; other details'!$I$38</definedName>
    <definedName name="CRY">'[1]Business &amp; other details'!$C$44</definedName>
    <definedName name="dms_663_List">'[1]AER only'!$M$9:$M$48</definedName>
    <definedName name="dms_ABN_List">'[1]AER only'!$D$9:$D$48</definedName>
    <definedName name="dms_Addr1_List">'[1]AER only'!$O$9:$O$48</definedName>
    <definedName name="dms_Addr2_List">'[1]AER only'!$P$9:$P$48</definedName>
    <definedName name="dms_CBD_flag">'[1]AER only'!$AC$9:$AC$48</definedName>
    <definedName name="dms_CFinalYear_List">'[1]AER only'!$E$92:$E$106</definedName>
    <definedName name="dms_ContactEmail_List">'[1]AER only'!$AA$9:$AA$48</definedName>
    <definedName name="dms_ContactName1_List">'[1]AER only'!$Y$9:$Y$48</definedName>
    <definedName name="dms_ContactPh1_List">'[1]AER only'!$Z$9:$Z$48</definedName>
    <definedName name="dms_CRCP_FinalYear_Result">'[1]Business &amp; other details'!$C$82</definedName>
    <definedName name="dms_CRCP_FirstYear_Result">'[1]Business &amp; other details'!$C$81</definedName>
    <definedName name="dms_CRCP_index">'[1]AER only'!$J$92:$J$106</definedName>
    <definedName name="dms_CRCP_years">'[1]AER only'!$H$92:$H$106</definedName>
    <definedName name="dms_CRCP_yM">'[1]AER only'!$H$105</definedName>
    <definedName name="dms_CRCP_yN">'[1]AER only'!$H$104</definedName>
    <definedName name="dms_CRCP_yO">'[1]AER only'!$H$103</definedName>
    <definedName name="dms_CRCP_yP">'[1]AER only'!$H$102</definedName>
    <definedName name="dms_CRCP_yQ">'[1]AER only'!$H$101</definedName>
    <definedName name="dms_CRCP_yR">'[1]AER only'!$H$100</definedName>
    <definedName name="dms_CRCP_yS">'[1]AER only'!$H$99</definedName>
    <definedName name="dms_CRCP_yT">'[1]AER only'!$H$98</definedName>
    <definedName name="dms_CRCP_yU">'[1]AER only'!$H$97</definedName>
    <definedName name="dms_CRCP_yV">'[1]AER only'!$H$96</definedName>
    <definedName name="dms_CRCP_yW">'[1]AER only'!$H$95</definedName>
    <definedName name="dms_CRCP_yX">'[1]AER only'!$H$94</definedName>
    <definedName name="dms_CRCP_yY">'[1]AER only'!$H$93</definedName>
    <definedName name="dms_CRCP_yZ">'[1]AER only'!$H$92</definedName>
    <definedName name="dms_CRCPlength_List">'[1]AER only'!$K$9:$K$48</definedName>
    <definedName name="dms_CRCPlength_Num">'[1]Business &amp; other details'!$C$79</definedName>
    <definedName name="dms_CRCPlength_Num_List">'[1]AER only'!$D$92:$D$106</definedName>
    <definedName name="dms_CRY_ListC">'[1]AER only'!$D$110:$D$129</definedName>
    <definedName name="dms_CRY_ListF">'[1]AER only'!$C$110:$C$129</definedName>
    <definedName name="dms_CRYc_y1">'[1]AER only'!$O$92</definedName>
    <definedName name="dms_CRYc_y10">'[1]AER only'!$O$101</definedName>
    <definedName name="dms_CRYc_y11">'[1]AER only'!$O$102</definedName>
    <definedName name="dms_CRYc_y12">'[1]AER only'!$O$103</definedName>
    <definedName name="dms_CRYc_y13">'[1]AER only'!$O$104</definedName>
    <definedName name="dms_CRYc_y14">'[1]AER only'!$O$105</definedName>
    <definedName name="dms_CRYc_y15">'[1]AER only'!$O$106</definedName>
    <definedName name="dms_CRYc_y16">'[1]AER only'!$O$107</definedName>
    <definedName name="dms_CRYc_y17">'[1]AER only'!$O$108</definedName>
    <definedName name="dms_CRYc_y18">'[1]AER only'!$O$109</definedName>
    <definedName name="dms_CRYc_y19">'[1]AER only'!$O$110</definedName>
    <definedName name="dms_CRYc_y2">'[1]AER only'!$O$93</definedName>
    <definedName name="dms_CRYc_y3">'[1]AER only'!$O$94</definedName>
    <definedName name="dms_CRYc_y4">'[1]AER only'!$O$95</definedName>
    <definedName name="dms_CRYc_y5">'[1]AER only'!$O$96</definedName>
    <definedName name="dms_CRYc_y6">'[1]AER only'!$O$97</definedName>
    <definedName name="dms_CRYc_y7">'[1]AER only'!$O$98</definedName>
    <definedName name="dms_CRYc_y8">'[1]AER only'!$O$99</definedName>
    <definedName name="dms_CRYc_y9">'[1]AER only'!$O$100</definedName>
    <definedName name="dms_CRYf_y1">'[1]AER only'!$M$92</definedName>
    <definedName name="dms_CRYf_y10">'[1]AER only'!$M$101</definedName>
    <definedName name="dms_CRYf_y11">'[1]AER only'!$M$102</definedName>
    <definedName name="dms_CRYf_y12">'[1]AER only'!$M$103</definedName>
    <definedName name="dms_CRYf_y13">'[1]AER only'!$M$104</definedName>
    <definedName name="dms_CRYf_y14">'[1]AER only'!$M$105</definedName>
    <definedName name="dms_CRYf_y15">'[1]AER only'!$M$106</definedName>
    <definedName name="dms_CRYf_y16">'[1]AER only'!$M$107</definedName>
    <definedName name="dms_CRYf_y17">'[1]AER only'!$M$108</definedName>
    <definedName name="dms_CRYf_y18">'[1]AER only'!$M$109</definedName>
    <definedName name="dms_CRYf_y19">'[1]AER only'!$M$110</definedName>
    <definedName name="dms_CRYf_y2">'[1]AER only'!$M$93</definedName>
    <definedName name="dms_CRYf_y3">'[1]AER only'!$M$94</definedName>
    <definedName name="dms_CRYf_y4">'[1]AER only'!$M$95</definedName>
    <definedName name="dms_CRYf_y5">'[1]AER only'!$M$96</definedName>
    <definedName name="dms_CRYf_y6">'[1]AER only'!$M$97</definedName>
    <definedName name="dms_CRYf_y7">'[1]AER only'!$M$98</definedName>
    <definedName name="dms_CRYf_y8">'[1]AER only'!$M$99</definedName>
    <definedName name="dms_CRYf_y9">'[1]AER only'!$M$100</definedName>
    <definedName name="dms_DataQuality">'[1]Business &amp; other details'!$C$53</definedName>
    <definedName name="dms_DataQuality_List">'[1]AER only'!$B$64:$B$68</definedName>
    <definedName name="dms_DeterminationRef_List">'[1]AER only'!$N$9:$N$48</definedName>
    <definedName name="dms_DollarReal">'[1]Business &amp; other details'!$C$65</definedName>
    <definedName name="dms_EBSS_status">'[1]Business &amp; other details'!$C$56</definedName>
    <definedName name="dms_FinalYear_List">'[1]AER only'!$C$92:$C$106</definedName>
    <definedName name="dms_FormControl_List">'[1]AER only'!$H$9:$H$48</definedName>
    <definedName name="dms_FRCP_ListC">'[1]AER only'!$H$110:$H$124</definedName>
    <definedName name="dms_FRCP_ListF">'[1]AER only'!$G$110:$G$124</definedName>
    <definedName name="dms_FRCP_y1">'[1]AER only'!$F$92</definedName>
    <definedName name="dms_FRCP_y10">'[1]AER only'!$F$101</definedName>
    <definedName name="dms_FRCP_y11">'[1]AER only'!$F$102</definedName>
    <definedName name="dms_FRCP_y12">'[1]AER only'!$F$103</definedName>
    <definedName name="dms_FRCP_y13">'[1]AER only'!$F$104</definedName>
    <definedName name="dms_FRCP_y14">'[1]AER only'!$F$105</definedName>
    <definedName name="dms_FRCP_y2">'[1]AER only'!$F$93</definedName>
    <definedName name="dms_FRCP_y3">'[1]AER only'!$F$94</definedName>
    <definedName name="dms_FRCP_y4">'[1]AER only'!$F$95</definedName>
    <definedName name="dms_FRCP_y5">'[1]AER only'!$F$96</definedName>
    <definedName name="dms_FRCP_y6">'[1]AER only'!$F$97</definedName>
    <definedName name="dms_FRCP_y7">'[1]AER only'!$F$98</definedName>
    <definedName name="dms_FRCP_y8">'[1]AER only'!$F$99</definedName>
    <definedName name="dms_FRCP_y9">'[1]AER only'!$F$100</definedName>
    <definedName name="dms_FRCPlength_List">'[1]AER only'!$L$9:$L$48</definedName>
    <definedName name="dms_FRCPlength_Num">'[1]Business &amp; other details'!$C$76</definedName>
    <definedName name="dms_FRCPlength_Num_List">'[1]AER only'!$B$92:$B$106</definedName>
    <definedName name="dms_Jurisdiction" localSheetId="0">#REF!</definedName>
    <definedName name="dms_JurisdictionList">'[1]AER only'!$E$9:$E$48</definedName>
    <definedName name="dms_LongRural_flag">'[1]AER only'!$AF$9:$AF$48</definedName>
    <definedName name="dms_Model">'[1]Business &amp; other details'!$C$61</definedName>
    <definedName name="dms_Model_List">'[1]AER only'!$B$54:$B$61</definedName>
    <definedName name="dms_MultiYear_FinalYear_Ref">'[1]Business &amp; other details'!$C$77</definedName>
    <definedName name="dms_MultiYear_FinalYear_Result">'[1]Business &amp; other details'!$C$78</definedName>
    <definedName name="dms_MultiYear_Flag">'[1]Business &amp; other details'!$C$69</definedName>
    <definedName name="dms_PAddr1_List">'[1]AER only'!$T$9:$T$48</definedName>
    <definedName name="dms_PAddr2_List">'[1]AER only'!$U$9:$U$48</definedName>
    <definedName name="dms_PostCode_List">'[1]AER only'!$S$9:$S$48</definedName>
    <definedName name="dms_PPostCode_List">'[1]AER only'!$X$9:$X$48</definedName>
    <definedName name="dms_PState_List">'[1]AER only'!$W$9:$W$48</definedName>
    <definedName name="dms_PSuburb_List">'[1]AER only'!$V$9:$V$48</definedName>
    <definedName name="dms_Reg_Year_Span">'[1]Business &amp; other details'!$B$3</definedName>
    <definedName name="dms_RPT">'[1]Business &amp; other details'!$C$60</definedName>
    <definedName name="dms_RPT_List">'[1]AER only'!$I$9:$I$48</definedName>
    <definedName name="dms_RPTMonth">'[1]Business &amp; other details'!$C$64</definedName>
    <definedName name="dms_RPTMonth_List">'[1]AER only'!$J$9:$J$48</definedName>
    <definedName name="dms_RYE_Formula_Result">'[1]AER only'!$E$54:$E$61</definedName>
    <definedName name="dms_Sector_List">'[1]AER only'!$F$9:$F$48</definedName>
    <definedName name="dms_Segment_List">'[1]AER only'!$G$9:$G$48</definedName>
    <definedName name="dms_ShortRural_flag">'[1]AER only'!$AE$9:$AE$48</definedName>
    <definedName name="dms_SingleYear_FinalYear_Ref">'[1]Business &amp; other details'!$C$74</definedName>
    <definedName name="dms_SingleYear_Model">'[1]Business &amp; other details'!$C$71:$C$73</definedName>
    <definedName name="dms_SourceList">'[1]AER only'!$B$72:$B$84</definedName>
    <definedName name="dms_Specified_FinalYear">'[1]Business &amp; other details'!$C$70</definedName>
    <definedName name="dms_State_List">'[1]AER only'!$R$9:$R$48</definedName>
    <definedName name="dms_Suburb_List">'[1]AER only'!$Q$9:$Q$48</definedName>
    <definedName name="dms_TradingName">'[1]Business &amp; other details'!$C$14</definedName>
    <definedName name="dms_TradingName_List">'[1]AER only'!$B$9:$B$48</definedName>
    <definedName name="dms_TradingNameFull_List">'[1]AER only'!$C$9:$C$48</definedName>
    <definedName name="dms_Urban_flag">'[1]AER only'!$AD$9:$AD$48</definedName>
    <definedName name="dms_Worksheet_List">'[1]AER only'!$C$54:$C$61</definedName>
    <definedName name="FRCP_1to5">"2015-16 to 2019-20"</definedName>
    <definedName name="FRCP_span" localSheetId="0">CONCATENATE([0]!FRCP_y1, " to ", [0]!FRCP_y5)</definedName>
    <definedName name="FRCP_span">CONCATENATE(FRCP_y1, " to ", FRCP_y5)</definedName>
    <definedName name="FRCP_y1">'[1]Business &amp; other details'!$C$35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FRY">'[1]Business &amp; other details'!$C$46</definedName>
    <definedName name="PRCP_y1">'[1]Business &amp; other details'!$C$41</definedName>
    <definedName name="PRCP_y2">'[1]Business &amp; other details'!$D$41</definedName>
    <definedName name="PRCP_y3">'[1]Business &amp; other details'!$E$41</definedName>
    <definedName name="PRCP_y4">'[1]Business &amp; other details'!$F$41</definedName>
    <definedName name="PRCP_y5">'[1]Business &amp; other details'!$G$41</definedName>
    <definedName name="RCP_1to5">"2015-16 to 2019-20"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H43" i="1" l="1"/>
  <c r="G43" i="1"/>
  <c r="D43" i="1"/>
  <c r="C43" i="1"/>
  <c r="B38" i="1"/>
  <c r="B37" i="1"/>
  <c r="B36" i="1"/>
  <c r="I28" i="1"/>
  <c r="H28" i="1"/>
  <c r="G28" i="1"/>
  <c r="F28" i="1"/>
  <c r="E28" i="1"/>
  <c r="M9" i="1"/>
  <c r="L9" i="1"/>
  <c r="K9" i="1"/>
  <c r="J9" i="1"/>
  <c r="I9" i="1"/>
  <c r="H9" i="1"/>
  <c r="G9" i="1"/>
  <c r="F9" i="1"/>
  <c r="E9" i="1"/>
  <c r="N9" i="1"/>
  <c r="M10" i="1" s="1"/>
  <c r="P41" i="1" s="1"/>
  <c r="F43" i="1" l="1"/>
  <c r="C28" i="1"/>
  <c r="E43" i="1"/>
  <c r="P37" i="1"/>
  <c r="P36" i="1"/>
  <c r="L10" i="1"/>
  <c r="P42" i="1"/>
  <c r="P38" i="1"/>
  <c r="P40" i="1"/>
  <c r="P34" i="1"/>
  <c r="D28" i="1"/>
  <c r="P43" i="1" l="1"/>
  <c r="O41" i="1"/>
  <c r="O34" i="1"/>
  <c r="O37" i="1"/>
  <c r="O36" i="1"/>
  <c r="K10" i="1"/>
  <c r="O42" i="1"/>
  <c r="O38" i="1"/>
  <c r="O40" i="1"/>
  <c r="O43" i="1" l="1"/>
  <c r="N40" i="1"/>
  <c r="J10" i="1"/>
  <c r="N36" i="1"/>
  <c r="N42" i="1"/>
  <c r="N38" i="1"/>
  <c r="N34" i="1"/>
  <c r="N41" i="1"/>
  <c r="N37" i="1"/>
  <c r="N43" i="1" l="1"/>
  <c r="M42" i="1"/>
  <c r="M38" i="1"/>
  <c r="M40" i="1"/>
  <c r="M34" i="1"/>
  <c r="M36" i="1"/>
  <c r="M37" i="1"/>
  <c r="I10" i="1"/>
  <c r="M41" i="1"/>
  <c r="L37" i="1" l="1"/>
  <c r="L36" i="1"/>
  <c r="P27" i="1"/>
  <c r="O26" i="1"/>
  <c r="N25" i="1"/>
  <c r="Q24" i="1"/>
  <c r="M24" i="1"/>
  <c r="P23" i="1"/>
  <c r="Q22" i="1"/>
  <c r="M22" i="1"/>
  <c r="P20" i="1"/>
  <c r="H10" i="1"/>
  <c r="N20" i="1"/>
  <c r="L42" i="1"/>
  <c r="L38" i="1"/>
  <c r="O27" i="1"/>
  <c r="N26" i="1"/>
  <c r="Q25" i="1"/>
  <c r="M25" i="1"/>
  <c r="P24" i="1"/>
  <c r="O23" i="1"/>
  <c r="P22" i="1"/>
  <c r="O20" i="1"/>
  <c r="L40" i="1"/>
  <c r="N27" i="1"/>
  <c r="Q26" i="1"/>
  <c r="M26" i="1"/>
  <c r="P25" i="1"/>
  <c r="O24" i="1"/>
  <c r="N23" i="1"/>
  <c r="O22" i="1"/>
  <c r="L41" i="1"/>
  <c r="Q23" i="1"/>
  <c r="N22" i="1"/>
  <c r="M27" i="1"/>
  <c r="M20" i="1"/>
  <c r="P26" i="1"/>
  <c r="N24" i="1"/>
  <c r="L34" i="1"/>
  <c r="Q27" i="1"/>
  <c r="O25" i="1"/>
  <c r="M23" i="1"/>
  <c r="Q20" i="1"/>
  <c r="M43" i="1"/>
  <c r="M28" i="1" l="1"/>
  <c r="L43" i="1"/>
  <c r="K41" i="1"/>
  <c r="K34" i="1"/>
  <c r="K37" i="1"/>
  <c r="K36" i="1"/>
  <c r="G10" i="1"/>
  <c r="F10" i="1" s="1"/>
  <c r="E10" i="1" s="1"/>
  <c r="D10" i="1" s="1"/>
  <c r="K42" i="1"/>
  <c r="K38" i="1"/>
  <c r="K40" i="1"/>
  <c r="Q28" i="1"/>
  <c r="O28" i="1"/>
  <c r="P28" i="1"/>
  <c r="N28" i="1"/>
  <c r="N46" i="1" s="1"/>
  <c r="O46" i="1" l="1"/>
  <c r="Q54" i="1" s="1"/>
  <c r="K43" i="1"/>
  <c r="R54" i="1"/>
  <c r="T54" i="1"/>
  <c r="P54" i="1"/>
  <c r="S54" i="1"/>
  <c r="Q43" i="1"/>
  <c r="Q46" i="1" s="1"/>
  <c r="L27" i="1"/>
  <c r="K26" i="1"/>
  <c r="L20" i="1"/>
  <c r="K27" i="1"/>
  <c r="L24" i="1"/>
  <c r="L22" i="1"/>
  <c r="K20" i="1"/>
  <c r="L25" i="1"/>
  <c r="K24" i="1"/>
  <c r="K22" i="1"/>
  <c r="L26" i="1"/>
  <c r="K25" i="1"/>
  <c r="K23" i="1"/>
  <c r="L23" i="1"/>
  <c r="R53" i="1"/>
  <c r="O53" i="1"/>
  <c r="Q53" i="1"/>
  <c r="P53" i="1"/>
  <c r="S53" i="1"/>
  <c r="P46" i="1"/>
  <c r="K28" i="1" l="1"/>
  <c r="L28" i="1"/>
  <c r="T55" i="1"/>
  <c r="U55" i="1"/>
  <c r="Q55" i="1"/>
  <c r="S55" i="1"/>
  <c r="R55" i="1"/>
  <c r="S56" i="1"/>
  <c r="T56" i="1"/>
  <c r="V56" i="1"/>
  <c r="V57" i="1" s="1"/>
  <c r="R56" i="1"/>
  <c r="U56" i="1"/>
  <c r="T57" i="1" l="1"/>
  <c r="T59" i="1" s="1"/>
  <c r="S57" i="1"/>
  <c r="S59" i="1" s="1"/>
  <c r="O52" i="1"/>
  <c r="R52" i="1"/>
  <c r="R57" i="1" s="1"/>
  <c r="N52" i="1"/>
  <c r="Q52" i="1"/>
  <c r="P52" i="1"/>
  <c r="V59" i="1"/>
  <c r="U57" i="1"/>
  <c r="U59" i="1" l="1"/>
  <c r="R59" i="1"/>
  <c r="W57" i="1"/>
  <c r="W59" i="1" l="1"/>
</calcChain>
</file>

<file path=xl/sharedStrings.xml><?xml version="1.0" encoding="utf-8"?>
<sst xmlns="http://schemas.openxmlformats.org/spreadsheetml/2006/main" count="104" uniqueCount="54">
  <si>
    <t>Actual and estimated inflation</t>
  </si>
  <si>
    <t>Actual</t>
  </si>
  <si>
    <t>Estimated</t>
  </si>
  <si>
    <t>ABS CPI index - June (old base)</t>
  </si>
  <si>
    <t>ABS CPI index - June (rebased)</t>
  </si>
  <si>
    <t xml:space="preserve">Inflation rate (per cent) </t>
  </si>
  <si>
    <t>7.5.1 -  The carryover amounts that arise from applying the EBSS during the current regulatory control period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</si>
  <si>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</si>
  <si>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</si>
  <si>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</si>
  <si>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</si>
  <si>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</si>
  <si>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</si>
  <si>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 (but not insurance)</t>
  </si>
  <si>
    <t>Opex on network capability incentive projects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</si>
  <si>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</si>
  <si>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</si>
  <si>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</si>
  <si>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</si>
  <si>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</si>
  <si>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</si>
  <si>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</si>
  <si>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</si>
  <si>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Network support costs</t>
  </si>
  <si>
    <t>Movements in provisions related to opex</t>
  </si>
  <si>
    <t>Actual opex for EBSS purposes</t>
  </si>
  <si>
    <t>2017-18</t>
  </si>
  <si>
    <t>Carryover</t>
  </si>
  <si>
    <t>Forthcoming regulatory control period</t>
  </si>
  <si>
    <t>Total</t>
  </si>
  <si>
    <t>Australian Distribution Co. to nominate base year used to forecast opex 
(drop down menu)</t>
  </si>
  <si>
    <t>2007-08</t>
  </si>
  <si>
    <t>2008-09</t>
  </si>
  <si>
    <t>2009-10</t>
  </si>
  <si>
    <t>$m, real June 2009</t>
  </si>
  <si>
    <t>2010-11</t>
  </si>
  <si>
    <t>2011-12</t>
  </si>
  <si>
    <t>2012-13</t>
  </si>
  <si>
    <t>$m, real June 2019</t>
  </si>
  <si>
    <t>Incremental gain $m, real June 2019</t>
  </si>
  <si>
    <t>Total Carryover Amount ($m, June 2019)</t>
  </si>
  <si>
    <t>PTRM inputs ($m, June 2019)</t>
  </si>
  <si>
    <t>2015-16</t>
  </si>
  <si>
    <t>2016-17</t>
  </si>
  <si>
    <t>$m, real June 2014</t>
  </si>
  <si>
    <t>2020-21</t>
  </si>
  <si>
    <t>2018-19</t>
  </si>
  <si>
    <t>Reconstructed cumulative index (2018-19=1)</t>
  </si>
  <si>
    <t>2019-20</t>
  </si>
  <si>
    <t>2021-22</t>
  </si>
  <si>
    <t>2013-14</t>
  </si>
  <si>
    <t>2022-23</t>
  </si>
  <si>
    <t>2023-24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</si>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</sst>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0.0"/>
    <numFmt numFmtId="165" formatCode="0.0000"/>
    <numFmt numFmtId="166" formatCode="_-* #,##0_-;\-* #,##0_-;_-* &quot;-&quot;??_-;_-@_-"/>
    <numFmt numFmtId="167" formatCode="_-* #,##0.0_-;\-* #,##0.0_-;_-* &quot;-&quot;??_-;_-@_-"/>
    <numFmt numFmtId="168" formatCode="#,##0_ ;\(#,##0\)_ "/>
    <numFmt numFmtId="169" formatCode="#,##0.0_ ;\-#,##0.0\ "/>
    <numFmt numFmtId="170" formatCode="#,##0;\(#,##0\)"/>
    <numFmt numFmtId="171" formatCode="0.0000000"/>
    <numFmt numFmtId="172" formatCode="#,##0.00_ ;\-#,##0.00\ "/>
    <numFmt numFmtId="173" formatCode="#,##0.000_ ;\-#,##0.0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5"/>
      <name val="Arial"/>
      <family val="2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vertAlign val="superscript"/>
      <sz val="10"/>
      <name val="Arial"/>
      <family val="2"/>
    </font>
    <font>
      <b/>
      <sz val="14"/>
      <color theme="0"/>
      <name val="Arial"/>
      <family val="2"/>
    </font>
    <font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3" borderId="0">
      <alignment horizontal="left" vertical="center"/>
      <protection locked="0"/>
    </xf>
    <xf numFmtId="0" fontId="11" fillId="7" borderId="0">
      <alignment vertical="center"/>
      <protection locked="0"/>
    </xf>
    <xf numFmtId="0" fontId="1" fillId="0" borderId="0"/>
  </cellStyleXfs>
  <cellXfs count="294">
    <xf numFmtId="0" fontId="0" fillId="0" borderId="0" xfId="0"/>
    <xf numFmtId="0" fontId="5" fillId="2" borderId="0" xfId="2" applyFont="1" applyFill="1" applyProtection="1"/>
    <xf numFmtId="0" fontId="0" fillId="0" borderId="0" xfId="0" applyProtection="1"/>
    <xf numFmtId="0" fontId="0" fillId="2" borderId="0" xfId="0" applyFill="1" applyProtection="1"/>
    <xf numFmtId="0" fontId="0" fillId="2" borderId="0" xfId="0" applyFill="1" applyAlignment="1" applyProtection="1">
      <alignment horizontal="left" vertical="top" wrapText="1"/>
    </xf>
    <xf numFmtId="0" fontId="0" fillId="0" borderId="0" xfId="0" applyBorder="1"/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7" xfId="0" applyFont="1" applyFill="1" applyBorder="1" applyAlignment="1" applyProtection="1">
      <alignment horizontal="left" vertical="center"/>
    </xf>
    <xf numFmtId="0" fontId="8" fillId="4" borderId="8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9" fillId="5" borderId="12" xfId="0" quotePrefix="1" applyFont="1" applyFill="1" applyBorder="1" applyAlignment="1" applyProtection="1">
      <alignment horizontal="right" vertical="center"/>
    </xf>
    <xf numFmtId="0" fontId="9" fillId="5" borderId="12" xfId="0" applyFont="1" applyFill="1" applyBorder="1" applyAlignment="1" applyProtection="1">
      <alignment horizontal="right" vertical="center"/>
    </xf>
    <xf numFmtId="0" fontId="9" fillId="5" borderId="13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left" vertical="center" wrapText="1" indent="1"/>
    </xf>
    <xf numFmtId="164" fontId="7" fillId="4" borderId="15" xfId="0" applyNumberFormat="1" applyFont="1" applyFill="1" applyBorder="1" applyAlignment="1" applyProtection="1">
      <alignment vertical="center"/>
    </xf>
    <xf numFmtId="164" fontId="4" fillId="6" borderId="16" xfId="0" applyNumberFormat="1" applyFont="1" applyFill="1" applyBorder="1" applyAlignment="1" applyProtection="1">
      <alignment vertical="center" wrapText="1"/>
    </xf>
    <xf numFmtId="164" fontId="4" fillId="6" borderId="17" xfId="0" applyNumberFormat="1" applyFont="1" applyFill="1" applyBorder="1" applyAlignment="1">
      <alignment horizontal="right" vertical="top" wrapText="1"/>
    </xf>
    <xf numFmtId="164" fontId="4" fillId="6" borderId="17" xfId="0" applyNumberFormat="1" applyFont="1" applyFill="1" applyBorder="1" applyAlignment="1" applyProtection="1">
      <alignment vertical="center" wrapText="1"/>
    </xf>
    <xf numFmtId="164" fontId="4" fillId="0" borderId="17" xfId="0" applyNumberFormat="1" applyFont="1" applyFill="1" applyBorder="1" applyAlignment="1" applyProtection="1">
      <alignment vertical="center" wrapText="1"/>
    </xf>
    <xf numFmtId="164" fontId="4" fillId="4" borderId="17" xfId="0" applyNumberFormat="1" applyFont="1" applyFill="1" applyBorder="1" applyAlignment="1" applyProtection="1">
      <alignment vertical="center" wrapText="1"/>
    </xf>
    <xf numFmtId="164" fontId="4" fillId="4" borderId="18" xfId="0" applyNumberFormat="1" applyFont="1" applyFill="1" applyBorder="1" applyAlignment="1" applyProtection="1"/>
    <xf numFmtId="164" fontId="7" fillId="4" borderId="18" xfId="0" applyNumberFormat="1" applyFont="1" applyFill="1" applyBorder="1" applyAlignment="1" applyProtection="1"/>
    <xf numFmtId="164" fontId="7" fillId="4" borderId="19" xfId="0" applyNumberFormat="1" applyFont="1" applyFill="1" applyBorder="1" applyAlignment="1" applyProtection="1"/>
    <xf numFmtId="0" fontId="4" fillId="0" borderId="20" xfId="0" applyFont="1" applyFill="1" applyBorder="1" applyAlignment="1" applyProtection="1">
      <alignment horizontal="left" vertical="center" wrapText="1" indent="1"/>
    </xf>
    <xf numFmtId="164" fontId="7" fillId="4" borderId="21" xfId="0" applyNumberFormat="1" applyFont="1" applyFill="1" applyBorder="1" applyAlignment="1" applyProtection="1">
      <alignment vertical="center"/>
    </xf>
    <xf numFmtId="164" fontId="7" fillId="4" borderId="22" xfId="0" applyNumberFormat="1" applyFont="1" applyFill="1" applyBorder="1" applyAlignment="1" applyProtection="1">
      <alignment vertical="center"/>
    </xf>
    <xf numFmtId="164" fontId="4" fillId="6" borderId="22" xfId="0" applyNumberFormat="1" applyFont="1" applyFill="1" applyBorder="1" applyAlignment="1" applyProtection="1">
      <alignment vertical="center"/>
    </xf>
    <xf numFmtId="164" fontId="4" fillId="6" borderId="23" xfId="0" applyNumberFormat="1" applyFont="1" applyFill="1" applyBorder="1" applyAlignment="1" applyProtection="1">
      <alignment vertical="center" wrapText="1"/>
    </xf>
    <xf numFmtId="164" fontId="4" fillId="6" borderId="24" xfId="0" applyNumberFormat="1" applyFont="1" applyFill="1" applyBorder="1" applyAlignment="1" applyProtection="1">
      <alignment vertical="center" wrapText="1"/>
    </xf>
    <xf numFmtId="0" fontId="0" fillId="0" borderId="0" xfId="0" applyFill="1" applyProtection="1"/>
    <xf numFmtId="0" fontId="10" fillId="2" borderId="20" xfId="0" applyFont="1" applyFill="1" applyBorder="1" applyAlignment="1" applyProtection="1">
      <alignment horizontal="left" vertical="center" wrapText="1" indent="1"/>
    </xf>
    <xf numFmtId="164" fontId="7" fillId="4" borderId="26" xfId="0" applyNumberFormat="1" applyFont="1" applyFill="1" applyBorder="1" applyAlignment="1" applyProtection="1">
      <alignment vertical="center"/>
    </xf>
    <xf numFmtId="0" fontId="10" fillId="2" borderId="27" xfId="0" applyFont="1" applyFill="1" applyBorder="1" applyAlignment="1" applyProtection="1">
      <alignment horizontal="left" vertical="center" wrapText="1" indent="1"/>
    </xf>
    <xf numFmtId="10" fontId="4" fillId="2" borderId="28" xfId="1" applyNumberFormat="1" applyFont="1" applyFill="1" applyBorder="1" applyAlignment="1" applyProtection="1">
      <alignment horizontal="right" vertical="center" wrapText="1"/>
    </xf>
    <xf numFmtId="10" fontId="4" fillId="2" borderId="29" xfId="1" applyNumberFormat="1" applyFont="1" applyFill="1" applyBorder="1" applyAlignment="1" applyProtection="1">
      <alignment horizontal="right" vertical="center" wrapText="1"/>
    </xf>
    <xf numFmtId="0" fontId="10" fillId="2" borderId="30" xfId="0" applyFont="1" applyFill="1" applyBorder="1" applyAlignment="1" applyProtection="1">
      <alignment horizontal="left" vertical="center" wrapText="1" indent="1"/>
    </xf>
    <xf numFmtId="164" fontId="7" fillId="4" borderId="31" xfId="0" applyNumberFormat="1" applyFont="1" applyFill="1" applyBorder="1" applyAlignment="1" applyProtection="1">
      <alignment vertical="center"/>
    </xf>
    <xf numFmtId="2" fontId="4" fillId="2" borderId="32" xfId="1" applyNumberFormat="1" applyFont="1" applyFill="1" applyBorder="1" applyAlignment="1" applyProtection="1">
      <alignment horizontal="right" vertical="center" wrapText="1"/>
    </xf>
    <xf numFmtId="2" fontId="4" fillId="2" borderId="33" xfId="1" applyNumberFormat="1" applyFont="1" applyFill="1" applyBorder="1" applyAlignment="1" applyProtection="1">
      <alignment horizontal="right" vertical="center" wrapText="1"/>
    </xf>
    <xf numFmtId="2" fontId="4" fillId="2" borderId="34" xfId="1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horizontal="left" vertical="center" wrapText="1" indent="1"/>
    </xf>
    <xf numFmtId="0" fontId="5" fillId="0" borderId="0" xfId="0" applyFont="1" applyBorder="1" applyProtection="1"/>
    <xf numFmtId="164" fontId="4" fillId="2" borderId="0" xfId="1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12" fillId="7" borderId="0" xfId="4" applyFont="1">
      <alignment vertical="center"/>
      <protection locked="0"/>
    </xf>
    <xf numFmtId="0" fontId="13" fillId="7" borderId="0" xfId="4" applyFont="1">
      <alignment vertical="center"/>
      <protection locked="0"/>
    </xf>
    <xf numFmtId="0" fontId="14" fillId="2" borderId="0" xfId="0" applyFont="1" applyFill="1" applyProtection="1"/>
    <xf numFmtId="0" fontId="15" fillId="4" borderId="6" xfId="0" applyFont="1" applyFill="1" applyBorder="1" applyAlignment="1" applyProtection="1">
      <alignment horizontal="left" vertical="center"/>
      <protection locked="0"/>
    </xf>
    <xf numFmtId="0" fontId="15" fillId="4" borderId="18" xfId="0" applyFont="1" applyFill="1" applyBorder="1" applyAlignment="1" applyProtection="1">
      <alignment horizontal="left" vertical="center"/>
      <protection locked="0"/>
    </xf>
    <xf numFmtId="0" fontId="15" fillId="4" borderId="7" xfId="0" applyFont="1" applyFill="1" applyBorder="1" applyAlignment="1" applyProtection="1">
      <alignment horizontal="left" vertical="center"/>
      <protection locked="0"/>
    </xf>
    <xf numFmtId="0" fontId="15" fillId="4" borderId="35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/>
    <xf numFmtId="0" fontId="5" fillId="2" borderId="0" xfId="0" applyFont="1" applyFill="1" applyProtection="1"/>
    <xf numFmtId="0" fontId="7" fillId="4" borderId="40" xfId="0" applyFont="1" applyFill="1" applyBorder="1" applyAlignment="1" applyProtection="1">
      <alignment horizontal="right" vertical="center"/>
    </xf>
    <xf numFmtId="0" fontId="7" fillId="4" borderId="41" xfId="0" applyFont="1" applyFill="1" applyBorder="1" applyAlignment="1" applyProtection="1">
      <alignment horizontal="right" vertical="center"/>
    </xf>
    <xf numFmtId="0" fontId="7" fillId="9" borderId="42" xfId="0" applyFont="1" applyFill="1" applyBorder="1" applyAlignment="1" applyProtection="1">
      <alignment horizontal="right" vertical="center"/>
    </xf>
    <xf numFmtId="0" fontId="7" fillId="9" borderId="43" xfId="0" applyFont="1" applyFill="1" applyBorder="1" applyAlignment="1" applyProtection="1">
      <alignment horizontal="right" vertical="center"/>
    </xf>
    <xf numFmtId="0" fontId="7" fillId="9" borderId="44" xfId="0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left" vertical="center" wrapText="1" indent="1"/>
    </xf>
    <xf numFmtId="164" fontId="4" fillId="6" borderId="48" xfId="1" applyNumberFormat="1" applyFont="1" applyFill="1" applyBorder="1" applyAlignment="1" applyProtection="1">
      <alignment horizontal="right" vertical="center" wrapText="1"/>
    </xf>
    <xf numFmtId="164" fontId="4" fillId="6" borderId="49" xfId="1" applyNumberFormat="1" applyFont="1" applyFill="1" applyBorder="1" applyAlignment="1" applyProtection="1">
      <alignment horizontal="right" vertical="center" wrapText="1"/>
    </xf>
    <xf numFmtId="164" fontId="4" fillId="6" borderId="50" xfId="1" applyNumberFormat="1" applyFont="1" applyFill="1" applyBorder="1" applyAlignment="1" applyProtection="1">
      <alignment horizontal="right" vertical="center" wrapText="1"/>
    </xf>
    <xf numFmtId="164" fontId="4" fillId="6" borderId="17" xfId="1" applyNumberFormat="1" applyFont="1" applyFill="1" applyBorder="1" applyAlignment="1" applyProtection="1">
      <alignment horizontal="right" vertical="center" wrapText="1"/>
    </xf>
    <xf numFmtId="164" fontId="4" fillId="6" borderId="51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horizontal="right"/>
    </xf>
    <xf numFmtId="0" fontId="17" fillId="10" borderId="20" xfId="0" applyFont="1" applyFill="1" applyBorder="1" applyAlignment="1" applyProtection="1">
      <alignment horizontal="left" vertical="center" wrapText="1" indent="1"/>
    </xf>
    <xf numFmtId="0" fontId="5" fillId="0" borderId="0" xfId="0" applyFont="1" applyProtection="1"/>
    <xf numFmtId="43" fontId="7" fillId="4" borderId="57" xfId="0" applyNumberFormat="1" applyFont="1" applyFill="1" applyBorder="1" applyAlignment="1" applyProtection="1">
      <alignment horizontal="left"/>
    </xf>
    <xf numFmtId="43" fontId="7" fillId="4" borderId="58" xfId="0" applyNumberFormat="1" applyFont="1" applyFill="1" applyBorder="1" applyAlignment="1" applyProtection="1">
      <alignment horizontal="left"/>
    </xf>
    <xf numFmtId="43" fontId="7" fillId="4" borderId="59" xfId="0" applyNumberFormat="1" applyFont="1" applyFill="1" applyBorder="1" applyAlignment="1" applyProtection="1">
      <alignment horizontal="left"/>
    </xf>
    <xf numFmtId="43" fontId="7" fillId="4" borderId="60" xfId="0" applyNumberFormat="1" applyFont="1" applyFill="1" applyBorder="1" applyAlignment="1" applyProtection="1">
      <alignment horizontal="left"/>
    </xf>
    <xf numFmtId="43" fontId="7" fillId="4" borderId="61" xfId="0" applyNumberFormat="1" applyFont="1" applyFill="1" applyBorder="1" applyAlignment="1" applyProtection="1">
      <alignment horizontal="left"/>
    </xf>
    <xf numFmtId="164" fontId="4" fillId="6" borderId="57" xfId="1" applyNumberFormat="1" applyFont="1" applyFill="1" applyBorder="1" applyAlignment="1" applyProtection="1">
      <alignment horizontal="right" wrapText="1"/>
    </xf>
    <xf numFmtId="164" fontId="4" fillId="6" borderId="58" xfId="1" applyNumberFormat="1" applyFont="1" applyFill="1" applyBorder="1" applyAlignment="1" applyProtection="1">
      <alignment horizontal="right" wrapText="1"/>
    </xf>
    <xf numFmtId="164" fontId="4" fillId="6" borderId="59" xfId="1" applyNumberFormat="1" applyFont="1" applyFill="1" applyBorder="1" applyAlignment="1" applyProtection="1">
      <alignment horizontal="right" wrapText="1"/>
    </xf>
    <xf numFmtId="164" fontId="4" fillId="6" borderId="63" xfId="1" applyNumberFormat="1" applyFont="1" applyFill="1" applyBorder="1" applyAlignment="1" applyProtection="1">
      <alignment horizontal="right" wrapText="1"/>
    </xf>
    <xf numFmtId="166" fontId="7" fillId="0" borderId="0" xfId="0" applyNumberFormat="1" applyFont="1" applyFill="1" applyProtection="1"/>
    <xf numFmtId="0" fontId="0" fillId="0" borderId="0" xfId="0" applyFill="1" applyBorder="1" applyProtection="1"/>
    <xf numFmtId="0" fontId="5" fillId="0" borderId="0" xfId="0" applyFont="1" applyFill="1" applyProtection="1"/>
    <xf numFmtId="164" fontId="4" fillId="6" borderId="40" xfId="1" applyNumberFormat="1" applyFont="1" applyFill="1" applyBorder="1" applyAlignment="1" applyProtection="1">
      <alignment horizontal="right" wrapText="1"/>
    </xf>
    <xf numFmtId="164" fontId="4" fillId="6" borderId="41" xfId="1" applyNumberFormat="1" applyFont="1" applyFill="1" applyBorder="1" applyAlignment="1" applyProtection="1">
      <alignment horizontal="right" wrapText="1"/>
    </xf>
    <xf numFmtId="164" fontId="4" fillId="6" borderId="32" xfId="1" applyNumberFormat="1" applyFont="1" applyFill="1" applyBorder="1" applyAlignment="1" applyProtection="1">
      <alignment horizontal="right" wrapText="1"/>
    </xf>
    <xf numFmtId="164" fontId="4" fillId="6" borderId="69" xfId="1" applyNumberFormat="1" applyFont="1" applyFill="1" applyBorder="1" applyAlignment="1" applyProtection="1">
      <alignment horizontal="right" wrapText="1"/>
    </xf>
    <xf numFmtId="0" fontId="7" fillId="11" borderId="6" xfId="0" applyFont="1" applyFill="1" applyBorder="1" applyAlignment="1" applyProtection="1">
      <alignment horizontal="right" vertical="center" wrapText="1" indent="1"/>
    </xf>
    <xf numFmtId="164" fontId="7" fillId="6" borderId="72" xfId="1" applyNumberFormat="1" applyFont="1" applyFill="1" applyBorder="1" applyAlignment="1" applyProtection="1">
      <alignment horizontal="right" wrapText="1"/>
    </xf>
    <xf numFmtId="164" fontId="7" fillId="6" borderId="70" xfId="1" applyNumberFormat="1" applyFont="1" applyFill="1" applyBorder="1" applyAlignment="1" applyProtection="1">
      <alignment horizontal="right" wrapText="1"/>
    </xf>
    <xf numFmtId="164" fontId="7" fillId="6" borderId="71" xfId="1" applyNumberFormat="1" applyFont="1" applyFill="1" applyBorder="1" applyAlignment="1" applyProtection="1">
      <alignment horizontal="right" wrapText="1"/>
    </xf>
    <xf numFmtId="0" fontId="17" fillId="0" borderId="73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164" fontId="18" fillId="0" borderId="0" xfId="0" applyNumberFormat="1" applyFont="1" applyBorder="1" applyProtection="1"/>
    <xf numFmtId="0" fontId="5" fillId="0" borderId="73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19" fillId="2" borderId="74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right"/>
    </xf>
    <xf numFmtId="0" fontId="4" fillId="0" borderId="75" xfId="0" applyFont="1" applyBorder="1" applyAlignment="1" applyProtection="1">
      <alignment horizontal="left" vertical="center" wrapText="1" indent="1"/>
    </xf>
    <xf numFmtId="0" fontId="4" fillId="0" borderId="76" xfId="0" applyFont="1" applyBorder="1" applyAlignment="1" applyProtection="1">
      <alignment horizontal="left" vertical="center" wrapText="1" indent="1"/>
    </xf>
    <xf numFmtId="2" fontId="7" fillId="4" borderId="77" xfId="0" applyNumberFormat="1" applyFont="1" applyFill="1" applyBorder="1" applyAlignment="1" applyProtection="1"/>
    <xf numFmtId="167" fontId="4" fillId="6" borderId="48" xfId="0" applyNumberFormat="1" applyFont="1" applyFill="1" applyBorder="1" applyAlignment="1" applyProtection="1">
      <alignment horizontal="right" vertical="center"/>
    </xf>
    <xf numFmtId="167" fontId="4" fillId="6" borderId="49" xfId="0" applyNumberFormat="1" applyFont="1" applyFill="1" applyBorder="1" applyAlignment="1" applyProtection="1">
      <alignment horizontal="right" vertical="center"/>
    </xf>
    <xf numFmtId="167" fontId="4" fillId="6" borderId="50" xfId="0" applyNumberFormat="1" applyFont="1" applyFill="1" applyBorder="1" applyAlignment="1" applyProtection="1">
      <alignment horizontal="right" vertical="center"/>
    </xf>
    <xf numFmtId="167" fontId="4" fillId="6" borderId="17" xfId="0" applyNumberFormat="1" applyFont="1" applyFill="1" applyBorder="1" applyAlignment="1" applyProtection="1">
      <alignment horizontal="right" vertical="center"/>
    </xf>
    <xf numFmtId="166" fontId="7" fillId="4" borderId="19" xfId="0" applyNumberFormat="1" applyFont="1" applyFill="1" applyBorder="1" applyAlignment="1" applyProtection="1">
      <alignment horizontal="left"/>
    </xf>
    <xf numFmtId="0" fontId="17" fillId="10" borderId="78" xfId="0" applyFont="1" applyFill="1" applyBorder="1" applyAlignment="1" applyProtection="1">
      <alignment horizontal="left" vertical="center" wrapText="1" indent="1"/>
    </xf>
    <xf numFmtId="164" fontId="7" fillId="4" borderId="59" xfId="0" applyNumberFormat="1" applyFont="1" applyFill="1" applyBorder="1" applyAlignment="1" applyProtection="1"/>
    <xf numFmtId="164" fontId="7" fillId="4" borderId="79" xfId="0" applyNumberFormat="1" applyFont="1" applyFill="1" applyBorder="1" applyAlignment="1" applyProtection="1"/>
    <xf numFmtId="164" fontId="7" fillId="4" borderId="60" xfId="0" applyNumberFormat="1" applyFont="1" applyFill="1" applyBorder="1" applyAlignment="1" applyProtection="1"/>
    <xf numFmtId="164" fontId="7" fillId="4" borderId="58" xfId="0" applyNumberFormat="1" applyFont="1" applyFill="1" applyBorder="1" applyAlignment="1" applyProtection="1"/>
    <xf numFmtId="2" fontId="7" fillId="4" borderId="80" xfId="0" applyNumberFormat="1" applyFont="1" applyFill="1" applyBorder="1" applyAlignment="1" applyProtection="1"/>
    <xf numFmtId="168" fontId="7" fillId="4" borderId="74" xfId="0" applyNumberFormat="1" applyFont="1" applyFill="1" applyBorder="1" applyAlignment="1" applyProtection="1">
      <alignment horizontal="right"/>
    </xf>
    <xf numFmtId="169" fontId="4" fillId="6" borderId="57" xfId="0" applyNumberFormat="1" applyFont="1" applyFill="1" applyBorder="1" applyAlignment="1" applyProtection="1">
      <alignment horizontal="right" vertical="center"/>
    </xf>
    <xf numFmtId="169" fontId="4" fillId="6" borderId="58" xfId="0" applyNumberFormat="1" applyFont="1" applyFill="1" applyBorder="1" applyAlignment="1" applyProtection="1">
      <alignment horizontal="right" vertical="center"/>
    </xf>
    <xf numFmtId="169" fontId="4" fillId="6" borderId="59" xfId="0" applyNumberFormat="1" applyFont="1" applyFill="1" applyBorder="1" applyAlignment="1" applyProtection="1">
      <alignment horizontal="right" vertical="center"/>
    </xf>
    <xf numFmtId="4" fontId="7" fillId="4" borderId="74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Protection="1"/>
    <xf numFmtId="0" fontId="5" fillId="4" borderId="74" xfId="0" applyFont="1" applyFill="1" applyBorder="1" applyProtection="1"/>
    <xf numFmtId="0" fontId="21" fillId="0" borderId="0" xfId="0" applyFont="1" applyFill="1" applyProtection="1"/>
    <xf numFmtId="2" fontId="7" fillId="4" borderId="84" xfId="0" applyNumberFormat="1" applyFont="1" applyFill="1" applyBorder="1" applyAlignment="1" applyProtection="1"/>
    <xf numFmtId="169" fontId="4" fillId="6" borderId="40" xfId="0" applyNumberFormat="1" applyFont="1" applyFill="1" applyBorder="1" applyAlignment="1" applyProtection="1">
      <alignment horizontal="right" vertical="center"/>
    </xf>
    <xf numFmtId="169" fontId="4" fillId="6" borderId="41" xfId="0" applyNumberFormat="1" applyFont="1" applyFill="1" applyBorder="1" applyAlignment="1" applyProtection="1">
      <alignment horizontal="right" vertical="center"/>
    </xf>
    <xf numFmtId="169" fontId="4" fillId="6" borderId="32" xfId="0" applyNumberFormat="1" applyFont="1" applyFill="1" applyBorder="1" applyAlignment="1" applyProtection="1">
      <alignment horizontal="right" vertical="center"/>
    </xf>
    <xf numFmtId="0" fontId="5" fillId="4" borderId="75" xfId="0" applyFont="1" applyFill="1" applyBorder="1" applyProtection="1"/>
    <xf numFmtId="0" fontId="7" fillId="11" borderId="31" xfId="0" applyFont="1" applyFill="1" applyBorder="1" applyAlignment="1" applyProtection="1">
      <alignment horizontal="right" wrapText="1"/>
    </xf>
    <xf numFmtId="164" fontId="7" fillId="11" borderId="44" xfId="1" applyNumberFormat="1" applyFont="1" applyFill="1" applyBorder="1" applyAlignment="1" applyProtection="1">
      <alignment horizontal="right" wrapText="1"/>
    </xf>
    <xf numFmtId="0" fontId="5" fillId="0" borderId="0" xfId="0" applyFont="1" applyFill="1" applyAlignment="1" applyProtection="1"/>
    <xf numFmtId="164" fontId="7" fillId="11" borderId="71" xfId="1" applyNumberFormat="1" applyFont="1" applyFill="1" applyBorder="1" applyAlignment="1" applyProtection="1">
      <alignment horizontal="right" wrapText="1"/>
    </xf>
    <xf numFmtId="170" fontId="9" fillId="13" borderId="5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/>
    <xf numFmtId="0" fontId="0" fillId="2" borderId="0" xfId="0" applyFill="1" applyAlignment="1" applyProtection="1"/>
    <xf numFmtId="165" fontId="0" fillId="0" borderId="0" xfId="0" applyNumberFormat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22" fillId="4" borderId="85" xfId="0" applyFont="1" applyFill="1" applyBorder="1" applyAlignment="1" applyProtection="1">
      <alignment horizontal="left" vertical="center"/>
    </xf>
    <xf numFmtId="0" fontId="7" fillId="4" borderId="18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horizontal="left" vertical="center"/>
    </xf>
    <xf numFmtId="0" fontId="7" fillId="4" borderId="19" xfId="0" applyFont="1" applyFill="1" applyBorder="1" applyAlignment="1" applyProtection="1">
      <alignment horizontal="left" vertical="center"/>
    </xf>
    <xf numFmtId="0" fontId="0" fillId="4" borderId="86" xfId="0" applyFill="1" applyBorder="1"/>
    <xf numFmtId="0" fontId="0" fillId="4" borderId="75" xfId="0" applyFill="1" applyBorder="1"/>
    <xf numFmtId="169" fontId="4" fillId="6" borderId="72" xfId="0" applyNumberFormat="1" applyFont="1" applyFill="1" applyBorder="1" applyAlignment="1" applyProtection="1">
      <alignment horizontal="right" vertical="center"/>
    </xf>
    <xf numFmtId="169" fontId="4" fillId="6" borderId="70" xfId="0" applyNumberFormat="1" applyFont="1" applyFill="1" applyBorder="1" applyAlignment="1" applyProtection="1">
      <alignment horizontal="right" vertical="center"/>
    </xf>
    <xf numFmtId="169" fontId="4" fillId="6" borderId="7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22" fillId="4" borderId="6" xfId="0" applyFont="1" applyFill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left" vertical="center"/>
    </xf>
    <xf numFmtId="0" fontId="22" fillId="4" borderId="18" xfId="0" applyFont="1" applyFill="1" applyBorder="1" applyAlignment="1" applyProtection="1">
      <alignment horizontal="left" vertical="center"/>
    </xf>
    <xf numFmtId="0" fontId="22" fillId="4" borderId="19" xfId="0" applyFont="1" applyFill="1" applyBorder="1" applyAlignment="1" applyProtection="1">
      <alignment horizontal="left" vertical="center"/>
    </xf>
    <xf numFmtId="10" fontId="5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</xf>
    <xf numFmtId="171" fontId="5" fillId="2" borderId="0" xfId="0" applyNumberFormat="1" applyFont="1" applyFill="1" applyProtection="1"/>
    <xf numFmtId="0" fontId="7" fillId="2" borderId="85" xfId="0" applyFont="1" applyFill="1" applyBorder="1" applyAlignment="1" applyProtection="1">
      <alignment horizontal="left"/>
    </xf>
    <xf numFmtId="0" fontId="7" fillId="2" borderId="18" xfId="0" applyFont="1" applyFill="1" applyBorder="1" applyAlignment="1" applyProtection="1">
      <alignment horizontal="left"/>
    </xf>
    <xf numFmtId="0" fontId="9" fillId="10" borderId="47" xfId="0" applyFont="1" applyFill="1" applyBorder="1" applyAlignment="1" applyProtection="1"/>
    <xf numFmtId="0" fontId="0" fillId="0" borderId="0" xfId="0" applyFill="1"/>
    <xf numFmtId="0" fontId="2" fillId="0" borderId="0" xfId="0" applyFont="1" applyFill="1"/>
    <xf numFmtId="0" fontId="7" fillId="2" borderId="91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15" borderId="92" xfId="0" applyFont="1" applyFill="1" applyBorder="1" applyAlignment="1" applyProtection="1">
      <alignment horizontal="centerContinuous" vertical="center"/>
    </xf>
    <xf numFmtId="0" fontId="7" fillId="15" borderId="93" xfId="0" applyFont="1" applyFill="1" applyBorder="1" applyAlignment="1" applyProtection="1">
      <alignment horizontal="centerContinuous" vertical="center"/>
    </xf>
    <xf numFmtId="0" fontId="7" fillId="15" borderId="94" xfId="0" applyFont="1" applyFill="1" applyBorder="1" applyAlignment="1" applyProtection="1">
      <alignment horizontal="centerContinuous" vertical="center"/>
    </xf>
    <xf numFmtId="0" fontId="7" fillId="15" borderId="95" xfId="0" applyFont="1" applyFill="1" applyBorder="1" applyAlignment="1" applyProtection="1">
      <alignment horizontal="centerContinuous" vertical="center"/>
    </xf>
    <xf numFmtId="0" fontId="7" fillId="15" borderId="96" xfId="0" applyFont="1" applyFill="1" applyBorder="1" applyAlignment="1" applyProtection="1">
      <alignment horizontal="centerContinuous" vertical="center"/>
    </xf>
    <xf numFmtId="0" fontId="0" fillId="15" borderId="97" xfId="0" applyFill="1" applyBorder="1" applyAlignment="1">
      <alignment horizontal="centerContinuous"/>
    </xf>
    <xf numFmtId="4" fontId="18" fillId="0" borderId="0" xfId="0" applyNumberFormat="1" applyFont="1" applyFill="1" applyProtection="1"/>
    <xf numFmtId="4" fontId="0" fillId="0" borderId="0" xfId="0" applyNumberFormat="1" applyFill="1" applyAlignment="1">
      <alignment horizontal="center" vertical="center"/>
    </xf>
    <xf numFmtId="0" fontId="7" fillId="9" borderId="98" xfId="0" applyFont="1" applyFill="1" applyBorder="1" applyAlignment="1" applyProtection="1">
      <alignment horizontal="right" vertical="center"/>
    </xf>
    <xf numFmtId="0" fontId="7" fillId="9" borderId="99" xfId="0" applyFont="1" applyFill="1" applyBorder="1" applyAlignment="1" applyProtection="1">
      <alignment horizontal="right" vertical="center"/>
    </xf>
    <xf numFmtId="0" fontId="7" fillId="14" borderId="99" xfId="0" applyFont="1" applyFill="1" applyBorder="1" applyAlignment="1" applyProtection="1">
      <alignment horizontal="right" vertical="center"/>
    </xf>
    <xf numFmtId="0" fontId="3" fillId="10" borderId="100" xfId="0" applyFont="1" applyFill="1" applyBorder="1"/>
    <xf numFmtId="0" fontId="5" fillId="0" borderId="0" xfId="0" applyFont="1" applyFill="1" applyBorder="1" applyProtection="1"/>
    <xf numFmtId="0" fontId="23" fillId="0" borderId="0" xfId="0" applyFont="1" applyFill="1" applyAlignment="1">
      <alignment vertical="center"/>
    </xf>
    <xf numFmtId="4" fontId="24" fillId="0" borderId="0" xfId="0" applyNumberFormat="1" applyFont="1" applyFill="1" applyAlignment="1">
      <alignment horizontal="center" vertical="center"/>
    </xf>
    <xf numFmtId="169" fontId="4" fillId="16" borderId="0" xfId="0" applyNumberFormat="1" applyFont="1" applyFill="1" applyBorder="1" applyAlignment="1" applyProtection="1">
      <alignment horizontal="left" vertical="center"/>
    </xf>
    <xf numFmtId="169" fontId="4" fillId="16" borderId="0" xfId="0" applyNumberFormat="1" applyFont="1" applyFill="1" applyBorder="1" applyAlignment="1" applyProtection="1">
      <alignment horizontal="right" vertical="center"/>
    </xf>
    <xf numFmtId="169" fontId="4" fillId="16" borderId="86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69" fontId="4" fillId="16" borderId="73" xfId="0" applyNumberFormat="1" applyFont="1" applyFill="1" applyBorder="1" applyAlignment="1" applyProtection="1">
      <alignment horizontal="right" vertical="center"/>
    </xf>
    <xf numFmtId="0" fontId="25" fillId="17" borderId="6" xfId="0" applyFont="1" applyFill="1" applyBorder="1" applyAlignment="1" applyProtection="1"/>
    <xf numFmtId="0" fontId="25" fillId="17" borderId="7" xfId="0" applyFont="1" applyFill="1" applyBorder="1" applyAlignment="1" applyProtection="1">
      <alignment wrapText="1"/>
    </xf>
    <xf numFmtId="169" fontId="25" fillId="17" borderId="7" xfId="0" applyNumberFormat="1" applyFont="1" applyFill="1" applyBorder="1" applyAlignment="1" applyProtection="1">
      <alignment horizontal="right"/>
    </xf>
    <xf numFmtId="169" fontId="25" fillId="17" borderId="35" xfId="0" applyNumberFormat="1" applyFont="1" applyFill="1" applyBorder="1" applyAlignment="1" applyProtection="1">
      <alignment horizontal="right"/>
    </xf>
    <xf numFmtId="0" fontId="7" fillId="2" borderId="7" xfId="0" applyFont="1" applyFill="1" applyBorder="1" applyAlignment="1" applyProtection="1">
      <alignment horizontal="left" wrapText="1"/>
    </xf>
    <xf numFmtId="169" fontId="7" fillId="2" borderId="7" xfId="0" applyNumberFormat="1" applyFont="1" applyFill="1" applyBorder="1" applyAlignment="1" applyProtection="1">
      <alignment horizontal="right" vertical="center"/>
    </xf>
    <xf numFmtId="0" fontId="25" fillId="17" borderId="6" xfId="0" applyFont="1" applyFill="1" applyBorder="1" applyAlignment="1" applyProtection="1">
      <alignment vertical="center"/>
    </xf>
    <xf numFmtId="0" fontId="25" fillId="17" borderId="7" xfId="0" applyFont="1" applyFill="1" applyBorder="1" applyAlignment="1" applyProtection="1">
      <alignment vertical="center"/>
    </xf>
    <xf numFmtId="2" fontId="7" fillId="17" borderId="7" xfId="0" applyNumberFormat="1" applyFont="1" applyFill="1" applyBorder="1" applyAlignment="1" applyProtection="1">
      <alignment horizontal="right"/>
    </xf>
    <xf numFmtId="2" fontId="7" fillId="17" borderId="35" xfId="0" applyNumberFormat="1" applyFont="1" applyFill="1" applyBorder="1" applyAlignment="1" applyProtection="1">
      <alignment horizontal="right"/>
    </xf>
    <xf numFmtId="169" fontId="25" fillId="17" borderId="108" xfId="0" applyNumberFormat="1" applyFont="1" applyFill="1" applyBorder="1" applyAlignment="1" applyProtection="1">
      <alignment horizontal="right" vertical="center"/>
    </xf>
    <xf numFmtId="169" fontId="25" fillId="17" borderId="7" xfId="0" applyNumberFormat="1" applyFont="1" applyFill="1" applyBorder="1" applyAlignment="1" applyProtection="1">
      <alignment horizontal="right" vertical="center"/>
    </xf>
    <xf numFmtId="169" fontId="25" fillId="17" borderId="5" xfId="0" applyNumberFormat="1" applyFont="1" applyFill="1" applyBorder="1" applyAlignment="1" applyProtection="1">
      <alignment horizontal="right"/>
    </xf>
    <xf numFmtId="172" fontId="0" fillId="0" borderId="0" xfId="0" applyNumberFormat="1"/>
    <xf numFmtId="0" fontId="4" fillId="0" borderId="0" xfId="0" applyFont="1" applyAlignment="1" applyProtection="1">
      <alignment horizontal="left"/>
    </xf>
    <xf numFmtId="0" fontId="26" fillId="0" borderId="0" xfId="0" applyFont="1" applyFill="1" applyAlignment="1" applyProtection="1">
      <alignment horizontal="center" wrapText="1"/>
    </xf>
    <xf numFmtId="173" fontId="27" fillId="0" borderId="0" xfId="0" applyNumberFormat="1" applyFont="1" applyFill="1" applyAlignment="1" applyProtection="1">
      <alignment horizontal="center" wrapText="1"/>
    </xf>
    <xf numFmtId="0" fontId="2" fillId="0" borderId="0" xfId="0" applyFont="1" applyProtection="1"/>
    <xf numFmtId="0" fontId="7" fillId="0" borderId="0" xfId="0" applyFont="1" applyFill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left" vertical="center"/>
    </xf>
    <xf numFmtId="169" fontId="22" fillId="0" borderId="0" xfId="0" applyNumberFormat="1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4" fillId="0" borderId="0" xfId="0" applyFont="1" applyAlignment="1" applyProtection="1"/>
    <xf numFmtId="0" fontId="0" fillId="0" borderId="0" xfId="0" applyAlignment="1" applyProtection="1">
      <alignment horizontal="left"/>
    </xf>
    <xf numFmtId="0" fontId="21" fillId="0" borderId="0" xfId="0" applyFont="1" applyProtection="1"/>
    <xf numFmtId="0" fontId="29" fillId="0" borderId="0" xfId="0" applyFont="1" applyAlignment="1" applyProtection="1">
      <alignment horizontal="left"/>
    </xf>
    <xf numFmtId="0" fontId="0" fillId="0" borderId="0" xfId="0" applyAlignment="1" applyProtection="1"/>
    <xf numFmtId="164" fontId="4" fillId="13" borderId="52" xfId="0" applyNumberFormat="1" applyFont="1" applyFill="1" applyBorder="1" applyAlignment="1" applyProtection="1">
      <alignment vertical="center" wrapText="1"/>
      <protection locked="0"/>
    </xf>
    <xf numFmtId="164" fontId="4" fillId="13" borderId="53" xfId="0" applyNumberFormat="1" applyFont="1" applyFill="1" applyBorder="1" applyAlignment="1" applyProtection="1">
      <alignment vertical="center" wrapText="1"/>
      <protection locked="0"/>
    </xf>
    <xf numFmtId="164" fontId="4" fillId="13" borderId="54" xfId="0" applyNumberFormat="1" applyFont="1" applyFill="1" applyBorder="1" applyAlignment="1" applyProtection="1">
      <alignment vertical="center" wrapText="1"/>
      <protection locked="0"/>
    </xf>
    <xf numFmtId="164" fontId="4" fillId="13" borderId="55" xfId="0" applyNumberFormat="1" applyFont="1" applyFill="1" applyBorder="1" applyAlignment="1" applyProtection="1">
      <alignment vertical="center" wrapText="1"/>
      <protection locked="0"/>
    </xf>
    <xf numFmtId="164" fontId="4" fillId="13" borderId="56" xfId="0" applyNumberFormat="1" applyFont="1" applyFill="1" applyBorder="1" applyAlignment="1" applyProtection="1">
      <alignment vertical="center" wrapText="1"/>
      <protection locked="0"/>
    </xf>
    <xf numFmtId="164" fontId="4" fillId="13" borderId="64" xfId="0" applyNumberFormat="1" applyFont="1" applyFill="1" applyBorder="1" applyAlignment="1" applyProtection="1">
      <alignment vertical="center" wrapText="1"/>
      <protection locked="0"/>
    </xf>
    <xf numFmtId="164" fontId="4" fillId="13" borderId="65" xfId="0" applyNumberFormat="1" applyFont="1" applyFill="1" applyBorder="1" applyAlignment="1" applyProtection="1">
      <alignment vertical="center" wrapText="1"/>
      <protection locked="0"/>
    </xf>
    <xf numFmtId="164" fontId="4" fillId="13" borderId="66" xfId="0" applyNumberFormat="1" applyFont="1" applyFill="1" applyBorder="1" applyAlignment="1" applyProtection="1">
      <alignment vertical="center" wrapText="1"/>
      <protection locked="0"/>
    </xf>
    <xf numFmtId="164" fontId="4" fillId="13" borderId="67" xfId="0" applyNumberFormat="1" applyFont="1" applyFill="1" applyBorder="1" applyAlignment="1" applyProtection="1">
      <alignment vertical="center" wrapText="1"/>
      <protection locked="0"/>
    </xf>
    <xf numFmtId="164" fontId="4" fillId="13" borderId="68" xfId="0" applyNumberFormat="1" applyFont="1" applyFill="1" applyBorder="1" applyAlignment="1" applyProtection="1">
      <alignment vertical="center" wrapText="1"/>
      <protection locked="0"/>
    </xf>
    <xf numFmtId="164" fontId="4" fillId="13" borderId="60" xfId="0" applyNumberFormat="1" applyFont="1" applyFill="1" applyBorder="1" applyAlignment="1" applyProtection="1">
      <alignment vertical="center" wrapText="1"/>
      <protection locked="0"/>
    </xf>
    <xf numFmtId="164" fontId="4" fillId="13" borderId="58" xfId="0" applyNumberFormat="1" applyFont="1" applyFill="1" applyBorder="1" applyAlignment="1" applyProtection="1">
      <alignment vertical="center" wrapText="1"/>
      <protection locked="0"/>
    </xf>
    <xf numFmtId="164" fontId="4" fillId="13" borderId="59" xfId="0" applyNumberFormat="1" applyFont="1" applyFill="1" applyBorder="1" applyAlignment="1" applyProtection="1">
      <alignment vertical="center" wrapText="1"/>
      <protection locked="0"/>
    </xf>
    <xf numFmtId="164" fontId="4" fillId="13" borderId="33" xfId="0" applyNumberFormat="1" applyFont="1" applyFill="1" applyBorder="1" applyAlignment="1" applyProtection="1">
      <alignment vertical="center" wrapText="1"/>
      <protection locked="0"/>
    </xf>
    <xf numFmtId="164" fontId="4" fillId="13" borderId="41" xfId="0" applyNumberFormat="1" applyFont="1" applyFill="1" applyBorder="1" applyAlignment="1" applyProtection="1">
      <alignment vertical="center" wrapText="1"/>
      <protection locked="0"/>
    </xf>
    <xf numFmtId="164" fontId="4" fillId="13" borderId="32" xfId="0" applyNumberFormat="1" applyFont="1" applyFill="1" applyBorder="1" applyAlignment="1" applyProtection="1">
      <alignment vertical="center" wrapText="1"/>
      <protection locked="0"/>
    </xf>
    <xf numFmtId="0" fontId="4" fillId="0" borderId="20" xfId="0" applyFont="1" applyFill="1" applyBorder="1" applyAlignment="1" applyProtection="1">
      <alignment horizontal="left" vertical="center" indent="4"/>
    </xf>
    <xf numFmtId="0" fontId="4" fillId="0" borderId="20" xfId="0" applyFont="1" applyFill="1" applyBorder="1" applyAlignment="1" applyProtection="1">
      <alignment horizontal="left" vertical="center" indent="1"/>
    </xf>
    <xf numFmtId="0" fontId="4" fillId="0" borderId="20" xfId="5" applyFont="1" applyFill="1" applyBorder="1" applyAlignment="1" applyProtection="1">
      <alignment horizontal="left" vertical="center" indent="1"/>
    </xf>
    <xf numFmtId="0" fontId="4" fillId="0" borderId="30" xfId="0" applyFont="1" applyFill="1" applyBorder="1" applyAlignment="1" applyProtection="1">
      <alignment horizontal="left" vertical="center" wrapText="1" indent="1"/>
    </xf>
    <xf numFmtId="0" fontId="4" fillId="0" borderId="78" xfId="0" applyFont="1" applyFill="1" applyBorder="1" applyAlignment="1" applyProtection="1">
      <alignment horizontal="left" vertical="center" wrapText="1" indent="3"/>
    </xf>
    <xf numFmtId="0" fontId="4" fillId="0" borderId="78" xfId="0" applyFont="1" applyFill="1" applyBorder="1" applyAlignment="1" applyProtection="1">
      <alignment horizontal="left" vertical="center" wrapText="1" indent="1"/>
    </xf>
    <xf numFmtId="0" fontId="4" fillId="0" borderId="83" xfId="0" applyFont="1" applyFill="1" applyBorder="1" applyAlignment="1" applyProtection="1">
      <alignment horizontal="left" vertical="center" wrapText="1" indent="1"/>
    </xf>
    <xf numFmtId="169" fontId="4" fillId="0" borderId="72" xfId="0" applyNumberFormat="1" applyFont="1" applyFill="1" applyBorder="1" applyAlignment="1" applyProtection="1">
      <alignment horizontal="right" vertical="center"/>
    </xf>
    <xf numFmtId="169" fontId="4" fillId="0" borderId="28" xfId="0" applyNumberFormat="1" applyFont="1" applyFill="1" applyBorder="1" applyAlignment="1" applyProtection="1">
      <alignment horizontal="right" vertical="center"/>
    </xf>
    <xf numFmtId="169" fontId="4" fillId="0" borderId="101" xfId="0" applyNumberFormat="1" applyFont="1" applyFill="1" applyBorder="1" applyAlignment="1" applyProtection="1">
      <alignment horizontal="right" vertical="center"/>
    </xf>
    <xf numFmtId="169" fontId="4" fillId="0" borderId="51" xfId="0" applyNumberFormat="1" applyFont="1" applyFill="1" applyBorder="1" applyAlignment="1" applyProtection="1">
      <alignment horizontal="right" vertical="center"/>
    </xf>
    <xf numFmtId="169" fontId="4" fillId="0" borderId="40" xfId="0" applyNumberFormat="1" applyFont="1" applyFill="1" applyBorder="1" applyAlignment="1" applyProtection="1">
      <alignment horizontal="right" vertical="center"/>
    </xf>
    <xf numFmtId="169" fontId="4" fillId="0" borderId="102" xfId="0" applyNumberFormat="1" applyFont="1" applyFill="1" applyBorder="1" applyAlignment="1" applyProtection="1">
      <alignment horizontal="right" vertical="center"/>
    </xf>
    <xf numFmtId="169" fontId="4" fillId="0" borderId="60" xfId="0" applyNumberFormat="1" applyFont="1" applyFill="1" applyBorder="1" applyAlignment="1" applyProtection="1">
      <alignment horizontal="right" vertical="center"/>
    </xf>
    <xf numFmtId="169" fontId="4" fillId="0" borderId="30" xfId="0" applyNumberFormat="1" applyFont="1" applyFill="1" applyBorder="1" applyAlignment="1" applyProtection="1">
      <alignment horizontal="right" vertical="center"/>
    </xf>
    <xf numFmtId="169" fontId="4" fillId="0" borderId="103" xfId="0" applyNumberFormat="1" applyFont="1" applyFill="1" applyBorder="1" applyAlignment="1" applyProtection="1">
      <alignment horizontal="right" vertical="center"/>
    </xf>
    <xf numFmtId="169" fontId="4" fillId="0" borderId="104" xfId="0" applyNumberFormat="1" applyFont="1" applyFill="1" applyBorder="1" applyAlignment="1" applyProtection="1">
      <alignment horizontal="right" vertical="center"/>
    </xf>
    <xf numFmtId="169" fontId="4" fillId="0" borderId="105" xfId="0" applyNumberFormat="1" applyFont="1" applyFill="1" applyBorder="1" applyAlignment="1" applyProtection="1">
      <alignment horizontal="right" vertical="center"/>
    </xf>
    <xf numFmtId="169" fontId="4" fillId="0" borderId="33" xfId="0" applyNumberFormat="1" applyFont="1" applyFill="1" applyBorder="1" applyAlignment="1" applyProtection="1">
      <alignment horizontal="right" vertical="center"/>
    </xf>
    <xf numFmtId="169" fontId="4" fillId="0" borderId="106" xfId="0" applyNumberFormat="1" applyFont="1" applyFill="1" applyBorder="1" applyAlignment="1" applyProtection="1">
      <alignment horizontal="right" vertical="center"/>
    </xf>
    <xf numFmtId="169" fontId="4" fillId="0" borderId="107" xfId="0" applyNumberFormat="1" applyFont="1" applyFill="1" applyBorder="1" applyAlignment="1" applyProtection="1">
      <alignment horizontal="right" vertical="center"/>
    </xf>
    <xf numFmtId="169" fontId="4" fillId="0" borderId="71" xfId="0" applyNumberFormat="1" applyFont="1" applyFill="1" applyBorder="1" applyAlignment="1" applyProtection="1">
      <alignment horizontal="right" vertical="center"/>
    </xf>
    <xf numFmtId="164" fontId="4" fillId="13" borderId="45" xfId="0" applyNumberFormat="1" applyFont="1" applyFill="1" applyBorder="1" applyAlignment="1" applyProtection="1">
      <alignment vertical="center" wrapText="1"/>
      <protection locked="0"/>
    </xf>
    <xf numFmtId="164" fontId="4" fillId="13" borderId="46" xfId="0" applyNumberFormat="1" applyFont="1" applyFill="1" applyBorder="1" applyAlignment="1" applyProtection="1">
      <alignment vertical="center" wrapText="1"/>
      <protection locked="0"/>
    </xf>
    <xf numFmtId="164" fontId="4" fillId="13" borderId="47" xfId="0" applyNumberFormat="1" applyFont="1" applyFill="1" applyBorder="1" applyAlignment="1" applyProtection="1">
      <alignment vertical="center" wrapText="1"/>
      <protection locked="0"/>
    </xf>
    <xf numFmtId="164" fontId="7" fillId="4" borderId="52" xfId="0" applyNumberFormat="1" applyFont="1" applyFill="1" applyBorder="1" applyAlignment="1" applyProtection="1"/>
    <xf numFmtId="164" fontId="7" fillId="4" borderId="53" xfId="0" applyNumberFormat="1" applyFont="1" applyFill="1" applyBorder="1" applyAlignment="1" applyProtection="1">
      <alignment vertical="center"/>
    </xf>
    <xf numFmtId="164" fontId="7" fillId="4" borderId="54" xfId="0" applyNumberFormat="1" applyFont="1" applyFill="1" applyBorder="1" applyAlignment="1" applyProtection="1">
      <alignment vertical="center"/>
    </xf>
    <xf numFmtId="164" fontId="7" fillId="4" borderId="55" xfId="0" applyNumberFormat="1" applyFont="1" applyFill="1" applyBorder="1" applyAlignment="1" applyProtection="1">
      <alignment vertical="center"/>
    </xf>
    <xf numFmtId="164" fontId="7" fillId="4" borderId="56" xfId="0" applyNumberFormat="1" applyFont="1" applyFill="1" applyBorder="1" applyAlignment="1" applyProtection="1">
      <alignment vertical="center"/>
    </xf>
    <xf numFmtId="164" fontId="4" fillId="13" borderId="62" xfId="0" applyNumberFormat="1" applyFont="1" applyFill="1" applyBorder="1" applyAlignment="1" applyProtection="1">
      <alignment vertical="center" wrapText="1"/>
      <protection locked="0"/>
    </xf>
    <xf numFmtId="164" fontId="4" fillId="13" borderId="50" xfId="0" applyNumberFormat="1" applyFont="1" applyFill="1" applyBorder="1" applyAlignment="1" applyProtection="1">
      <alignment vertical="center" wrapText="1"/>
      <protection locked="0"/>
    </xf>
    <xf numFmtId="164" fontId="7" fillId="6" borderId="43" xfId="1" applyNumberFormat="1" applyFont="1" applyFill="1" applyBorder="1" applyAlignment="1" applyProtection="1">
      <alignment horizontal="right" wrapText="1"/>
    </xf>
    <xf numFmtId="0" fontId="0" fillId="10" borderId="74" xfId="0" applyFill="1" applyBorder="1"/>
    <xf numFmtId="164" fontId="4" fillId="13" borderId="49" xfId="0" applyNumberFormat="1" applyFont="1" applyFill="1" applyBorder="1" applyAlignment="1" applyProtection="1">
      <alignment vertical="center" wrapText="1"/>
      <protection locked="0"/>
    </xf>
    <xf numFmtId="0" fontId="8" fillId="4" borderId="35" xfId="0" applyFont="1" applyFill="1" applyBorder="1" applyAlignment="1" applyProtection="1">
      <alignment horizontal="left" vertical="center"/>
    </xf>
    <xf numFmtId="164" fontId="4" fillId="18" borderId="25" xfId="0" applyNumberFormat="1" applyFont="1" applyFill="1" applyBorder="1" applyAlignment="1" applyProtection="1">
      <alignment horizontal="right" vertical="center" wrapText="1"/>
    </xf>
    <xf numFmtId="164" fontId="7" fillId="5" borderId="9" xfId="0" applyNumberFormat="1" applyFont="1" applyFill="1" applyBorder="1" applyAlignment="1" applyProtection="1">
      <alignment horizontal="center" vertical="center"/>
    </xf>
    <xf numFmtId="164" fontId="7" fillId="5" borderId="10" xfId="0" applyNumberFormat="1" applyFont="1" applyFill="1" applyBorder="1" applyAlignment="1" applyProtection="1">
      <alignment horizontal="center" vertical="center"/>
    </xf>
    <xf numFmtId="164" fontId="7" fillId="5" borderId="11" xfId="0" applyNumberFormat="1" applyFont="1" applyFill="1" applyBorder="1" applyAlignment="1" applyProtection="1">
      <alignment horizontal="center" vertical="center"/>
    </xf>
    <xf numFmtId="0" fontId="7" fillId="8" borderId="36" xfId="0" applyFont="1" applyFill="1" applyBorder="1" applyAlignment="1" applyProtection="1">
      <alignment horizontal="center" vertical="center"/>
    </xf>
    <xf numFmtId="0" fontId="7" fillId="8" borderId="37" xfId="0" applyFont="1" applyFill="1" applyBorder="1" applyAlignment="1" applyProtection="1">
      <alignment horizontal="center" vertical="center"/>
    </xf>
    <xf numFmtId="0" fontId="7" fillId="8" borderId="10" xfId="0" applyFont="1" applyFill="1" applyBorder="1" applyAlignment="1" applyProtection="1">
      <alignment horizontal="center" vertical="center"/>
    </xf>
    <xf numFmtId="0" fontId="7" fillId="8" borderId="11" xfId="0" applyFont="1" applyFill="1" applyBorder="1" applyAlignment="1" applyProtection="1">
      <alignment horizontal="center" vertical="center"/>
    </xf>
    <xf numFmtId="0" fontId="7" fillId="9" borderId="36" xfId="0" applyFont="1" applyFill="1" applyBorder="1" applyAlignment="1" applyProtection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</xf>
    <xf numFmtId="0" fontId="7" fillId="9" borderId="11" xfId="0" applyFont="1" applyFill="1" applyBorder="1" applyAlignment="1" applyProtection="1">
      <alignment horizontal="center" vertical="center"/>
    </xf>
    <xf numFmtId="0" fontId="9" fillId="9" borderId="87" xfId="0" applyFont="1" applyFill="1" applyBorder="1" applyAlignment="1" applyProtection="1">
      <alignment horizontal="center" vertical="center"/>
    </xf>
    <xf numFmtId="0" fontId="9" fillId="9" borderId="88" xfId="0" applyFont="1" applyFill="1" applyBorder="1" applyAlignment="1" applyProtection="1">
      <alignment horizontal="center" vertical="center"/>
    </xf>
    <xf numFmtId="0" fontId="9" fillId="14" borderId="89" xfId="0" applyFont="1" applyFill="1" applyBorder="1" applyAlignment="1" applyProtection="1">
      <alignment horizontal="center" vertical="center" wrapText="1"/>
    </xf>
    <xf numFmtId="0" fontId="9" fillId="14" borderId="90" xfId="0" applyFont="1" applyFill="1" applyBorder="1" applyAlignment="1" applyProtection="1">
      <alignment horizontal="center" vertical="center" wrapText="1"/>
    </xf>
    <xf numFmtId="0" fontId="9" fillId="4" borderId="38" xfId="0" applyFont="1" applyFill="1" applyBorder="1" applyAlignment="1" applyProtection="1">
      <alignment horizontal="center"/>
    </xf>
    <xf numFmtId="0" fontId="9" fillId="4" borderId="39" xfId="0" applyFont="1" applyFill="1" applyBorder="1" applyAlignment="1" applyProtection="1">
      <alignment horizontal="center"/>
    </xf>
    <xf numFmtId="0" fontId="9" fillId="9" borderId="27" xfId="0" applyFont="1" applyFill="1" applyBorder="1" applyAlignment="1" applyProtection="1">
      <alignment horizontal="center"/>
    </xf>
    <xf numFmtId="0" fontId="9" fillId="9" borderId="28" xfId="0" applyFont="1" applyFill="1" applyBorder="1" applyAlignment="1" applyProtection="1">
      <alignment horizontal="center"/>
    </xf>
    <xf numFmtId="0" fontId="9" fillId="9" borderId="29" xfId="0" applyFont="1" applyFill="1" applyBorder="1" applyAlignment="1" applyProtection="1">
      <alignment horizontal="center"/>
    </xf>
    <xf numFmtId="0" fontId="7" fillId="4" borderId="36" xfId="0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12" borderId="81" xfId="0" applyFont="1" applyFill="1" applyBorder="1" applyAlignment="1">
      <alignment horizontal="center" vertical="center" wrapText="1"/>
    </xf>
    <xf numFmtId="0" fontId="20" fillId="12" borderId="82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 applyProtection="1">
      <alignment horizontal="center"/>
    </xf>
    <xf numFmtId="0" fontId="4" fillId="2" borderId="49" xfId="0" applyFont="1" applyFill="1" applyBorder="1" applyAlignment="1" applyProtection="1">
      <alignment horizontal="center"/>
    </xf>
    <xf numFmtId="0" fontId="4" fillId="2" borderId="57" xfId="0" applyFont="1" applyFill="1" applyBorder="1" applyAlignment="1" applyProtection="1">
      <alignment horizontal="center"/>
    </xf>
    <xf numFmtId="0" fontId="4" fillId="2" borderId="58" xfId="0" applyFont="1" applyFill="1" applyBorder="1" applyAlignment="1" applyProtection="1">
      <alignment horizontal="center"/>
    </xf>
    <xf numFmtId="0" fontId="4" fillId="2" borderId="40" xfId="0" applyFont="1" applyFill="1" applyBorder="1" applyAlignment="1" applyProtection="1">
      <alignment horizontal="center"/>
    </xf>
    <xf numFmtId="0" fontId="4" fillId="2" borderId="41" xfId="0" applyFont="1" applyFill="1" applyBorder="1" applyAlignment="1" applyProtection="1">
      <alignment horizontal="center"/>
    </xf>
  </cellXfs>
  <cellStyles count="6">
    <cellStyle name="Normal" xfId="0" builtinId="0"/>
    <cellStyle name="Normal 10" xfId="2"/>
    <cellStyle name="Normal 3 5" xfId="5"/>
    <cellStyle name="Percent" xfId="1" builtinId="5"/>
    <cellStyle name="TableLvl2" xfId="3"/>
    <cellStyle name="TableLvl3" xfId="4"/>
  </cellStyles>
  <dxfs count="6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EBSS\10.%20NSW,%20ACT,%20TasNetworks,%20Power%20&amp;%20Water%202019-24\TasNetworks%202019-24\AER%20Draft%20decision%20-%20EBSS%20-%20TasNetworks%20Transmiss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AER Draft Decision EBSS-TH"/>
      <sheetName val="7.5 EBSS as proposed"/>
      <sheetName val="AER DD EBSS-TNTransmissionIR027"/>
      <sheetName val="AER DD EBSS pre IR027"/>
      <sheetName val="7.5 EBSS TN Update IR027 respon"/>
      <sheetName val="3.2.3 Provisions 2013-17"/>
      <sheetName val="3. Opex -Provisions 2012-13"/>
      <sheetName val="Reconciliations"/>
      <sheetName val="AER DD EBSS Method 2"/>
    </sheetNames>
    <sheetDataSet>
      <sheetData sheetId="0">
        <row r="9">
          <cell r="B9" t="str">
            <v>ActewAGL Distribution</v>
          </cell>
          <cell r="C9" t="str">
            <v>ActewAGL Distribution</v>
          </cell>
          <cell r="D9">
            <v>76670568688</v>
          </cell>
          <cell r="E9" t="str">
            <v>ACT</v>
          </cell>
          <cell r="F9" t="str">
            <v>Electricity</v>
          </cell>
          <cell r="G9" t="str">
            <v>Distribution</v>
          </cell>
          <cell r="H9" t="str">
            <v>Revenue cap</v>
          </cell>
          <cell r="I9" t="str">
            <v>Financial</v>
          </cell>
          <cell r="J9" t="str">
            <v>June</v>
          </cell>
          <cell r="K9">
            <v>5</v>
          </cell>
          <cell r="L9">
            <v>5</v>
          </cell>
          <cell r="M9">
            <v>5</v>
          </cell>
          <cell r="N9" t="str">
            <v>2014-19 Distribution Determination</v>
          </cell>
          <cell r="O9" t="str">
            <v>40 Bunda Street</v>
          </cell>
          <cell r="P9"/>
          <cell r="Q9" t="str">
            <v>CANBERRA</v>
          </cell>
          <cell r="R9" t="str">
            <v>ACT</v>
          </cell>
          <cell r="S9" t="str">
            <v>2600</v>
          </cell>
          <cell r="T9" t="str">
            <v>GPO BOX 366</v>
          </cell>
          <cell r="U9"/>
          <cell r="V9" t="str">
            <v>CANBERRA</v>
          </cell>
          <cell r="W9" t="str">
            <v>ACT</v>
          </cell>
          <cell r="X9">
            <v>2601</v>
          </cell>
          <cell r="Y9" t="str">
            <v>Robert Walker</v>
          </cell>
          <cell r="Z9" t="str">
            <v>02 6248 3847</v>
          </cell>
          <cell r="AA9" t="str">
            <v>robert.walker@actewagle.com.au</v>
          </cell>
          <cell r="AC9" t="str">
            <v>NO</v>
          </cell>
          <cell r="AD9" t="str">
            <v>YES</v>
          </cell>
          <cell r="AE9" t="str">
            <v>YES</v>
          </cell>
          <cell r="AF9" t="str">
            <v>NO</v>
          </cell>
        </row>
        <row r="10">
          <cell r="B10" t="str">
            <v>ActewAGL Distribution (Tx Assets)</v>
          </cell>
          <cell r="C10" t="str">
            <v>ActewAGL Distribution (Tx Assets)</v>
          </cell>
          <cell r="D10">
            <v>76670568688</v>
          </cell>
          <cell r="E10" t="str">
            <v>ACT</v>
          </cell>
          <cell r="F10" t="str">
            <v>Electricity</v>
          </cell>
          <cell r="G10" t="str">
            <v>Distribution</v>
          </cell>
          <cell r="H10" t="str">
            <v>Revenue cap</v>
          </cell>
          <cell r="I10" t="str">
            <v>Financial</v>
          </cell>
          <cell r="J10" t="str">
            <v>June</v>
          </cell>
          <cell r="K10">
            <v>5</v>
          </cell>
          <cell r="L10">
            <v>5</v>
          </cell>
          <cell r="M10">
            <v>5</v>
          </cell>
          <cell r="N10" t="str">
            <v>distribution determination</v>
          </cell>
          <cell r="O10" t="str">
            <v>40 Bunda Street</v>
          </cell>
          <cell r="P10"/>
          <cell r="Q10" t="str">
            <v>CANBERRA</v>
          </cell>
          <cell r="R10" t="str">
            <v>ACT</v>
          </cell>
          <cell r="S10" t="str">
            <v>2600</v>
          </cell>
          <cell r="T10" t="str">
            <v>GPO BOX 366</v>
          </cell>
          <cell r="U10"/>
          <cell r="V10" t="str">
            <v>CANBERRA</v>
          </cell>
          <cell r="W10" t="str">
            <v>ACT</v>
          </cell>
          <cell r="X10">
            <v>2601</v>
          </cell>
          <cell r="Y10" t="str">
            <v>Robert Walker</v>
          </cell>
          <cell r="Z10" t="str">
            <v>02 6248 3847</v>
          </cell>
          <cell r="AA10" t="str">
            <v>robert.walker@actewagle.com.au</v>
          </cell>
          <cell r="AC10"/>
          <cell r="AD10"/>
          <cell r="AE10"/>
          <cell r="AF10"/>
        </row>
        <row r="11">
          <cell r="B11" t="str">
            <v>ActewAGL Gas</v>
          </cell>
          <cell r="C11" t="str">
            <v>ActewAGL Gas</v>
          </cell>
          <cell r="D11">
            <v>76670568688</v>
          </cell>
          <cell r="E11" t="str">
            <v>ACT</v>
          </cell>
          <cell r="F11" t="str">
            <v>Gas</v>
          </cell>
          <cell r="G11" t="str">
            <v>Distribution</v>
          </cell>
          <cell r="H11" t="str">
            <v>Weighted average price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 t="str">
            <v>x</v>
          </cell>
          <cell r="N11"/>
          <cell r="O11" t="str">
            <v>40 Bunda Street</v>
          </cell>
          <cell r="P11"/>
          <cell r="Q11" t="str">
            <v>CANBERRA</v>
          </cell>
          <cell r="R11" t="str">
            <v>ACT</v>
          </cell>
          <cell r="S11" t="str">
            <v>2600</v>
          </cell>
          <cell r="T11" t="str">
            <v>GPO BOX 366</v>
          </cell>
          <cell r="U11"/>
          <cell r="V11" t="str">
            <v>CANBERRA</v>
          </cell>
          <cell r="W11" t="str">
            <v>ACT</v>
          </cell>
          <cell r="X11">
            <v>2601</v>
          </cell>
          <cell r="Y11" t="str">
            <v>Philip Deamer</v>
          </cell>
          <cell r="Z11" t="str">
            <v>02 6248 3438</v>
          </cell>
          <cell r="AA11" t="str">
            <v>GasAAReview@actewagl.com.au</v>
          </cell>
          <cell r="AC11"/>
          <cell r="AD11"/>
          <cell r="AE11"/>
          <cell r="AF11"/>
        </row>
        <row r="12">
          <cell r="B12" t="str">
            <v>AEMO</v>
          </cell>
          <cell r="C12" t="str">
            <v>Australian Energy Market Operator Ltd</v>
          </cell>
          <cell r="D12">
            <v>94072010327</v>
          </cell>
          <cell r="E12" t="str">
            <v>Vic</v>
          </cell>
          <cell r="F12" t="str">
            <v>Electricity</v>
          </cell>
          <cell r="G12" t="str">
            <v>Transmission</v>
          </cell>
          <cell r="H12" t="str">
            <v>-</v>
          </cell>
          <cell r="I12" t="str">
            <v>Financial</v>
          </cell>
          <cell r="J12" t="str">
            <v>March</v>
          </cell>
          <cell r="K12">
            <v>5</v>
          </cell>
          <cell r="L12">
            <v>5</v>
          </cell>
          <cell r="M12" t="str">
            <v>x</v>
          </cell>
          <cell r="N12" t="str">
            <v>-</v>
          </cell>
          <cell r="O12" t="str">
            <v>Level 22</v>
          </cell>
          <cell r="P12" t="str">
            <v>530 Collins Street</v>
          </cell>
          <cell r="Q12" t="str">
            <v>MELBOURNE</v>
          </cell>
          <cell r="R12" t="str">
            <v>VIC</v>
          </cell>
          <cell r="S12" t="str">
            <v>3000</v>
          </cell>
          <cell r="T12" t="str">
            <v>GPO Box 2008</v>
          </cell>
          <cell r="U12"/>
          <cell r="V12" t="str">
            <v>MELBOURNE</v>
          </cell>
          <cell r="W12" t="str">
            <v>VIC</v>
          </cell>
          <cell r="X12" t="str">
            <v>3001</v>
          </cell>
          <cell r="Y12"/>
          <cell r="Z12"/>
          <cell r="AA12"/>
          <cell r="AC12"/>
          <cell r="AD12"/>
          <cell r="AE12"/>
          <cell r="AF12"/>
        </row>
        <row r="13">
          <cell r="B13" t="str">
            <v>AGN (Albury and Victoria)</v>
          </cell>
          <cell r="C13" t="str">
            <v>Australian Gas Networks Limited (reporting data for Albury and Victoria)</v>
          </cell>
          <cell r="D13">
            <v>19078551685</v>
          </cell>
          <cell r="E13" t="str">
            <v>Vic</v>
          </cell>
          <cell r="F13" t="str">
            <v>Gas</v>
          </cell>
          <cell r="G13" t="str">
            <v>Distribution</v>
          </cell>
          <cell r="H13" t="str">
            <v>Weighted average price cap</v>
          </cell>
          <cell r="I13" t="str">
            <v>Calendar</v>
          </cell>
          <cell r="J13" t="str">
            <v>December</v>
          </cell>
          <cell r="K13">
            <v>5</v>
          </cell>
          <cell r="L13">
            <v>5</v>
          </cell>
          <cell r="M13" t="str">
            <v>x</v>
          </cell>
          <cell r="N13"/>
          <cell r="O13" t="str">
            <v>Level 6</v>
          </cell>
          <cell r="P13" t="str">
            <v>400 King William Street</v>
          </cell>
          <cell r="Q13" t="str">
            <v>ADELAIDE</v>
          </cell>
          <cell r="R13" t="str">
            <v>SA</v>
          </cell>
          <cell r="S13" t="str">
            <v>5000</v>
          </cell>
          <cell r="T13" t="str">
            <v>PO Box 6468</v>
          </cell>
          <cell r="U13" t="str">
            <v>Halifax Street</v>
          </cell>
          <cell r="V13" t="str">
            <v>ADELAIDE</v>
          </cell>
          <cell r="W13" t="str">
            <v>SA</v>
          </cell>
          <cell r="X13" t="str">
            <v>5000</v>
          </cell>
          <cell r="Y13" t="str">
            <v>Craig de Laine</v>
          </cell>
          <cell r="Z13" t="str">
            <v xml:space="preserve">08 8418 1129 </v>
          </cell>
          <cell r="AA13" t="str">
            <v>craig.delaine@agn.com.au</v>
          </cell>
          <cell r="AC13"/>
          <cell r="AD13"/>
          <cell r="AE13"/>
          <cell r="AF13"/>
        </row>
        <row r="14">
          <cell r="B14" t="str">
            <v>AGN (Albury)</v>
          </cell>
          <cell r="C14" t="str">
            <v>Australian Gas Networks Limited (reporting data for Albury)</v>
          </cell>
          <cell r="D14">
            <v>19078551685</v>
          </cell>
          <cell r="E14" t="str">
            <v>Vic</v>
          </cell>
          <cell r="F14" t="str">
            <v>Gas</v>
          </cell>
          <cell r="G14" t="str">
            <v>Distribution</v>
          </cell>
          <cell r="H14" t="str">
            <v>Weighted average price cap</v>
          </cell>
          <cell r="I14" t="str">
            <v>Calendar</v>
          </cell>
          <cell r="J14" t="str">
            <v>December</v>
          </cell>
          <cell r="K14">
            <v>5</v>
          </cell>
          <cell r="L14">
            <v>5</v>
          </cell>
          <cell r="M14" t="str">
            <v>x</v>
          </cell>
          <cell r="N14"/>
          <cell r="O14" t="str">
            <v>Level 6</v>
          </cell>
          <cell r="P14" t="str">
            <v>400 King William Street</v>
          </cell>
          <cell r="Q14" t="str">
            <v>ADELAIDE</v>
          </cell>
          <cell r="R14" t="str">
            <v>SA</v>
          </cell>
          <cell r="S14" t="str">
            <v>5000</v>
          </cell>
          <cell r="T14" t="str">
            <v>PO Box 6468</v>
          </cell>
          <cell r="U14" t="str">
            <v>Halifax Street</v>
          </cell>
          <cell r="V14" t="str">
            <v>ADELAIDE</v>
          </cell>
          <cell r="W14" t="str">
            <v>SA</v>
          </cell>
          <cell r="X14" t="str">
            <v>5000</v>
          </cell>
          <cell r="Y14" t="str">
            <v>Craig de Laine</v>
          </cell>
          <cell r="Z14" t="str">
            <v xml:space="preserve">08 8418 1129 </v>
          </cell>
          <cell r="AA14" t="str">
            <v>craig.delaine@agn.com.au</v>
          </cell>
          <cell r="AC14"/>
          <cell r="AD14"/>
          <cell r="AE14"/>
          <cell r="AF14"/>
        </row>
        <row r="15">
          <cell r="B15" t="str">
            <v>AGN (SA)</v>
          </cell>
          <cell r="C15" t="str">
            <v>Australian Gas Networks Limited (reporting data for SA)</v>
          </cell>
          <cell r="D15">
            <v>19078551685</v>
          </cell>
          <cell r="E15" t="str">
            <v>SA</v>
          </cell>
          <cell r="F15" t="str">
            <v>Gas</v>
          </cell>
          <cell r="G15" t="str">
            <v>Distribution</v>
          </cell>
          <cell r="H15" t="str">
            <v>Weighted average price cap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 t="str">
            <v>distribution determination</v>
          </cell>
          <cell r="O15" t="str">
            <v>Level 6</v>
          </cell>
          <cell r="P15" t="str">
            <v>400 King William Street</v>
          </cell>
          <cell r="Q15" t="str">
            <v>ADELAIDE</v>
          </cell>
          <cell r="R15" t="str">
            <v>SA</v>
          </cell>
          <cell r="S15" t="str">
            <v>5000</v>
          </cell>
          <cell r="T15" t="str">
            <v>PO Box 6468</v>
          </cell>
          <cell r="U15" t="str">
            <v>Halifax Street</v>
          </cell>
          <cell r="V15" t="str">
            <v>ADELAIDE</v>
          </cell>
          <cell r="W15" t="str">
            <v>SA</v>
          </cell>
          <cell r="X15" t="str">
            <v>5000</v>
          </cell>
          <cell r="Y15" t="str">
            <v>Craig de Laine</v>
          </cell>
          <cell r="Z15" t="str">
            <v xml:space="preserve">08 8418 1129 </v>
          </cell>
          <cell r="AA15" t="str">
            <v>craig.delaine@agn.com.au</v>
          </cell>
          <cell r="AC15"/>
          <cell r="AD15"/>
          <cell r="AE15"/>
          <cell r="AF15"/>
        </row>
        <row r="16">
          <cell r="B16" t="str">
            <v>AGN (Victoria)</v>
          </cell>
          <cell r="C16" t="str">
            <v>Australian Gas Networks Limited (reporting data for Victoria)</v>
          </cell>
          <cell r="D16">
            <v>19078551685</v>
          </cell>
          <cell r="E16" t="str">
            <v>Vic</v>
          </cell>
          <cell r="F16" t="str">
            <v>Gas</v>
          </cell>
          <cell r="G16" t="str">
            <v>Distribution</v>
          </cell>
          <cell r="H16" t="str">
            <v>Weighted average price cap</v>
          </cell>
          <cell r="I16" t="str">
            <v>Calendar</v>
          </cell>
          <cell r="J16" t="str">
            <v>December</v>
          </cell>
          <cell r="K16">
            <v>5</v>
          </cell>
          <cell r="L16">
            <v>5</v>
          </cell>
          <cell r="M16" t="str">
            <v>x</v>
          </cell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C16"/>
          <cell r="AD16"/>
          <cell r="AE16"/>
          <cell r="AF16"/>
        </row>
        <row r="17">
          <cell r="B17" t="str">
            <v>Amadeus</v>
          </cell>
          <cell r="C17" t="str">
            <v>APT Pipelines (NT) Pty Ltd</v>
          </cell>
          <cell r="D17">
            <v>39009737393</v>
          </cell>
          <cell r="E17" t="str">
            <v>NT</v>
          </cell>
          <cell r="F17" t="str">
            <v>Gas</v>
          </cell>
          <cell r="G17" t="str">
            <v>Transmission</v>
          </cell>
          <cell r="H17" t="str">
            <v>Weighted average price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 t="str">
            <v>x</v>
          </cell>
          <cell r="N17" t="str">
            <v>n/a</v>
          </cell>
          <cell r="O17" t="str">
            <v>Level 19, HSBC Building</v>
          </cell>
          <cell r="P17" t="str">
            <v>580 George Street</v>
          </cell>
          <cell r="Q17" t="str">
            <v>SYDNEY</v>
          </cell>
          <cell r="R17" t="str">
            <v>NSW</v>
          </cell>
          <cell r="S17" t="str">
            <v>2000</v>
          </cell>
          <cell r="T17" t="str">
            <v>Level 19, HSBC Building</v>
          </cell>
          <cell r="U17" t="str">
            <v>580 George Street</v>
          </cell>
          <cell r="V17" t="str">
            <v>SYDNEY</v>
          </cell>
          <cell r="W17" t="str">
            <v>NSW</v>
          </cell>
          <cell r="X17" t="str">
            <v>2000</v>
          </cell>
          <cell r="Y17" t="str">
            <v>Alexandra Curran</v>
          </cell>
          <cell r="Z17" t="str">
            <v>02 9275 0020</v>
          </cell>
          <cell r="AA17" t="str">
            <v>alexandra.curran@apa.com.au</v>
          </cell>
          <cell r="AC17"/>
          <cell r="AD17"/>
          <cell r="AE17"/>
          <cell r="AF17"/>
        </row>
        <row r="18">
          <cell r="B18" t="str">
            <v>APA GasNet</v>
          </cell>
          <cell r="C18" t="str">
            <v>APA GasNet Australia (Operations) Pty Ltd</v>
          </cell>
          <cell r="D18" t="str">
            <v>065083009</v>
          </cell>
          <cell r="E18" t="str">
            <v>Vic</v>
          </cell>
          <cell r="F18" t="str">
            <v>Gas</v>
          </cell>
          <cell r="G18" t="str">
            <v>Transmission</v>
          </cell>
          <cell r="H18" t="str">
            <v>Weighted average price cap</v>
          </cell>
          <cell r="I18" t="str">
            <v>Calendar</v>
          </cell>
          <cell r="J18" t="str">
            <v>December</v>
          </cell>
          <cell r="K18">
            <v>5</v>
          </cell>
          <cell r="L18">
            <v>5</v>
          </cell>
          <cell r="M18" t="str">
            <v>x</v>
          </cell>
          <cell r="N18"/>
          <cell r="O18" t="str">
            <v>Level 19, HSBC Building</v>
          </cell>
          <cell r="P18" t="str">
            <v>580 George Street</v>
          </cell>
          <cell r="Q18" t="str">
            <v>SYDNEY</v>
          </cell>
          <cell r="R18" t="str">
            <v>NSW</v>
          </cell>
          <cell r="S18" t="str">
            <v>2000</v>
          </cell>
          <cell r="T18" t="str">
            <v>PO Box R41</v>
          </cell>
          <cell r="U18"/>
          <cell r="V18" t="str">
            <v>ROYAL EXCHANGE</v>
          </cell>
          <cell r="W18" t="str">
            <v>NSW</v>
          </cell>
          <cell r="X18" t="str">
            <v>1225</v>
          </cell>
          <cell r="Y18"/>
          <cell r="Z18" t="str">
            <v>02 9693 0000</v>
          </cell>
          <cell r="AA18"/>
          <cell r="AC18"/>
          <cell r="AD18"/>
          <cell r="AE18"/>
          <cell r="AF18"/>
        </row>
        <row r="19">
          <cell r="B19" t="str">
            <v>Ausgrid</v>
          </cell>
          <cell r="C19" t="str">
            <v>Ausgrid</v>
          </cell>
          <cell r="D19">
            <v>78508211731</v>
          </cell>
          <cell r="E19" t="str">
            <v>NSW</v>
          </cell>
          <cell r="F19" t="str">
            <v>Electricity</v>
          </cell>
          <cell r="G19" t="str">
            <v>Distribution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 t="str">
            <v>2014-19 Distribution Determination</v>
          </cell>
          <cell r="O19" t="str">
            <v>570 George St</v>
          </cell>
          <cell r="P19"/>
          <cell r="Q19" t="str">
            <v>SYDNEY</v>
          </cell>
          <cell r="R19" t="str">
            <v>NSW</v>
          </cell>
          <cell r="S19">
            <v>2000</v>
          </cell>
          <cell r="T19" t="str">
            <v>GPO Box 4009</v>
          </cell>
          <cell r="U19"/>
          <cell r="V19" t="str">
            <v>SYDNEY</v>
          </cell>
          <cell r="W19" t="str">
            <v>NSW</v>
          </cell>
          <cell r="X19" t="str">
            <v>2001</v>
          </cell>
          <cell r="Y19" t="str">
            <v>John Thomson</v>
          </cell>
          <cell r="Z19" t="str">
            <v>(02) 9269 2312</v>
          </cell>
          <cell r="AA19" t="str">
            <v>john.thomson@ausgrid.com.au</v>
          </cell>
          <cell r="AC19" t="str">
            <v>YES</v>
          </cell>
          <cell r="AD19" t="str">
            <v>YES</v>
          </cell>
          <cell r="AE19" t="str">
            <v>YES</v>
          </cell>
          <cell r="AF19" t="str">
            <v>YES</v>
          </cell>
        </row>
        <row r="20">
          <cell r="B20" t="str">
            <v>Ausgrid (Tx Assets)</v>
          </cell>
          <cell r="C20" t="str">
            <v>Ausgrid (Tx Assets)</v>
          </cell>
          <cell r="D20">
            <v>67505337385</v>
          </cell>
          <cell r="E20" t="str">
            <v>NSW</v>
          </cell>
          <cell r="F20" t="str">
            <v>Electricity</v>
          </cell>
          <cell r="G20" t="str">
            <v>Distribution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 t="str">
            <v>distribution determination</v>
          </cell>
          <cell r="O20"/>
          <cell r="P20"/>
          <cell r="Q20"/>
          <cell r="R20" t="str">
            <v>NSW</v>
          </cell>
          <cell r="S20"/>
          <cell r="T20"/>
          <cell r="U20"/>
          <cell r="V20"/>
          <cell r="W20"/>
          <cell r="X20"/>
          <cell r="Y20"/>
          <cell r="Z20"/>
          <cell r="AA20"/>
          <cell r="AC20"/>
          <cell r="AD20"/>
          <cell r="AE20"/>
          <cell r="AF20"/>
        </row>
        <row r="21">
          <cell r="B21" t="str">
            <v>AusNet (D)</v>
          </cell>
          <cell r="C21" t="str">
            <v>AusNet Electricity Services Pty Ltd</v>
          </cell>
          <cell r="D21">
            <v>91064651118</v>
          </cell>
          <cell r="E21" t="str">
            <v>Vic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Calendar</v>
          </cell>
          <cell r="J21" t="str">
            <v>December</v>
          </cell>
          <cell r="K21">
            <v>5</v>
          </cell>
          <cell r="L21">
            <v>5</v>
          </cell>
          <cell r="M21">
            <v>2</v>
          </cell>
          <cell r="N21" t="str">
            <v>2016-20 Distribution Determination</v>
          </cell>
          <cell r="O21" t="str">
            <v>Level 32</v>
          </cell>
          <cell r="P21" t="str">
            <v>2 Southbank Boulevard</v>
          </cell>
          <cell r="Q21" t="str">
            <v>SOUTHBANK</v>
          </cell>
          <cell r="R21" t="str">
            <v>Vic</v>
          </cell>
          <cell r="S21" t="str">
            <v>3006</v>
          </cell>
          <cell r="T21" t="str">
            <v>Locked Bag 14051</v>
          </cell>
          <cell r="U21"/>
          <cell r="V21" t="str">
            <v>MELBOURNE CITY MAIL CENTRE</v>
          </cell>
          <cell r="W21" t="str">
            <v>VIC</v>
          </cell>
          <cell r="X21">
            <v>8001</v>
          </cell>
          <cell r="Y21"/>
          <cell r="Z21"/>
          <cell r="AA21"/>
          <cell r="AC21"/>
          <cell r="AD21" t="str">
            <v>YES</v>
          </cell>
          <cell r="AE21" t="str">
            <v>YES</v>
          </cell>
          <cell r="AF21" t="str">
            <v>YES</v>
          </cell>
        </row>
        <row r="22">
          <cell r="B22" t="str">
            <v>AusNet (Gas)</v>
          </cell>
          <cell r="C22" t="str">
            <v>AusNet Gas Services</v>
          </cell>
          <cell r="D22" t="str">
            <v>086015036</v>
          </cell>
          <cell r="E22" t="str">
            <v>Vic</v>
          </cell>
          <cell r="F22" t="str">
            <v>Gas</v>
          </cell>
          <cell r="G22" t="str">
            <v>Distribution</v>
          </cell>
          <cell r="H22" t="str">
            <v>Weighted average price cap</v>
          </cell>
          <cell r="I22" t="str">
            <v>Calendar</v>
          </cell>
          <cell r="J22" t="str">
            <v>December</v>
          </cell>
          <cell r="K22">
            <v>5</v>
          </cell>
          <cell r="L22">
            <v>5</v>
          </cell>
          <cell r="M22" t="str">
            <v>X</v>
          </cell>
          <cell r="N22"/>
          <cell r="O22" t="str">
            <v>Level 19, HSBC Building</v>
          </cell>
          <cell r="P22" t="str">
            <v>580 George Street</v>
          </cell>
          <cell r="Q22" t="str">
            <v>SYDNEY</v>
          </cell>
          <cell r="R22" t="str">
            <v>NSW</v>
          </cell>
          <cell r="S22" t="str">
            <v>2000</v>
          </cell>
          <cell r="T22" t="str">
            <v>PO Box R41</v>
          </cell>
          <cell r="U22"/>
          <cell r="V22" t="str">
            <v>ROYAL EXCHANGE</v>
          </cell>
          <cell r="W22" t="str">
            <v>NSW</v>
          </cell>
          <cell r="X22" t="str">
            <v>1225</v>
          </cell>
          <cell r="Y22" t="str">
            <v>Alexandra Curran</v>
          </cell>
          <cell r="Z22" t="str">
            <v>02 9275 0020</v>
          </cell>
          <cell r="AA22" t="str">
            <v>alexandra.curran@apa.com.au</v>
          </cell>
          <cell r="AC22"/>
          <cell r="AD22"/>
          <cell r="AE22"/>
          <cell r="AF22"/>
        </row>
        <row r="23">
          <cell r="B23" t="str">
            <v>AusNet (T)</v>
          </cell>
          <cell r="C23" t="str">
            <v>Ausnet Services (Transmission) Ltd</v>
          </cell>
          <cell r="D23">
            <v>48116124362</v>
          </cell>
          <cell r="E23" t="str">
            <v>Vic</v>
          </cell>
          <cell r="F23" t="str">
            <v>Electricity</v>
          </cell>
          <cell r="G23" t="str">
            <v>Transmission</v>
          </cell>
          <cell r="H23" t="str">
            <v>Revenue cap</v>
          </cell>
          <cell r="I23" t="str">
            <v>Financial</v>
          </cell>
          <cell r="J23" t="str">
            <v>March</v>
          </cell>
          <cell r="K23">
            <v>5</v>
          </cell>
          <cell r="L23">
            <v>5</v>
          </cell>
          <cell r="M23">
            <v>2</v>
          </cell>
          <cell r="N23" t="str">
            <v>transmission determination</v>
          </cell>
          <cell r="O23" t="str">
            <v>Level 32</v>
          </cell>
          <cell r="P23" t="str">
            <v>2 Southbank Boulevard</v>
          </cell>
          <cell r="Q23" t="str">
            <v>SOUTHBANK</v>
          </cell>
          <cell r="R23" t="str">
            <v>Vic</v>
          </cell>
          <cell r="S23" t="str">
            <v>3006</v>
          </cell>
          <cell r="T23" t="str">
            <v>Locked Bag 14051</v>
          </cell>
          <cell r="U23"/>
          <cell r="V23" t="str">
            <v>MELBOURNE CITY MAIL CENTRE</v>
          </cell>
          <cell r="W23" t="str">
            <v>Vic</v>
          </cell>
          <cell r="X23" t="str">
            <v>8001</v>
          </cell>
          <cell r="Y23" t="str">
            <v>Clare Thompson</v>
          </cell>
          <cell r="Z23" t="str">
            <v>03 9695 6670</v>
          </cell>
          <cell r="AA23" t="str">
            <v>clare.e.thompson@ausnetservices.com.au</v>
          </cell>
          <cell r="AC23"/>
          <cell r="AD23"/>
          <cell r="AE23"/>
          <cell r="AF23"/>
        </row>
        <row r="24">
          <cell r="B24" t="str">
            <v>Australian Distribution Co.</v>
          </cell>
          <cell r="C24" t="str">
            <v>Australian Distribution Co.</v>
          </cell>
          <cell r="D24">
            <v>11222333444</v>
          </cell>
          <cell r="E24" t="str">
            <v>-</v>
          </cell>
          <cell r="F24" t="str">
            <v>Electricity</v>
          </cell>
          <cell r="G24" t="str">
            <v>Distribution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2</v>
          </cell>
          <cell r="N24" t="str">
            <v>distribution determination</v>
          </cell>
          <cell r="O24" t="str">
            <v>123 Straight Street</v>
          </cell>
          <cell r="P24"/>
          <cell r="Q24" t="str">
            <v>SYDNEY</v>
          </cell>
          <cell r="R24" t="str">
            <v>NSW</v>
          </cell>
          <cell r="S24" t="str">
            <v>2000</v>
          </cell>
          <cell r="T24" t="str">
            <v>PO Box 123</v>
          </cell>
          <cell r="U24"/>
          <cell r="V24" t="str">
            <v>SYDNEY</v>
          </cell>
          <cell r="W24" t="str">
            <v>NSW</v>
          </cell>
          <cell r="X24">
            <v>2000</v>
          </cell>
          <cell r="Y24" t="str">
            <v>Bob Smith</v>
          </cell>
          <cell r="Z24" t="str">
            <v>02 1234 5678</v>
          </cell>
          <cell r="AA24" t="str">
            <v>bob@auselec.net.au</v>
          </cell>
          <cell r="AC24"/>
          <cell r="AD24"/>
          <cell r="AE24"/>
          <cell r="AF24"/>
        </row>
        <row r="25">
          <cell r="B25" t="str">
            <v>Australian Distribution Co. (Vic)</v>
          </cell>
          <cell r="C25" t="str">
            <v>Australian Distribution Co. (Victoria)</v>
          </cell>
          <cell r="D25">
            <v>11222333444</v>
          </cell>
          <cell r="E25" t="str">
            <v>Vic</v>
          </cell>
          <cell r="F25" t="str">
            <v>Electricity</v>
          </cell>
          <cell r="G25" t="str">
            <v>Distribution</v>
          </cell>
          <cell r="H25" t="str">
            <v>Revenue cap</v>
          </cell>
          <cell r="I25" t="str">
            <v>Calendar</v>
          </cell>
          <cell r="J25" t="str">
            <v>December</v>
          </cell>
          <cell r="K25">
            <v>5</v>
          </cell>
          <cell r="L25">
            <v>5</v>
          </cell>
          <cell r="M25">
            <v>2</v>
          </cell>
          <cell r="N25" t="str">
            <v>distribution determination</v>
          </cell>
          <cell r="O25" t="str">
            <v>123 Straight Street</v>
          </cell>
          <cell r="P25"/>
          <cell r="Q25" t="str">
            <v>MELBOURNE</v>
          </cell>
          <cell r="R25" t="str">
            <v>Vic</v>
          </cell>
          <cell r="S25" t="str">
            <v>3000</v>
          </cell>
          <cell r="T25" t="str">
            <v>PO Box 123</v>
          </cell>
          <cell r="U25"/>
          <cell r="V25" t="str">
            <v>MELBOURNE</v>
          </cell>
          <cell r="W25" t="str">
            <v>VIC</v>
          </cell>
          <cell r="X25" t="str">
            <v>3000</v>
          </cell>
          <cell r="Y25" t="str">
            <v>Bob Smith</v>
          </cell>
          <cell r="Z25" t="str">
            <v>02 1234 5678</v>
          </cell>
          <cell r="AA25" t="str">
            <v>bob@auselec.net.au</v>
          </cell>
          <cell r="AC25"/>
          <cell r="AD25"/>
          <cell r="AE25"/>
          <cell r="AF25"/>
        </row>
        <row r="26">
          <cell r="B26" t="str">
            <v>Australian Transmission Co.</v>
          </cell>
          <cell r="C26" t="str">
            <v>Australian Transmission Co.</v>
          </cell>
          <cell r="D26">
            <v>11222333444</v>
          </cell>
          <cell r="E26" t="str">
            <v>-</v>
          </cell>
          <cell r="F26" t="str">
            <v>Electricity</v>
          </cell>
          <cell r="G26" t="str">
            <v>Transmission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 t="str">
            <v>transmission determination</v>
          </cell>
          <cell r="O26" t="str">
            <v>123 Straight Street</v>
          </cell>
          <cell r="P26"/>
          <cell r="Q26" t="str">
            <v>SYDNEY</v>
          </cell>
          <cell r="R26" t="str">
            <v>NSW</v>
          </cell>
          <cell r="S26" t="str">
            <v>2000</v>
          </cell>
          <cell r="T26" t="str">
            <v>PO Box 123</v>
          </cell>
          <cell r="U26"/>
          <cell r="V26" t="str">
            <v>SYDNEY</v>
          </cell>
          <cell r="W26" t="str">
            <v>NSW</v>
          </cell>
          <cell r="X26">
            <v>2000</v>
          </cell>
          <cell r="Y26" t="str">
            <v>Bob Smith</v>
          </cell>
          <cell r="Z26" t="str">
            <v>02 1234 5678</v>
          </cell>
          <cell r="AA26" t="str">
            <v>bob@auselec.net.au</v>
          </cell>
          <cell r="AC26"/>
          <cell r="AD26"/>
          <cell r="AE26"/>
          <cell r="AF26"/>
        </row>
        <row r="27">
          <cell r="B27" t="str">
            <v>CitiPower</v>
          </cell>
          <cell r="C27" t="str">
            <v>CitiPower</v>
          </cell>
          <cell r="D27">
            <v>76064651056</v>
          </cell>
          <cell r="E27" t="str">
            <v>Vic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Calendar</v>
          </cell>
          <cell r="J27" t="str">
            <v>December</v>
          </cell>
          <cell r="K27">
            <v>5</v>
          </cell>
          <cell r="L27">
            <v>5</v>
          </cell>
          <cell r="M27">
            <v>2</v>
          </cell>
          <cell r="N27" t="str">
            <v>2016-20 Distribution Determination</v>
          </cell>
          <cell r="O27" t="str">
            <v>40 Market Street</v>
          </cell>
          <cell r="P27"/>
          <cell r="Q27" t="str">
            <v>MELBOURNE</v>
          </cell>
          <cell r="R27" t="str">
            <v>Vic</v>
          </cell>
          <cell r="S27" t="str">
            <v>3000</v>
          </cell>
          <cell r="T27" t="str">
            <v>Locked Bag 14090</v>
          </cell>
          <cell r="U27"/>
          <cell r="V27" t="str">
            <v>MELBOURNE</v>
          </cell>
          <cell r="W27" t="str">
            <v>VIC</v>
          </cell>
          <cell r="X27">
            <v>8001</v>
          </cell>
          <cell r="Y27" t="str">
            <v>Hannah Williams</v>
          </cell>
          <cell r="Z27" t="str">
            <v>03 9683 4088</v>
          </cell>
          <cell r="AA27" t="str">
            <v>hwilliams@powercor.com.au</v>
          </cell>
          <cell r="AC27" t="str">
            <v>YES</v>
          </cell>
          <cell r="AD27" t="str">
            <v>YES</v>
          </cell>
          <cell r="AE27" t="str">
            <v>NO</v>
          </cell>
          <cell r="AF27" t="str">
            <v>NO</v>
          </cell>
        </row>
        <row r="28">
          <cell r="B28" t="str">
            <v>Directlink</v>
          </cell>
          <cell r="C28" t="str">
            <v>Directlink</v>
          </cell>
          <cell r="D28">
            <v>16779340889</v>
          </cell>
          <cell r="E28" t="str">
            <v>Qld</v>
          </cell>
          <cell r="F28" t="str">
            <v>Electricity</v>
          </cell>
          <cell r="G28" t="str">
            <v>Transmission</v>
          </cell>
          <cell r="H28" t="str">
            <v>Revenue cap</v>
          </cell>
          <cell r="I28" t="str">
            <v>Financial</v>
          </cell>
          <cell r="J28" t="str">
            <v>June</v>
          </cell>
          <cell r="K28">
            <v>9</v>
          </cell>
          <cell r="L28">
            <v>5</v>
          </cell>
          <cell r="M28">
            <v>5</v>
          </cell>
          <cell r="N28" t="str">
            <v>transmission determination</v>
          </cell>
          <cell r="O28" t="str">
            <v>Level 19, HSBC Building</v>
          </cell>
          <cell r="P28" t="str">
            <v>580 George Street</v>
          </cell>
          <cell r="Q28" t="str">
            <v>SYDNEY</v>
          </cell>
          <cell r="R28" t="str">
            <v>NSW</v>
          </cell>
          <cell r="S28" t="str">
            <v>2000</v>
          </cell>
          <cell r="T28" t="str">
            <v>PO Box R41</v>
          </cell>
          <cell r="U28"/>
          <cell r="V28" t="str">
            <v>ROYAL EXCHANGE</v>
          </cell>
          <cell r="W28" t="str">
            <v>NSW</v>
          </cell>
          <cell r="X28" t="str">
            <v>1225</v>
          </cell>
          <cell r="Y28" t="str">
            <v>Scott Young</v>
          </cell>
          <cell r="Z28" t="str">
            <v>02 9275 0031</v>
          </cell>
          <cell r="AA28" t="str">
            <v>scott.young@apa.com.au</v>
          </cell>
          <cell r="AC28"/>
          <cell r="AD28"/>
          <cell r="AE28"/>
          <cell r="AF28"/>
        </row>
        <row r="29">
          <cell r="B29" t="str">
            <v>ElectraNet</v>
          </cell>
          <cell r="C29" t="str">
            <v>ElectraNet</v>
          </cell>
          <cell r="D29">
            <v>41094482416</v>
          </cell>
          <cell r="E29" t="str">
            <v>SA</v>
          </cell>
          <cell r="F29" t="str">
            <v>Electricity</v>
          </cell>
          <cell r="G29" t="str">
            <v>Transmission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transmission determination</v>
          </cell>
          <cell r="O29" t="str">
            <v>52-55 East Terrace</v>
          </cell>
          <cell r="P29" t="str">
            <v>Rymill Park</v>
          </cell>
          <cell r="Q29" t="str">
            <v>ADELAIDE</v>
          </cell>
          <cell r="R29" t="str">
            <v>SA</v>
          </cell>
          <cell r="S29" t="str">
            <v>5000</v>
          </cell>
          <cell r="T29" t="str">
            <v>PO Box 7096</v>
          </cell>
          <cell r="U29" t="str">
            <v>Hutt Street Post Office</v>
          </cell>
          <cell r="V29" t="str">
            <v>ADELAIDE</v>
          </cell>
          <cell r="W29" t="str">
            <v>SA</v>
          </cell>
          <cell r="X29">
            <v>5000</v>
          </cell>
          <cell r="Y29" t="str">
            <v>Bill Jackson</v>
          </cell>
          <cell r="Z29" t="str">
            <v>08 8404 7969</v>
          </cell>
          <cell r="AA29" t="str">
            <v>jackson.bill@electranet.com.au</v>
          </cell>
          <cell r="AC29"/>
          <cell r="AD29"/>
          <cell r="AE29"/>
          <cell r="AF29"/>
        </row>
        <row r="30">
          <cell r="B30" t="str">
            <v>Endeavour Energy</v>
          </cell>
          <cell r="C30" t="str">
            <v>Endeavour Energy</v>
          </cell>
          <cell r="D30">
            <v>11247365823</v>
          </cell>
          <cell r="E30" t="str">
            <v>NSW</v>
          </cell>
          <cell r="F30" t="str">
            <v>Electricity</v>
          </cell>
          <cell r="G30" t="str">
            <v>Distribution</v>
          </cell>
          <cell r="H30" t="str">
            <v>Revenue cap</v>
          </cell>
          <cell r="I30" t="str">
            <v>Financial</v>
          </cell>
          <cell r="J30" t="str">
            <v>June</v>
          </cell>
          <cell r="K30">
            <v>5</v>
          </cell>
          <cell r="L30">
            <v>5</v>
          </cell>
          <cell r="M30">
            <v>5</v>
          </cell>
          <cell r="N30" t="str">
            <v>2014-19 Distribution Determination</v>
          </cell>
          <cell r="O30" t="str">
            <v>51 Huntingwood Drive</v>
          </cell>
          <cell r="P30"/>
          <cell r="Q30" t="str">
            <v>HUNTINGWOOD</v>
          </cell>
          <cell r="R30" t="str">
            <v>NSW</v>
          </cell>
          <cell r="S30" t="str">
            <v>2148</v>
          </cell>
          <cell r="T30" t="str">
            <v>PO Box 811</v>
          </cell>
          <cell r="U30"/>
          <cell r="V30" t="str">
            <v>SEVEN HILLS</v>
          </cell>
          <cell r="W30" t="str">
            <v>NSW</v>
          </cell>
          <cell r="X30" t="str">
            <v>1730</v>
          </cell>
          <cell r="Y30" t="str">
            <v>Jon Hocking</v>
          </cell>
          <cell r="Z30" t="str">
            <v>02 9853 4386 / 0407 348 156</v>
          </cell>
          <cell r="AA30" t="str">
            <v>Jon.Hocking@Endeavourenergy.com.au</v>
          </cell>
          <cell r="AC30" t="str">
            <v>NO</v>
          </cell>
          <cell r="AD30" t="str">
            <v>YES</v>
          </cell>
          <cell r="AE30" t="str">
            <v>YES</v>
          </cell>
          <cell r="AF30" t="str">
            <v>YES</v>
          </cell>
        </row>
        <row r="31">
          <cell r="B31" t="str">
            <v>Energex</v>
          </cell>
          <cell r="C31" t="str">
            <v>Energex</v>
          </cell>
          <cell r="D31">
            <v>40078849055</v>
          </cell>
          <cell r="E31" t="str">
            <v>Qld</v>
          </cell>
          <cell r="F31" t="str">
            <v>Electricity</v>
          </cell>
          <cell r="G31" t="str">
            <v>Distribution</v>
          </cell>
          <cell r="H31" t="str">
            <v>Revenue cap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 t="str">
            <v>2015-20 Distribution Determination</v>
          </cell>
          <cell r="O31" t="str">
            <v>26 Reddacliff Street</v>
          </cell>
          <cell r="P31"/>
          <cell r="Q31" t="str">
            <v>NEWSTEAD</v>
          </cell>
          <cell r="R31" t="str">
            <v>Qld</v>
          </cell>
          <cell r="S31" t="str">
            <v>4006</v>
          </cell>
          <cell r="T31" t="str">
            <v>26 Reddacliff Street</v>
          </cell>
          <cell r="U31"/>
          <cell r="V31" t="str">
            <v>NEWSTEAD</v>
          </cell>
          <cell r="W31" t="str">
            <v>QLD</v>
          </cell>
          <cell r="X31" t="str">
            <v>4006</v>
          </cell>
          <cell r="Y31" t="str">
            <v>Nicola Roscoe</v>
          </cell>
          <cell r="Z31" t="str">
            <v>07 3664 5891</v>
          </cell>
          <cell r="AA31" t="str">
            <v>nicolaroscoe@energex.com.au</v>
          </cell>
          <cell r="AC31" t="str">
            <v>YES</v>
          </cell>
          <cell r="AD31" t="str">
            <v>YES</v>
          </cell>
          <cell r="AE31" t="str">
            <v>YES</v>
          </cell>
          <cell r="AF31" t="str">
            <v>NO</v>
          </cell>
        </row>
        <row r="32">
          <cell r="B32" t="str">
            <v>Ergon Energy</v>
          </cell>
          <cell r="C32" t="str">
            <v>Ergon Energy</v>
          </cell>
          <cell r="D32">
            <v>50087646062</v>
          </cell>
          <cell r="E32" t="str">
            <v>Qld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N32" t="str">
            <v>2015-20 Distribution Determination</v>
          </cell>
          <cell r="O32" t="str">
            <v>22 Walker Street</v>
          </cell>
          <cell r="P32"/>
          <cell r="Q32" t="str">
            <v>TOWNSVILLE</v>
          </cell>
          <cell r="R32" t="str">
            <v>Qld</v>
          </cell>
          <cell r="S32" t="str">
            <v>4810</v>
          </cell>
          <cell r="T32" t="str">
            <v>Po Box 264</v>
          </cell>
          <cell r="U32"/>
          <cell r="V32" t="str">
            <v>FORTITUDE VALLEY</v>
          </cell>
          <cell r="W32" t="str">
            <v>QLD</v>
          </cell>
          <cell r="X32">
            <v>4006</v>
          </cell>
          <cell r="Y32" t="str">
            <v>Jenny Doyle, Group Manager Regulatory Affairs</v>
          </cell>
          <cell r="Z32" t="str">
            <v>(07) 3851 6416</v>
          </cell>
          <cell r="AA32" t="str">
            <v>jenny.doyle@ergon.com.au</v>
          </cell>
          <cell r="AC32" t="str">
            <v>NO</v>
          </cell>
          <cell r="AD32" t="str">
            <v>YES</v>
          </cell>
          <cell r="AE32" t="str">
            <v>YES</v>
          </cell>
          <cell r="AF32" t="str">
            <v>YES</v>
          </cell>
        </row>
        <row r="33">
          <cell r="B33" t="str">
            <v>Essential Energy</v>
          </cell>
          <cell r="C33" t="str">
            <v>Essential Energy</v>
          </cell>
          <cell r="D33">
            <v>37428185226</v>
          </cell>
          <cell r="E33" t="str">
            <v>NSW</v>
          </cell>
          <cell r="F33" t="str">
            <v>Electricity</v>
          </cell>
          <cell r="G33" t="str">
            <v>Distribution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 t="str">
            <v>2014-19 Distribution Determination</v>
          </cell>
          <cell r="O33" t="str">
            <v>8 Buller Street</v>
          </cell>
          <cell r="P33"/>
          <cell r="Q33" t="str">
            <v>PORT MACQUARIE</v>
          </cell>
          <cell r="R33" t="str">
            <v>NSW</v>
          </cell>
          <cell r="S33" t="str">
            <v>2444</v>
          </cell>
          <cell r="T33" t="str">
            <v>PO Box 5730</v>
          </cell>
          <cell r="U33"/>
          <cell r="V33" t="str">
            <v>PORT MACQUARIE</v>
          </cell>
          <cell r="W33" t="str">
            <v>NSW</v>
          </cell>
          <cell r="X33" t="str">
            <v>2444</v>
          </cell>
          <cell r="Y33" t="str">
            <v>Catherine Waddell</v>
          </cell>
          <cell r="Z33" t="str">
            <v>02 6338 3553</v>
          </cell>
          <cell r="AA33" t="str">
            <v>catherine.waddell@essentialenergy.com.au</v>
          </cell>
          <cell r="AC33"/>
          <cell r="AD33"/>
          <cell r="AE33" t="str">
            <v>YES</v>
          </cell>
          <cell r="AF33" t="str">
            <v>YES</v>
          </cell>
        </row>
        <row r="34">
          <cell r="B34" t="str">
            <v>Jemena Electricity</v>
          </cell>
          <cell r="C34" t="str">
            <v>Jemena Electricity</v>
          </cell>
          <cell r="D34">
            <v>82064651083</v>
          </cell>
          <cell r="E34" t="str">
            <v>Vic</v>
          </cell>
          <cell r="F34" t="str">
            <v>Electricity</v>
          </cell>
          <cell r="G34" t="str">
            <v>Distribution</v>
          </cell>
          <cell r="H34" t="str">
            <v>Revenue cap</v>
          </cell>
          <cell r="I34" t="str">
            <v>Calendar</v>
          </cell>
          <cell r="J34" t="str">
            <v>December</v>
          </cell>
          <cell r="K34">
            <v>5</v>
          </cell>
          <cell r="L34">
            <v>5</v>
          </cell>
          <cell r="M34">
            <v>2</v>
          </cell>
          <cell r="N34" t="str">
            <v>2016-20 Distribution Determination</v>
          </cell>
          <cell r="O34" t="str">
            <v>Level 16</v>
          </cell>
          <cell r="P34" t="str">
            <v>567 Collins Street</v>
          </cell>
          <cell r="Q34" t="str">
            <v>MELBOURNE</v>
          </cell>
          <cell r="R34" t="str">
            <v>VIC</v>
          </cell>
          <cell r="S34" t="str">
            <v>3000</v>
          </cell>
          <cell r="T34" t="str">
            <v>PO Box 16182</v>
          </cell>
          <cell r="U34"/>
          <cell r="V34" t="str">
            <v>MELBOURNE</v>
          </cell>
          <cell r="W34" t="str">
            <v>VIC</v>
          </cell>
          <cell r="X34">
            <v>8001</v>
          </cell>
          <cell r="Y34" t="str">
            <v>Matthew Serpell</v>
          </cell>
          <cell r="Z34" t="str">
            <v>03 9173 8231</v>
          </cell>
          <cell r="AA34" t="str">
            <v>matthew.serpell@jemena.com.au</v>
          </cell>
          <cell r="AC34"/>
          <cell r="AD34"/>
          <cell r="AE34" t="str">
            <v>YES</v>
          </cell>
          <cell r="AF34" t="str">
            <v>NO</v>
          </cell>
        </row>
        <row r="35">
          <cell r="B35" t="str">
            <v>JGN</v>
          </cell>
          <cell r="C35" t="str">
            <v>Jemena Gas Networks (NSW) Ltd</v>
          </cell>
          <cell r="D35" t="str">
            <v>003 004 322</v>
          </cell>
          <cell r="E35" t="str">
            <v>NSW</v>
          </cell>
          <cell r="F35" t="str">
            <v>Gas</v>
          </cell>
          <cell r="G35" t="str">
            <v>Distribution</v>
          </cell>
          <cell r="H35" t="str">
            <v>Weighted average price cap</v>
          </cell>
          <cell r="I35" t="str">
            <v>Financial</v>
          </cell>
          <cell r="J35" t="str">
            <v>June</v>
          </cell>
          <cell r="K35">
            <v>5</v>
          </cell>
          <cell r="L35">
            <v>5</v>
          </cell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C35"/>
          <cell r="AD35"/>
          <cell r="AE35"/>
          <cell r="AF35"/>
        </row>
        <row r="36">
          <cell r="B36" t="str">
            <v>Multinet Gas</v>
          </cell>
          <cell r="C36" t="str">
            <v>Multinet Gas (DB No.1) Pty Ltd (ACN 086 026 986), Multinet Gas (DB No.2) Pty Ltd (ACN 086 230 122)</v>
          </cell>
          <cell r="D36" t="str">
            <v>086026986</v>
          </cell>
          <cell r="E36" t="str">
            <v>Vic</v>
          </cell>
          <cell r="F36" t="str">
            <v>Gas</v>
          </cell>
          <cell r="G36" t="str">
            <v>Distribution</v>
          </cell>
          <cell r="H36" t="str">
            <v>Weighted average price cap</v>
          </cell>
          <cell r="I36" t="str">
            <v>Calendar</v>
          </cell>
          <cell r="J36" t="str">
            <v>December</v>
          </cell>
          <cell r="K36">
            <v>5</v>
          </cell>
          <cell r="L36">
            <v>5</v>
          </cell>
          <cell r="M36" t="str">
            <v>x</v>
          </cell>
          <cell r="N36"/>
          <cell r="O36" t="str">
            <v>6 Nexus Court</v>
          </cell>
          <cell r="P36"/>
          <cell r="Q36" t="str">
            <v>MULGRAVE</v>
          </cell>
          <cell r="R36" t="str">
            <v>Vic</v>
          </cell>
          <cell r="S36" t="str">
            <v>3149</v>
          </cell>
          <cell r="T36"/>
          <cell r="U36"/>
          <cell r="V36"/>
          <cell r="W36"/>
          <cell r="X36"/>
          <cell r="Y36" t="str">
            <v>Stephanie McDougall</v>
          </cell>
          <cell r="Z36" t="str">
            <v>03 8846 9538</v>
          </cell>
          <cell r="AA36" t="str">
            <v>Stephanie.McDougall@ue.com.au</v>
          </cell>
          <cell r="AC36"/>
          <cell r="AD36"/>
          <cell r="AE36"/>
          <cell r="AF36"/>
        </row>
        <row r="37">
          <cell r="B37" t="str">
            <v>Murraylink</v>
          </cell>
          <cell r="C37" t="str">
            <v>Murraylink</v>
          </cell>
          <cell r="D37">
            <v>79181207909</v>
          </cell>
          <cell r="E37" t="str">
            <v>SA</v>
          </cell>
          <cell r="F37" t="str">
            <v>Electricity</v>
          </cell>
          <cell r="G37" t="str">
            <v>Transmission</v>
          </cell>
          <cell r="H37" t="str">
            <v>Revenue cap</v>
          </cell>
          <cell r="I37" t="str">
            <v>Financial</v>
          </cell>
          <cell r="J37" t="str">
            <v>June</v>
          </cell>
          <cell r="K37">
            <v>5</v>
          </cell>
          <cell r="L37">
            <v>5</v>
          </cell>
          <cell r="M37">
            <v>5</v>
          </cell>
          <cell r="N37" t="str">
            <v>transmission determination</v>
          </cell>
          <cell r="O37" t="str">
            <v>Level 19</v>
          </cell>
          <cell r="P37" t="str">
            <v>580 George Street</v>
          </cell>
          <cell r="Q37" t="str">
            <v>SYDNEY</v>
          </cell>
          <cell r="R37" t="str">
            <v>NSW</v>
          </cell>
          <cell r="S37" t="str">
            <v>2000</v>
          </cell>
          <cell r="T37"/>
          <cell r="U37"/>
          <cell r="V37"/>
          <cell r="W37"/>
          <cell r="X37"/>
          <cell r="Y37" t="str">
            <v>Scott Young</v>
          </cell>
          <cell r="Z37" t="str">
            <v>02 9275 0031</v>
          </cell>
          <cell r="AA37" t="str">
            <v>scott.young@apa.com.au</v>
          </cell>
          <cell r="AC37"/>
          <cell r="AD37"/>
          <cell r="AE37"/>
          <cell r="AF37"/>
        </row>
        <row r="38">
          <cell r="B38" t="str">
            <v>Power and Water</v>
          </cell>
          <cell r="C38" t="str">
            <v>Power and Water Corporation</v>
          </cell>
          <cell r="D38">
            <v>15947352360</v>
          </cell>
          <cell r="E38" t="str">
            <v>NT</v>
          </cell>
          <cell r="F38" t="str">
            <v>Electricity</v>
          </cell>
          <cell r="G38" t="str">
            <v>Distribution</v>
          </cell>
          <cell r="H38" t="str">
            <v>Revenue cap</v>
          </cell>
          <cell r="I38" t="str">
            <v>Financial</v>
          </cell>
          <cell r="J38" t="str">
            <v>June</v>
          </cell>
          <cell r="K38">
            <v>5</v>
          </cell>
          <cell r="L38">
            <v>5</v>
          </cell>
          <cell r="M38" t="str">
            <v>x</v>
          </cell>
          <cell r="N38" t="str">
            <v>distribution determination</v>
          </cell>
          <cell r="O38" t="str">
            <v>GPO Box 1921</v>
          </cell>
          <cell r="P38"/>
          <cell r="Q38" t="str">
            <v>DARWIN</v>
          </cell>
          <cell r="R38" t="str">
            <v>NT</v>
          </cell>
          <cell r="S38" t="str">
            <v>0801</v>
          </cell>
          <cell r="T38" t="str">
            <v>GPO Box 1921</v>
          </cell>
          <cell r="U38"/>
          <cell r="V38" t="str">
            <v>DARWIN</v>
          </cell>
          <cell r="W38" t="str">
            <v>NT</v>
          </cell>
          <cell r="X38" t="str">
            <v>0801</v>
          </cell>
          <cell r="Y38" t="str">
            <v>Lucy Moon</v>
          </cell>
          <cell r="Z38" t="str">
            <v>08 8924 5822</v>
          </cell>
          <cell r="AA38" t="str">
            <v>Lucy.Moon@powerwater.com.au</v>
          </cell>
          <cell r="AC38" t="str">
            <v>YES</v>
          </cell>
          <cell r="AD38" t="str">
            <v>YES</v>
          </cell>
          <cell r="AE38" t="str">
            <v>YES</v>
          </cell>
          <cell r="AF38" t="str">
            <v>YES</v>
          </cell>
        </row>
        <row r="39">
          <cell r="B39" t="str">
            <v>Powercor Australia</v>
          </cell>
          <cell r="C39" t="str">
            <v>Powercor Australia</v>
          </cell>
          <cell r="D39">
            <v>89064651109</v>
          </cell>
          <cell r="E39" t="str">
            <v>Vic</v>
          </cell>
          <cell r="F39" t="str">
            <v>Electricity</v>
          </cell>
          <cell r="G39" t="str">
            <v>Distribution</v>
          </cell>
          <cell r="H39" t="str">
            <v>Revenue cap</v>
          </cell>
          <cell r="I39" t="str">
            <v>Calendar</v>
          </cell>
          <cell r="J39" t="str">
            <v>December</v>
          </cell>
          <cell r="K39">
            <v>5</v>
          </cell>
          <cell r="L39">
            <v>5</v>
          </cell>
          <cell r="M39">
            <v>2</v>
          </cell>
          <cell r="N39" t="str">
            <v>2016-20 Distribution Determination</v>
          </cell>
          <cell r="O39" t="str">
            <v>40 Market Street</v>
          </cell>
          <cell r="P39"/>
          <cell r="Q39" t="str">
            <v>MELBOURNE</v>
          </cell>
          <cell r="R39" t="str">
            <v>Vic</v>
          </cell>
          <cell r="S39" t="str">
            <v>3000</v>
          </cell>
          <cell r="T39" t="str">
            <v>Locked bag 14090</v>
          </cell>
          <cell r="U39"/>
          <cell r="V39" t="str">
            <v>MELBOURNE</v>
          </cell>
          <cell r="W39" t="str">
            <v>VIC</v>
          </cell>
          <cell r="X39">
            <v>8001</v>
          </cell>
          <cell r="Y39" t="str">
            <v>Hannah Williams</v>
          </cell>
          <cell r="Z39" t="str">
            <v>03 9683 4088</v>
          </cell>
          <cell r="AA39" t="str">
            <v>hwilliams@powercor.com.au</v>
          </cell>
          <cell r="AC39"/>
          <cell r="AD39"/>
          <cell r="AE39" t="str">
            <v>YES</v>
          </cell>
          <cell r="AF39" t="str">
            <v>YES</v>
          </cell>
        </row>
        <row r="40">
          <cell r="B40" t="str">
            <v>Powerlink</v>
          </cell>
          <cell r="C40" t="str">
            <v>Queensland Electricity Transmission Corporation Limited trading as Powerlink Queensland</v>
          </cell>
          <cell r="D40">
            <v>82078849233</v>
          </cell>
          <cell r="E40" t="str">
            <v>Qld</v>
          </cell>
          <cell r="F40" t="str">
            <v>Electricity</v>
          </cell>
          <cell r="G40" t="str">
            <v>Transmission</v>
          </cell>
          <cell r="H40" t="str">
            <v>Revenue cap</v>
          </cell>
          <cell r="I40" t="str">
            <v>Financial</v>
          </cell>
          <cell r="J40" t="str">
            <v>June</v>
          </cell>
          <cell r="K40">
            <v>5</v>
          </cell>
          <cell r="L40">
            <v>5</v>
          </cell>
          <cell r="M40">
            <v>5</v>
          </cell>
          <cell r="N40" t="str">
            <v>transmission determination</v>
          </cell>
          <cell r="O40" t="str">
            <v>33 Harold St</v>
          </cell>
          <cell r="P40"/>
          <cell r="Q40" t="str">
            <v>VIRGINIA</v>
          </cell>
          <cell r="R40" t="str">
            <v>Qld</v>
          </cell>
          <cell r="S40" t="str">
            <v>4014</v>
          </cell>
          <cell r="T40" t="str">
            <v>PO Box 1193</v>
          </cell>
          <cell r="U40"/>
          <cell r="V40" t="str">
            <v>VIRGINIA</v>
          </cell>
          <cell r="W40" t="str">
            <v>QLD</v>
          </cell>
          <cell r="X40">
            <v>4014</v>
          </cell>
          <cell r="Y40" t="str">
            <v>Jennifer Harris</v>
          </cell>
          <cell r="Z40" t="str">
            <v>07 3860 2667</v>
          </cell>
          <cell r="AA40" t="str">
            <v>jharris@powerlink.com.au</v>
          </cell>
          <cell r="AC40"/>
          <cell r="AD40"/>
          <cell r="AE40"/>
          <cell r="AF40"/>
        </row>
        <row r="41">
          <cell r="B41" t="str">
            <v>Roma to Brisbane Pipeline</v>
          </cell>
          <cell r="C41" t="str">
            <v>APT Petroleum Pipelines Limited t/a Roma to Brisbane Pipeline</v>
          </cell>
          <cell r="D41" t="str">
            <v>009 737 393</v>
          </cell>
          <cell r="E41" t="str">
            <v>Qld</v>
          </cell>
          <cell r="F41" t="str">
            <v>Gas</v>
          </cell>
          <cell r="G41" t="str">
            <v>Transmission</v>
          </cell>
          <cell r="H41" t="str">
            <v>Weighted average price cap</v>
          </cell>
          <cell r="I41" t="str">
            <v>Financial</v>
          </cell>
          <cell r="J41" t="str">
            <v>June</v>
          </cell>
          <cell r="K41">
            <v>5</v>
          </cell>
          <cell r="L41">
            <v>5</v>
          </cell>
          <cell r="M41" t="str">
            <v>x</v>
          </cell>
          <cell r="N41" t="str">
            <v>n/a</v>
          </cell>
          <cell r="O41" t="str">
            <v>580 George Street</v>
          </cell>
          <cell r="P41"/>
          <cell r="Q41" t="str">
            <v>SYDNEY</v>
          </cell>
          <cell r="R41" t="str">
            <v>NSW</v>
          </cell>
          <cell r="S41" t="str">
            <v>2000</v>
          </cell>
          <cell r="T41" t="str">
            <v>PO Box R41</v>
          </cell>
          <cell r="U41"/>
          <cell r="V41" t="str">
            <v>ROYAL EXCHANGE</v>
          </cell>
          <cell r="W41" t="str">
            <v>NSW</v>
          </cell>
          <cell r="X41" t="str">
            <v>1225</v>
          </cell>
          <cell r="Y41" t="str">
            <v>Mark Allen</v>
          </cell>
          <cell r="Z41" t="str">
            <v>02 9275 0010</v>
          </cell>
          <cell r="AA41" t="str">
            <v>mark.allen@apa.com.au</v>
          </cell>
          <cell r="AC41"/>
          <cell r="AD41"/>
          <cell r="AE41"/>
          <cell r="AF41"/>
        </row>
        <row r="42">
          <cell r="B42" t="str">
            <v>SA Power Networks</v>
          </cell>
          <cell r="C42" t="str">
            <v>SA Power Networks</v>
          </cell>
          <cell r="D42">
            <v>13332330749</v>
          </cell>
          <cell r="E42" t="str">
            <v>SA</v>
          </cell>
          <cell r="F42" t="str">
            <v>Electricity</v>
          </cell>
          <cell r="G42" t="str">
            <v>Distribution</v>
          </cell>
          <cell r="H42" t="str">
            <v>Revenue cap</v>
          </cell>
          <cell r="I42" t="str">
            <v>Financial</v>
          </cell>
          <cell r="J42" t="str">
            <v>June</v>
          </cell>
          <cell r="K42">
            <v>5</v>
          </cell>
          <cell r="L42">
            <v>5</v>
          </cell>
          <cell r="M42">
            <v>5</v>
          </cell>
          <cell r="N42" t="str">
            <v>2015-20 Distribution Determination</v>
          </cell>
          <cell r="O42" t="str">
            <v>1 Anzac Highway</v>
          </cell>
          <cell r="P42"/>
          <cell r="Q42" t="str">
            <v>KESWICK</v>
          </cell>
          <cell r="R42" t="str">
            <v>SA</v>
          </cell>
          <cell r="S42" t="str">
            <v>5035</v>
          </cell>
          <cell r="T42" t="str">
            <v>GPO Box 77</v>
          </cell>
          <cell r="U42"/>
          <cell r="V42" t="str">
            <v>ADELAIDE</v>
          </cell>
          <cell r="W42" t="str">
            <v>SA</v>
          </cell>
          <cell r="X42" t="str">
            <v>5000</v>
          </cell>
          <cell r="Y42" t="str">
            <v>Richard Sibly</v>
          </cell>
          <cell r="Z42" t="str">
            <v>08 8404 5613</v>
          </cell>
          <cell r="AA42" t="str">
            <v>richard.sibly@sapowernetworks.com.au</v>
          </cell>
          <cell r="AC42"/>
          <cell r="AD42"/>
          <cell r="AE42" t="str">
            <v>YES</v>
          </cell>
          <cell r="AF42" t="str">
            <v>YES</v>
          </cell>
        </row>
        <row r="43">
          <cell r="B43" t="str">
            <v>TasNetworks (D)</v>
          </cell>
          <cell r="C43" t="str">
            <v>TasNetworks (D)</v>
          </cell>
          <cell r="D43">
            <v>24167357299</v>
          </cell>
          <cell r="E43" t="str">
            <v>Tas</v>
          </cell>
          <cell r="F43" t="str">
            <v>Electricity</v>
          </cell>
          <cell r="G43" t="str">
            <v>Distribution</v>
          </cell>
          <cell r="H43" t="str">
            <v>Revenue cap</v>
          </cell>
          <cell r="I43" t="str">
            <v>Financial</v>
          </cell>
          <cell r="J43" t="str">
            <v>June</v>
          </cell>
          <cell r="K43">
            <v>5</v>
          </cell>
          <cell r="L43">
            <v>5</v>
          </cell>
          <cell r="M43">
            <v>5</v>
          </cell>
          <cell r="N43" t="str">
            <v>distribution determination</v>
          </cell>
          <cell r="O43" t="str">
            <v>1-7 Maria Street</v>
          </cell>
          <cell r="P43"/>
          <cell r="Q43" t="str">
            <v>LENAH VALLEY</v>
          </cell>
          <cell r="R43" t="str">
            <v>Tas</v>
          </cell>
          <cell r="S43" t="str">
            <v>7008</v>
          </cell>
          <cell r="T43" t="str">
            <v>PO Box 606</v>
          </cell>
          <cell r="U43"/>
          <cell r="V43" t="str">
            <v>MOONAH</v>
          </cell>
          <cell r="W43" t="str">
            <v>Tas</v>
          </cell>
          <cell r="X43" t="str">
            <v>7009</v>
          </cell>
          <cell r="Y43" t="str">
            <v>John Sayers</v>
          </cell>
          <cell r="Z43" t="str">
            <v>03 6271 6469</v>
          </cell>
          <cell r="AA43" t="str">
            <v>john.sayers@tasnetworks.com.au</v>
          </cell>
          <cell r="AC43"/>
          <cell r="AD43"/>
          <cell r="AE43" t="str">
            <v>YES</v>
          </cell>
          <cell r="AF43" t="str">
            <v>YES</v>
          </cell>
        </row>
        <row r="44">
          <cell r="B44" t="str">
            <v>TasNetworks (T)</v>
          </cell>
          <cell r="C44" t="str">
            <v>TasNetworks (T)</v>
          </cell>
          <cell r="D44">
            <v>24167357299</v>
          </cell>
          <cell r="E44" t="str">
            <v>Tas</v>
          </cell>
          <cell r="F44" t="str">
            <v>Electricity</v>
          </cell>
          <cell r="G44" t="str">
            <v>Transmission</v>
          </cell>
          <cell r="H44" t="str">
            <v>Revenue cap</v>
          </cell>
          <cell r="I44" t="str">
            <v>Financial</v>
          </cell>
          <cell r="J44" t="str">
            <v>June</v>
          </cell>
          <cell r="K44">
            <v>5</v>
          </cell>
          <cell r="L44">
            <v>5</v>
          </cell>
          <cell r="M44">
            <v>5</v>
          </cell>
          <cell r="N44" t="str">
            <v>transmission determination</v>
          </cell>
          <cell r="O44" t="str">
            <v>1-7 Maria Street</v>
          </cell>
          <cell r="P44"/>
          <cell r="Q44" t="str">
            <v>LENAH VALLEY</v>
          </cell>
          <cell r="R44" t="str">
            <v>Tas</v>
          </cell>
          <cell r="S44" t="str">
            <v>7008</v>
          </cell>
          <cell r="T44" t="str">
            <v>PO Box 606</v>
          </cell>
          <cell r="U44"/>
          <cell r="V44" t="str">
            <v>MOONAH</v>
          </cell>
          <cell r="W44" t="str">
            <v>Tas</v>
          </cell>
          <cell r="X44" t="str">
            <v>7009</v>
          </cell>
          <cell r="Y44" t="str">
            <v>John Sayers</v>
          </cell>
          <cell r="Z44" t="str">
            <v>03 6271 6469</v>
          </cell>
          <cell r="AA44" t="str">
            <v>john.sayers@tasnetworks.com.au</v>
          </cell>
          <cell r="AC44"/>
          <cell r="AD44"/>
          <cell r="AE44"/>
          <cell r="AF44"/>
        </row>
        <row r="45">
          <cell r="B45" t="str">
            <v>TransGrid</v>
          </cell>
          <cell r="C45" t="str">
            <v>NSW Electricity Networks Operations Pty Ltd trading as TransGrid</v>
          </cell>
          <cell r="D45">
            <v>609169959</v>
          </cell>
          <cell r="E45" t="str">
            <v>NSW</v>
          </cell>
          <cell r="F45" t="str">
            <v>Electricity</v>
          </cell>
          <cell r="G45" t="str">
            <v>Transmission</v>
          </cell>
          <cell r="H45" t="str">
            <v>Revenue cap</v>
          </cell>
          <cell r="I45" t="str">
            <v>Financial</v>
          </cell>
          <cell r="J45" t="str">
            <v>June</v>
          </cell>
          <cell r="K45">
            <v>5</v>
          </cell>
          <cell r="L45">
            <v>4</v>
          </cell>
          <cell r="M45">
            <v>5</v>
          </cell>
          <cell r="N45" t="str">
            <v>transmission determination</v>
          </cell>
          <cell r="O45" t="str">
            <v>180 Thomas Street</v>
          </cell>
          <cell r="P45"/>
          <cell r="Q45" t="str">
            <v>SYDNEY</v>
          </cell>
          <cell r="R45" t="str">
            <v>NSW</v>
          </cell>
          <cell r="S45" t="str">
            <v>2000</v>
          </cell>
          <cell r="T45" t="str">
            <v>PO Box A1000</v>
          </cell>
          <cell r="U45"/>
          <cell r="V45" t="str">
            <v>SYDNEY SOUTH</v>
          </cell>
          <cell r="W45" t="str">
            <v>NSW</v>
          </cell>
          <cell r="X45" t="str">
            <v>1235</v>
          </cell>
          <cell r="Y45" t="str">
            <v>Garrie Chubb</v>
          </cell>
          <cell r="Z45" t="str">
            <v>0408 210 221</v>
          </cell>
          <cell r="AA45" t="str">
            <v>garrie.chubb@transgrid.com.au</v>
          </cell>
          <cell r="AC45"/>
          <cell r="AD45"/>
          <cell r="AE45"/>
          <cell r="AF45"/>
        </row>
        <row r="46">
          <cell r="B46" t="str">
            <v>United Energy</v>
          </cell>
          <cell r="C46" t="str">
            <v>United Energy</v>
          </cell>
          <cell r="D46">
            <v>70064651029</v>
          </cell>
          <cell r="E46" t="str">
            <v>Vic</v>
          </cell>
          <cell r="F46" t="str">
            <v>Electricity</v>
          </cell>
          <cell r="G46" t="str">
            <v>Distribution</v>
          </cell>
          <cell r="H46" t="str">
            <v>Revenue cap</v>
          </cell>
          <cell r="I46" t="str">
            <v>Calendar</v>
          </cell>
          <cell r="J46" t="str">
            <v>December</v>
          </cell>
          <cell r="K46">
            <v>5</v>
          </cell>
          <cell r="L46">
            <v>5</v>
          </cell>
          <cell r="M46">
            <v>2</v>
          </cell>
          <cell r="N46" t="str">
            <v>2016-20 Distribution Determination</v>
          </cell>
          <cell r="O46" t="str">
            <v>Level 3</v>
          </cell>
          <cell r="P46" t="str">
            <v>6 Nexus Court</v>
          </cell>
          <cell r="Q46" t="str">
            <v>MULGRAVE</v>
          </cell>
          <cell r="R46" t="str">
            <v>Vic</v>
          </cell>
          <cell r="S46" t="str">
            <v>3149</v>
          </cell>
          <cell r="T46" t="str">
            <v>PO Box 449</v>
          </cell>
          <cell r="U46"/>
          <cell r="V46" t="str">
            <v>MOUNT WAVERLEY</v>
          </cell>
          <cell r="W46" t="str">
            <v>VIC</v>
          </cell>
          <cell r="X46">
            <v>3170</v>
          </cell>
          <cell r="Y46" t="str">
            <v>Mathew Abraham</v>
          </cell>
          <cell r="Z46" t="str">
            <v>03 8846 9758</v>
          </cell>
          <cell r="AA46" t="str">
            <v>mathew.abraham@ue.com.au</v>
          </cell>
          <cell r="AC46"/>
          <cell r="AD46"/>
          <cell r="AE46" t="str">
            <v>YES</v>
          </cell>
          <cell r="AF46" t="str">
            <v>NO</v>
          </cell>
        </row>
        <row r="47">
          <cell r="B47" t="str">
            <v>Western Power (D)</v>
          </cell>
          <cell r="C47" t="str">
            <v>Western Power (D)</v>
          </cell>
          <cell r="D47">
            <v>18540492861</v>
          </cell>
          <cell r="E47" t="str">
            <v>WA</v>
          </cell>
          <cell r="F47" t="str">
            <v>Electricity</v>
          </cell>
          <cell r="G47" t="str">
            <v>Distribution</v>
          </cell>
          <cell r="H47" t="str">
            <v>Revenue cap</v>
          </cell>
          <cell r="I47" t="str">
            <v>Financial</v>
          </cell>
          <cell r="J47" t="str">
            <v>June</v>
          </cell>
          <cell r="K47">
            <v>12</v>
          </cell>
          <cell r="L47">
            <v>4</v>
          </cell>
          <cell r="M47" t="str">
            <v>x</v>
          </cell>
          <cell r="N47" t="str">
            <v>distribution determination</v>
          </cell>
          <cell r="O47" t="str">
            <v>363 Wellington Street</v>
          </cell>
          <cell r="P47"/>
          <cell r="Q47" t="str">
            <v>PERTH</v>
          </cell>
          <cell r="R47" t="str">
            <v>WA</v>
          </cell>
          <cell r="S47" t="str">
            <v>6000</v>
          </cell>
          <cell r="T47" t="str">
            <v>GPO Box L921</v>
          </cell>
          <cell r="U47"/>
          <cell r="V47" t="str">
            <v>PERTH</v>
          </cell>
          <cell r="W47" t="str">
            <v>WA</v>
          </cell>
          <cell r="X47">
            <v>6842</v>
          </cell>
          <cell r="Y47" t="str">
            <v>Judy Hunter</v>
          </cell>
          <cell r="Z47" t="str">
            <v>08 9326 6239</v>
          </cell>
          <cell r="AA47" t="str">
            <v>judy.hunter@westernpower.com.au</v>
          </cell>
          <cell r="AC47"/>
          <cell r="AD47"/>
          <cell r="AE47" t="str">
            <v>YES</v>
          </cell>
          <cell r="AF47" t="str">
            <v>YES</v>
          </cell>
        </row>
        <row r="48">
          <cell r="B48" t="str">
            <v>Western Power (T)</v>
          </cell>
          <cell r="C48" t="str">
            <v>Western Power (T)</v>
          </cell>
          <cell r="D48">
            <v>18540492861</v>
          </cell>
          <cell r="E48" t="str">
            <v>WA</v>
          </cell>
          <cell r="F48" t="str">
            <v>Electricity</v>
          </cell>
          <cell r="G48" t="str">
            <v>Transmission</v>
          </cell>
          <cell r="H48" t="str">
            <v>Revenue cap</v>
          </cell>
          <cell r="I48" t="str">
            <v>Financial</v>
          </cell>
          <cell r="J48" t="str">
            <v>June</v>
          </cell>
          <cell r="K48">
            <v>12</v>
          </cell>
          <cell r="L48">
            <v>4</v>
          </cell>
          <cell r="M48" t="str">
            <v>x</v>
          </cell>
          <cell r="N48" t="str">
            <v>transmission determination</v>
          </cell>
          <cell r="O48" t="str">
            <v>363 Wellington Street</v>
          </cell>
          <cell r="P48"/>
          <cell r="Q48" t="str">
            <v>PERTH</v>
          </cell>
          <cell r="R48" t="str">
            <v>WA</v>
          </cell>
          <cell r="S48" t="str">
            <v>6000</v>
          </cell>
          <cell r="T48" t="str">
            <v>GPO Box L921</v>
          </cell>
          <cell r="U48"/>
          <cell r="V48" t="str">
            <v>PERTH</v>
          </cell>
          <cell r="W48" t="str">
            <v>WA</v>
          </cell>
          <cell r="X48">
            <v>6842</v>
          </cell>
          <cell r="Y48" t="str">
            <v>Judy Hunter</v>
          </cell>
          <cell r="Z48" t="str">
            <v>08 9326 6239</v>
          </cell>
          <cell r="AA48" t="str">
            <v>judy.hunter@westernpower.com.au</v>
          </cell>
          <cell r="AC48"/>
          <cell r="AD48"/>
          <cell r="AE48" t="str">
            <v>YES</v>
          </cell>
          <cell r="AF48" t="str">
            <v>YES</v>
          </cell>
        </row>
        <row r="54">
          <cell r="B54" t="str">
            <v>ARR</v>
          </cell>
          <cell r="C54" t="str">
            <v>ANNUAL REPORTING STATEMENT</v>
          </cell>
          <cell r="E54" t="str">
            <v>2020</v>
          </cell>
        </row>
        <row r="55">
          <cell r="B55" t="str">
            <v>CA</v>
          </cell>
          <cell r="C55" t="str">
            <v>CATEGORY ANALYSIS</v>
          </cell>
          <cell r="E55" t="str">
            <v>2020</v>
          </cell>
        </row>
        <row r="56">
          <cell r="B56" t="str">
            <v>CPI</v>
          </cell>
          <cell r="C56" t="str">
            <v>CPI</v>
          </cell>
          <cell r="E56"/>
        </row>
        <row r="57">
          <cell r="B57" t="str">
            <v>EB</v>
          </cell>
          <cell r="C57" t="str">
            <v>ECONOMIC BENCHMARKING</v>
          </cell>
          <cell r="E57" t="str">
            <v>2020</v>
          </cell>
        </row>
        <row r="58">
          <cell r="B58" t="str">
            <v>PTRM</v>
          </cell>
          <cell r="C58" t="str">
            <v>POST TAX REVENUE MODEL</v>
          </cell>
          <cell r="E58" t="str">
            <v>2024</v>
          </cell>
        </row>
        <row r="59">
          <cell r="B59" t="str">
            <v>Reset</v>
          </cell>
          <cell r="C59" t="str">
            <v>REGULATORY REPORTING STATEMENT</v>
          </cell>
          <cell r="E59" t="str">
            <v>2024</v>
          </cell>
        </row>
        <row r="60">
          <cell r="B60" t="str">
            <v>RFM</v>
          </cell>
          <cell r="C60" t="str">
            <v>ROLL FORWARD MODEL</v>
          </cell>
          <cell r="E60" t="str">
            <v>2019</v>
          </cell>
        </row>
        <row r="61">
          <cell r="B61" t="str">
            <v>WACC</v>
          </cell>
          <cell r="C61" t="str">
            <v>WEIGHTED AVERAGE COST OF CAPITAL</v>
          </cell>
          <cell r="E61" t="str">
            <v>2024</v>
          </cell>
        </row>
        <row r="64">
          <cell r="B64" t="str">
            <v>Actual</v>
          </cell>
        </row>
        <row r="65">
          <cell r="B65" t="str">
            <v>Estimate</v>
          </cell>
        </row>
        <row r="66">
          <cell r="B66" t="str">
            <v>Consolidated</v>
          </cell>
        </row>
        <row r="67">
          <cell r="B67" t="str">
            <v>Recast</v>
          </cell>
        </row>
        <row r="68">
          <cell r="B68" t="str">
            <v>Public</v>
          </cell>
        </row>
        <row r="72">
          <cell r="B72" t="str">
            <v>After appeal</v>
          </cell>
        </row>
        <row r="73">
          <cell r="B73" t="str">
            <v>Draft decision</v>
          </cell>
        </row>
        <row r="74">
          <cell r="B74" t="str">
            <v>Final decision</v>
          </cell>
        </row>
        <row r="75">
          <cell r="B75" t="str">
            <v>PTRM update 1</v>
          </cell>
        </row>
        <row r="76">
          <cell r="B76" t="str">
            <v>PTRM update 2</v>
          </cell>
        </row>
        <row r="77">
          <cell r="B77" t="str">
            <v>PTRM update 3</v>
          </cell>
        </row>
        <row r="78">
          <cell r="B78" t="str">
            <v>PTRM update 4</v>
          </cell>
        </row>
        <row r="79">
          <cell r="B79" t="str">
            <v>PTRM update 5</v>
          </cell>
        </row>
        <row r="80">
          <cell r="B80" t="str">
            <v>PTRM update 6</v>
          </cell>
        </row>
        <row r="81">
          <cell r="B81" t="str">
            <v>PTRM update 7</v>
          </cell>
        </row>
        <row r="82">
          <cell r="B82" t="str">
            <v>Regulatory proposal</v>
          </cell>
        </row>
        <row r="83">
          <cell r="B83" t="str">
            <v>Reporting</v>
          </cell>
        </row>
        <row r="84">
          <cell r="B84" t="str">
            <v>Revised regulatory proposal</v>
          </cell>
        </row>
        <row r="92">
          <cell r="B92">
            <v>1</v>
          </cell>
          <cell r="C92" t="str">
            <v>dms_FRCP_y1</v>
          </cell>
          <cell r="D92">
            <v>1</v>
          </cell>
          <cell r="E92" t="str">
            <v>CRCP_y1</v>
          </cell>
          <cell r="F92" t="str">
            <v>2019-20</v>
          </cell>
          <cell r="H92" t="str">
            <v>2018-19</v>
          </cell>
          <cell r="J92">
            <v>1</v>
          </cell>
          <cell r="M92" t="str">
            <v>2019-20</v>
          </cell>
          <cell r="O92">
            <v>2020</v>
          </cell>
        </row>
        <row r="93">
          <cell r="B93">
            <v>2</v>
          </cell>
          <cell r="C93" t="str">
            <v>dms_FRCP_y2</v>
          </cell>
          <cell r="D93">
            <v>2</v>
          </cell>
          <cell r="E93" t="str">
            <v>CRCP_y2</v>
          </cell>
          <cell r="F93" t="str">
            <v>2020-21</v>
          </cell>
          <cell r="H93" t="str">
            <v>2017-18</v>
          </cell>
          <cell r="J93">
            <v>2</v>
          </cell>
          <cell r="M93" t="str">
            <v>2020-21</v>
          </cell>
          <cell r="O93">
            <v>2021</v>
          </cell>
        </row>
        <row r="94">
          <cell r="B94">
            <v>3</v>
          </cell>
          <cell r="C94" t="str">
            <v>dms_FRCP_y3</v>
          </cell>
          <cell r="D94">
            <v>3</v>
          </cell>
          <cell r="E94" t="str">
            <v>CRCP_y3</v>
          </cell>
          <cell r="F94" t="str">
            <v>2021-22</v>
          </cell>
          <cell r="H94" t="str">
            <v>2016-17</v>
          </cell>
          <cell r="J94">
            <v>3</v>
          </cell>
          <cell r="M94" t="str">
            <v>2021-22</v>
          </cell>
          <cell r="O94">
            <v>2022</v>
          </cell>
        </row>
        <row r="95">
          <cell r="B95">
            <v>4</v>
          </cell>
          <cell r="C95" t="str">
            <v>dms_FRCP_y4</v>
          </cell>
          <cell r="D95">
            <v>4</v>
          </cell>
          <cell r="E95" t="str">
            <v>CRCP_y4</v>
          </cell>
          <cell r="F95" t="str">
            <v>2022-23</v>
          </cell>
          <cell r="H95" t="str">
            <v>2015-16</v>
          </cell>
          <cell r="J95">
            <v>4</v>
          </cell>
          <cell r="M95" t="str">
            <v>2022-23</v>
          </cell>
          <cell r="O95">
            <v>2023</v>
          </cell>
        </row>
        <row r="96">
          <cell r="B96">
            <v>5</v>
          </cell>
          <cell r="C96" t="str">
            <v>dms_FRCP_y5</v>
          </cell>
          <cell r="D96">
            <v>5</v>
          </cell>
          <cell r="E96" t="str">
            <v>CRCP_y5</v>
          </cell>
          <cell r="F96" t="str">
            <v>2023-24</v>
          </cell>
          <cell r="H96" t="str">
            <v>2014-15</v>
          </cell>
          <cell r="J96">
            <v>5</v>
          </cell>
          <cell r="M96" t="str">
            <v>2023-24</v>
          </cell>
          <cell r="O96">
            <v>2024</v>
          </cell>
        </row>
        <row r="97">
          <cell r="B97">
            <v>6</v>
          </cell>
          <cell r="C97" t="str">
            <v>dms_FRCP_y6</v>
          </cell>
          <cell r="D97">
            <v>6</v>
          </cell>
          <cell r="E97" t="str">
            <v>CRCP_y6</v>
          </cell>
          <cell r="F97" t="str">
            <v>2024-25</v>
          </cell>
          <cell r="H97" t="str">
            <v>2013-14</v>
          </cell>
          <cell r="J97">
            <v>6</v>
          </cell>
          <cell r="M97" t="str">
            <v>2024-25</v>
          </cell>
          <cell r="O97">
            <v>2025</v>
          </cell>
        </row>
        <row r="98">
          <cell r="B98">
            <v>7</v>
          </cell>
          <cell r="C98" t="str">
            <v>dms_FRCP_y7</v>
          </cell>
          <cell r="D98">
            <v>7</v>
          </cell>
          <cell r="E98" t="str">
            <v>CRCP_y7</v>
          </cell>
          <cell r="F98" t="str">
            <v>2025-26</v>
          </cell>
          <cell r="H98" t="str">
            <v>2012-13</v>
          </cell>
          <cell r="J98">
            <v>7</v>
          </cell>
          <cell r="M98" t="str">
            <v>2025-26</v>
          </cell>
          <cell r="O98">
            <v>2026</v>
          </cell>
        </row>
        <row r="99">
          <cell r="B99">
            <v>8</v>
          </cell>
          <cell r="C99" t="str">
            <v>dms_FRCP_y8</v>
          </cell>
          <cell r="D99">
            <v>8</v>
          </cell>
          <cell r="E99" t="str">
            <v>CRCP_y8</v>
          </cell>
          <cell r="F99" t="str">
            <v>2026-27</v>
          </cell>
          <cell r="H99" t="str">
            <v>2011-12</v>
          </cell>
          <cell r="J99">
            <v>8</v>
          </cell>
          <cell r="M99" t="str">
            <v>2026-27</v>
          </cell>
          <cell r="O99">
            <v>2027</v>
          </cell>
        </row>
        <row r="100">
          <cell r="B100">
            <v>9</v>
          </cell>
          <cell r="C100" t="str">
            <v>dms_FRCP_y9</v>
          </cell>
          <cell r="D100">
            <v>9</v>
          </cell>
          <cell r="E100" t="str">
            <v>CRCP_y9</v>
          </cell>
          <cell r="F100" t="str">
            <v>2027-28</v>
          </cell>
          <cell r="H100" t="str">
            <v>2010-11</v>
          </cell>
          <cell r="J100">
            <v>9</v>
          </cell>
          <cell r="M100" t="str">
            <v>2027-28</v>
          </cell>
          <cell r="O100">
            <v>2028</v>
          </cell>
        </row>
        <row r="101">
          <cell r="B101">
            <v>10</v>
          </cell>
          <cell r="C101" t="str">
            <v>dms_FRCP_y10</v>
          </cell>
          <cell r="D101">
            <v>10</v>
          </cell>
          <cell r="E101" t="str">
            <v>CRCP_y10</v>
          </cell>
          <cell r="F101" t="str">
            <v>2028-29</v>
          </cell>
          <cell r="H101" t="str">
            <v>2009-10</v>
          </cell>
          <cell r="J101">
            <v>10</v>
          </cell>
          <cell r="M101" t="str">
            <v>2028-29</v>
          </cell>
          <cell r="O101">
            <v>2029</v>
          </cell>
        </row>
        <row r="102">
          <cell r="B102">
            <v>11</v>
          </cell>
          <cell r="C102" t="str">
            <v>dms_FRCP_y11</v>
          </cell>
          <cell r="D102">
            <v>11</v>
          </cell>
          <cell r="E102" t="str">
            <v>CRCP_y11</v>
          </cell>
          <cell r="F102" t="str">
            <v>2029-30</v>
          </cell>
          <cell r="H102" t="str">
            <v>2008-09</v>
          </cell>
          <cell r="J102">
            <v>11</v>
          </cell>
          <cell r="M102" t="str">
            <v>2029-30</v>
          </cell>
          <cell r="O102">
            <v>2030</v>
          </cell>
        </row>
        <row r="103">
          <cell r="B103">
            <v>12</v>
          </cell>
          <cell r="C103" t="str">
            <v>dms_FRCP_y12</v>
          </cell>
          <cell r="D103">
            <v>12</v>
          </cell>
          <cell r="E103" t="str">
            <v>CRCP_y12</v>
          </cell>
          <cell r="F103" t="str">
            <v>2030-31</v>
          </cell>
          <cell r="H103" t="str">
            <v>2007-08</v>
          </cell>
          <cell r="J103">
            <v>12</v>
          </cell>
          <cell r="M103" t="str">
            <v>2030-31</v>
          </cell>
          <cell r="O103">
            <v>2031</v>
          </cell>
        </row>
        <row r="104">
          <cell r="B104">
            <v>13</v>
          </cell>
          <cell r="C104" t="str">
            <v>dms_FRCP_y13</v>
          </cell>
          <cell r="D104">
            <v>13</v>
          </cell>
          <cell r="E104" t="str">
            <v>CRCP_y13</v>
          </cell>
          <cell r="F104" t="str">
            <v>2031-32</v>
          </cell>
          <cell r="H104" t="str">
            <v>2006-07</v>
          </cell>
          <cell r="J104">
            <v>13</v>
          </cell>
          <cell r="M104" t="str">
            <v>2031-32</v>
          </cell>
          <cell r="O104">
            <v>2032</v>
          </cell>
        </row>
        <row r="105">
          <cell r="B105">
            <v>14</v>
          </cell>
          <cell r="C105" t="str">
            <v>dms_FRCP_y14</v>
          </cell>
          <cell r="D105">
            <v>14</v>
          </cell>
          <cell r="E105" t="str">
            <v>CRCP_y14</v>
          </cell>
          <cell r="F105" t="str">
            <v>2032-33</v>
          </cell>
          <cell r="H105" t="str">
            <v>2005-06</v>
          </cell>
          <cell r="J105">
            <v>14</v>
          </cell>
          <cell r="M105" t="str">
            <v>2032-33</v>
          </cell>
          <cell r="O105">
            <v>2033</v>
          </cell>
        </row>
        <row r="106">
          <cell r="B106">
            <v>15</v>
          </cell>
          <cell r="C106" t="str">
            <v>dms_FRCP_y15</v>
          </cell>
          <cell r="D106">
            <v>15</v>
          </cell>
          <cell r="E106" t="str">
            <v>CRCP_y15</v>
          </cell>
          <cell r="H106" t="str">
            <v>2004-05</v>
          </cell>
          <cell r="J106">
            <v>15</v>
          </cell>
          <cell r="M106" t="str">
            <v>2033-34</v>
          </cell>
          <cell r="O106">
            <v>2034</v>
          </cell>
        </row>
        <row r="107">
          <cell r="M107" t="str">
            <v>2034-35</v>
          </cell>
          <cell r="O107">
            <v>2035</v>
          </cell>
        </row>
        <row r="108">
          <cell r="M108" t="str">
            <v>2035-36</v>
          </cell>
          <cell r="O108">
            <v>2036</v>
          </cell>
        </row>
        <row r="109">
          <cell r="M109" t="str">
            <v>2036-37</v>
          </cell>
          <cell r="O109">
            <v>2037</v>
          </cell>
        </row>
        <row r="110">
          <cell r="C110" t="str">
            <v>2006-07</v>
          </cell>
          <cell r="D110">
            <v>2007</v>
          </cell>
          <cell r="G110" t="str">
            <v>2015-16</v>
          </cell>
          <cell r="H110">
            <v>2016</v>
          </cell>
          <cell r="M110" t="str">
            <v>2037-38</v>
          </cell>
          <cell r="O110">
            <v>2038</v>
          </cell>
        </row>
        <row r="111">
          <cell r="C111" t="str">
            <v>2007-08</v>
          </cell>
          <cell r="D111" t="str">
            <v>2008</v>
          </cell>
          <cell r="G111" t="str">
            <v>2016-17</v>
          </cell>
          <cell r="H111">
            <v>2017</v>
          </cell>
        </row>
        <row r="112">
          <cell r="C112" t="str">
            <v>2008-09</v>
          </cell>
          <cell r="D112" t="str">
            <v>2009</v>
          </cell>
          <cell r="G112" t="str">
            <v>2017-18</v>
          </cell>
          <cell r="H112">
            <v>2018</v>
          </cell>
        </row>
        <row r="113">
          <cell r="C113" t="str">
            <v>2009-10</v>
          </cell>
          <cell r="D113" t="str">
            <v>2010</v>
          </cell>
          <cell r="G113" t="str">
            <v>2018-19</v>
          </cell>
          <cell r="H113">
            <v>2019</v>
          </cell>
        </row>
        <row r="114">
          <cell r="C114" t="str">
            <v>2010-11</v>
          </cell>
          <cell r="D114" t="str">
            <v>2011</v>
          </cell>
          <cell r="G114" t="str">
            <v>2019-20</v>
          </cell>
          <cell r="H114">
            <v>2020</v>
          </cell>
        </row>
        <row r="115">
          <cell r="C115" t="str">
            <v>2011-12</v>
          </cell>
          <cell r="D115" t="str">
            <v>2012</v>
          </cell>
          <cell r="G115" t="str">
            <v>2020-21</v>
          </cell>
          <cell r="H115">
            <v>2021</v>
          </cell>
        </row>
        <row r="116">
          <cell r="C116" t="str">
            <v>2012-13</v>
          </cell>
          <cell r="D116" t="str">
            <v>2013</v>
          </cell>
          <cell r="G116" t="str">
            <v>2021-22</v>
          </cell>
          <cell r="H116">
            <v>2022</v>
          </cell>
        </row>
        <row r="117">
          <cell r="C117" t="str">
            <v>2013-14</v>
          </cell>
          <cell r="D117" t="str">
            <v>2014</v>
          </cell>
          <cell r="G117" t="str">
            <v>2022-23</v>
          </cell>
          <cell r="H117">
            <v>2023</v>
          </cell>
        </row>
        <row r="118">
          <cell r="C118" t="str">
            <v>2014-15</v>
          </cell>
          <cell r="D118" t="str">
            <v>2015</v>
          </cell>
          <cell r="G118" t="str">
            <v>2023-24</v>
          </cell>
          <cell r="H118">
            <v>2024</v>
          </cell>
        </row>
        <row r="119">
          <cell r="C119" t="str">
            <v>2015-16</v>
          </cell>
          <cell r="D119" t="str">
            <v>2016</v>
          </cell>
          <cell r="G119" t="str">
            <v>2024-25</v>
          </cell>
          <cell r="H119">
            <v>2025</v>
          </cell>
        </row>
        <row r="120">
          <cell r="C120" t="str">
            <v>2016-17</v>
          </cell>
          <cell r="D120" t="str">
            <v>2017</v>
          </cell>
          <cell r="G120" t="str">
            <v>2025-26</v>
          </cell>
          <cell r="H120">
            <v>2026</v>
          </cell>
        </row>
        <row r="121">
          <cell r="C121" t="str">
            <v>2017-18</v>
          </cell>
          <cell r="D121" t="str">
            <v>2018</v>
          </cell>
          <cell r="G121" t="str">
            <v>2026-27</v>
          </cell>
          <cell r="H121">
            <v>2027</v>
          </cell>
        </row>
        <row r="122">
          <cell r="C122" t="str">
            <v>2018-19</v>
          </cell>
          <cell r="D122">
            <v>2019</v>
          </cell>
          <cell r="G122" t="str">
            <v>2027-28</v>
          </cell>
          <cell r="H122">
            <v>2028</v>
          </cell>
        </row>
        <row r="123">
          <cell r="C123" t="str">
            <v>2019-20</v>
          </cell>
          <cell r="D123" t="str">
            <v>2020</v>
          </cell>
          <cell r="G123" t="str">
            <v>2028-29</v>
          </cell>
          <cell r="H123">
            <v>2029</v>
          </cell>
        </row>
        <row r="124">
          <cell r="C124" t="str">
            <v>2019-20</v>
          </cell>
          <cell r="D124" t="str">
            <v>2020</v>
          </cell>
          <cell r="G124" t="str">
            <v>2029-30</v>
          </cell>
          <cell r="H124">
            <v>2030</v>
          </cell>
        </row>
        <row r="125">
          <cell r="C125" t="str">
            <v>2020-21</v>
          </cell>
          <cell r="D125" t="str">
            <v>2021</v>
          </cell>
        </row>
        <row r="126">
          <cell r="C126" t="str">
            <v>2021-22</v>
          </cell>
          <cell r="D126" t="str">
            <v>2022</v>
          </cell>
        </row>
        <row r="127">
          <cell r="C127" t="str">
            <v>2022-23</v>
          </cell>
          <cell r="D127" t="str">
            <v>2023</v>
          </cell>
        </row>
        <row r="128">
          <cell r="C128" t="str">
            <v>2023-24</v>
          </cell>
          <cell r="D128" t="str">
            <v>2024</v>
          </cell>
        </row>
        <row r="129">
          <cell r="C129" t="str">
            <v>2024-25</v>
          </cell>
          <cell r="D129" t="str">
            <v>2025</v>
          </cell>
        </row>
      </sheetData>
      <sheetData sheetId="1">
        <row r="3">
          <cell r="B3" t="str">
            <v>2019-20 to 2023-24</v>
          </cell>
        </row>
        <row r="14">
          <cell r="C14" t="str">
            <v>Australian Distribution Co.</v>
          </cell>
        </row>
        <row r="35">
          <cell r="C35" t="str">
            <v>2019-20</v>
          </cell>
          <cell r="D35" t="str">
            <v>2020-21</v>
          </cell>
          <cell r="E35" t="str">
            <v>2021-22</v>
          </cell>
          <cell r="F35" t="str">
            <v>2022-23</v>
          </cell>
          <cell r="G35" t="str">
            <v>2023-24</v>
          </cell>
        </row>
        <row r="38">
          <cell r="C38" t="str">
            <v>2014-15</v>
          </cell>
          <cell r="D38" t="str">
            <v>2015-16</v>
          </cell>
          <cell r="E38" t="str">
            <v>2016-17</v>
          </cell>
          <cell r="F38" t="str">
            <v>2017-18</v>
          </cell>
          <cell r="G38" t="str">
            <v>2018-19</v>
          </cell>
          <cell r="H38" t="str">
            <v>2019-20</v>
          </cell>
          <cell r="I38" t="str">
            <v>2020-21</v>
          </cell>
        </row>
        <row r="41">
          <cell r="C41" t="str">
            <v>2009-10</v>
          </cell>
          <cell r="D41" t="str">
            <v>2010-11</v>
          </cell>
          <cell r="E41" t="str">
            <v>2011-12</v>
          </cell>
          <cell r="F41" t="str">
            <v>2012-13</v>
          </cell>
          <cell r="G41" t="str">
            <v>2013-14</v>
          </cell>
        </row>
        <row r="44">
          <cell r="C44" t="str">
            <v>2019-20</v>
          </cell>
        </row>
        <row r="46">
          <cell r="C46" t="str">
            <v>2023-24</v>
          </cell>
        </row>
        <row r="53">
          <cell r="C53" t="str">
            <v>Consolidated</v>
          </cell>
        </row>
        <row r="56">
          <cell r="C56" t="str">
            <v>No</v>
          </cell>
        </row>
        <row r="60">
          <cell r="C60" t="str">
            <v>Financial</v>
          </cell>
        </row>
        <row r="61">
          <cell r="C61" t="str">
            <v>Reset</v>
          </cell>
        </row>
        <row r="64">
          <cell r="C64" t="str">
            <v>June</v>
          </cell>
        </row>
        <row r="65">
          <cell r="C65" t="str">
            <v>June 2019</v>
          </cell>
        </row>
        <row r="69">
          <cell r="C69">
            <v>0</v>
          </cell>
        </row>
        <row r="70">
          <cell r="C70">
            <v>2013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 t="str">
            <v>CRY</v>
          </cell>
        </row>
        <row r="76">
          <cell r="C76">
            <v>5</v>
          </cell>
        </row>
        <row r="77">
          <cell r="C77" t="str">
            <v>dms_FRCP_y5</v>
          </cell>
        </row>
        <row r="78">
          <cell r="C78" t="str">
            <v>2023-24</v>
          </cell>
        </row>
        <row r="79">
          <cell r="C79">
            <v>5</v>
          </cell>
        </row>
        <row r="81">
          <cell r="C81" t="str">
            <v>2014-15</v>
          </cell>
        </row>
        <row r="82">
          <cell r="C82" t="str">
            <v>2018-19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AH71"/>
  <sheetViews>
    <sheetView showGridLines="0" tabSelected="1" zoomScale="70" zoomScaleNormal="70" workbookViewId="0">
      <selection activeCell="H37" sqref="H37"/>
    </sheetView>
  </sheetViews>
  <sheetFormatPr defaultColWidth="9.140625" defaultRowHeight="15" x14ac:dyDescent="0.25"/>
  <cols>
    <col min="1" max="1" width="23" style="1" bestFit="1" customWidth="1"/>
    <col min="2" max="2" width="65.7109375" style="3" customWidth="1"/>
    <col min="3" max="24" width="12.28515625" style="3" customWidth="1"/>
    <col min="25" max="29" width="12.28515625" customWidth="1"/>
    <col min="31" max="16384" width="9.140625" style="3"/>
  </cols>
  <sheetData>
    <row r="1" spans="1:34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  <c r="Z1" s="2"/>
      <c r="AA1" s="2"/>
      <c r="AB1" s="2"/>
      <c r="AC1" s="2"/>
      <c r="AD1" s="2"/>
    </row>
    <row r="2" spans="1:34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"/>
      <c r="Z2" s="2"/>
      <c r="AA2" s="2"/>
      <c r="AB2" s="2"/>
      <c r="AC2" s="2"/>
      <c r="AD2" s="2"/>
    </row>
    <row r="3" spans="1:34" customFormat="1" ht="15.75" thickBot="1" x14ac:dyDescent="0.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34" customFormat="1" ht="16.5" thickBot="1" x14ac:dyDescent="0.3">
      <c r="A4" s="1"/>
      <c r="B4" s="6" t="s">
        <v>0</v>
      </c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258"/>
    </row>
    <row r="5" spans="1:34" s="10" customFormat="1" ht="15.75" x14ac:dyDescent="0.25">
      <c r="A5" s="1"/>
      <c r="B5" s="9"/>
      <c r="C5" s="260" t="s">
        <v>1</v>
      </c>
      <c r="D5" s="261"/>
      <c r="E5" s="261"/>
      <c r="F5" s="261"/>
      <c r="G5" s="261"/>
      <c r="H5" s="261"/>
      <c r="I5" s="261"/>
      <c r="J5" s="261"/>
      <c r="K5" s="261"/>
      <c r="L5" s="261"/>
      <c r="M5" s="261" t="s">
        <v>2</v>
      </c>
      <c r="N5" s="262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4" ht="16.5" thickBot="1" x14ac:dyDescent="0.3">
      <c r="B6" s="9"/>
      <c r="C6" s="11" t="s">
        <v>31</v>
      </c>
      <c r="D6" s="11" t="s">
        <v>32</v>
      </c>
      <c r="E6" s="12" t="s">
        <v>33</v>
      </c>
      <c r="F6" s="12" t="s">
        <v>35</v>
      </c>
      <c r="G6" s="12" t="s">
        <v>36</v>
      </c>
      <c r="H6" s="12" t="s">
        <v>37</v>
      </c>
      <c r="I6" s="12" t="s">
        <v>50</v>
      </c>
      <c r="J6" s="12" t="s">
        <v>53</v>
      </c>
      <c r="K6" s="12" t="s">
        <v>42</v>
      </c>
      <c r="L6" s="12" t="s">
        <v>43</v>
      </c>
      <c r="M6" s="12" t="s">
        <v>26</v>
      </c>
      <c r="N6" s="13" t="s">
        <v>46</v>
      </c>
      <c r="O6"/>
      <c r="P6"/>
      <c r="Q6"/>
      <c r="R6"/>
      <c r="S6"/>
      <c r="T6"/>
      <c r="U6"/>
      <c r="V6"/>
      <c r="W6"/>
      <c r="X6"/>
      <c r="AG6" s="2"/>
    </row>
    <row r="7" spans="1:34" x14ac:dyDescent="0.25">
      <c r="B7" s="14" t="s">
        <v>3</v>
      </c>
      <c r="C7" s="15"/>
      <c r="D7" s="16">
        <v>167</v>
      </c>
      <c r="E7" s="17">
        <v>172.1</v>
      </c>
      <c r="F7" s="18">
        <v>178.3</v>
      </c>
      <c r="G7" s="19">
        <v>180.4</v>
      </c>
      <c r="H7" s="20"/>
      <c r="I7" s="20"/>
      <c r="J7" s="21"/>
      <c r="K7" s="21"/>
      <c r="L7" s="21"/>
      <c r="M7" s="22"/>
      <c r="N7" s="23"/>
      <c r="O7"/>
      <c r="P7"/>
      <c r="Q7"/>
      <c r="R7"/>
      <c r="S7"/>
      <c r="T7"/>
      <c r="U7"/>
      <c r="V7"/>
      <c r="W7"/>
      <c r="X7"/>
      <c r="AG7" s="2"/>
      <c r="AH7" s="2"/>
    </row>
    <row r="8" spans="1:34" x14ac:dyDescent="0.25">
      <c r="B8" s="24" t="s">
        <v>4</v>
      </c>
      <c r="C8" s="25"/>
      <c r="D8" s="26"/>
      <c r="E8" s="26"/>
      <c r="F8" s="27">
        <v>99.2</v>
      </c>
      <c r="G8" s="27">
        <v>100.4</v>
      </c>
      <c r="H8" s="27">
        <v>102.8</v>
      </c>
      <c r="I8" s="28">
        <v>105.9</v>
      </c>
      <c r="J8" s="28">
        <v>107.5</v>
      </c>
      <c r="K8" s="28">
        <v>108.6</v>
      </c>
      <c r="L8" s="29">
        <v>110.7</v>
      </c>
      <c r="M8" s="29">
        <v>113</v>
      </c>
      <c r="N8" s="259">
        <f>M8*(1+0.0245)</f>
        <v>115.7685</v>
      </c>
      <c r="P8"/>
      <c r="Q8"/>
      <c r="R8"/>
      <c r="S8"/>
      <c r="T8"/>
      <c r="U8"/>
      <c r="V8"/>
      <c r="W8"/>
      <c r="X8"/>
      <c r="AG8" s="30"/>
      <c r="AH8" s="2"/>
    </row>
    <row r="9" spans="1:34" x14ac:dyDescent="0.25">
      <c r="B9" s="31" t="s">
        <v>5</v>
      </c>
      <c r="C9" s="32"/>
      <c r="D9" s="33"/>
      <c r="E9" s="34">
        <f t="shared" ref="E9:F9" si="0">E7/D7-1</f>
        <v>3.0538922155688653E-2</v>
      </c>
      <c r="F9" s="34">
        <f t="shared" si="0"/>
        <v>3.6025566531086683E-2</v>
      </c>
      <c r="G9" s="34">
        <f t="shared" ref="G9:N9" si="1">+G8/F8-1</f>
        <v>1.2096774193548487E-2</v>
      </c>
      <c r="H9" s="34">
        <f t="shared" si="1"/>
        <v>2.3904382470119501E-2</v>
      </c>
      <c r="I9" s="34">
        <f t="shared" si="1"/>
        <v>3.0155642023346418E-2</v>
      </c>
      <c r="J9" s="34">
        <f t="shared" si="1"/>
        <v>1.5108593012275628E-2</v>
      </c>
      <c r="K9" s="34">
        <f t="shared" si="1"/>
        <v>1.0232558139534831E-2</v>
      </c>
      <c r="L9" s="34">
        <f t="shared" si="1"/>
        <v>1.9337016574585641E-2</v>
      </c>
      <c r="M9" s="34">
        <f t="shared" si="1"/>
        <v>2.0776874435411097E-2</v>
      </c>
      <c r="N9" s="35">
        <f t="shared" si="1"/>
        <v>2.4499999999999966E-2</v>
      </c>
      <c r="O9"/>
      <c r="P9"/>
      <c r="Q9"/>
      <c r="R9"/>
      <c r="S9"/>
      <c r="T9"/>
      <c r="U9"/>
      <c r="V9"/>
      <c r="W9"/>
      <c r="X9"/>
    </row>
    <row r="10" spans="1:34" ht="15.75" thickBot="1" x14ac:dyDescent="0.3">
      <c r="B10" s="36" t="s">
        <v>47</v>
      </c>
      <c r="C10" s="37"/>
      <c r="D10" s="38">
        <f>E10/(1+E9)</f>
        <v>0.80257641640992128</v>
      </c>
      <c r="E10" s="39">
        <f t="shared" ref="E10:M10" si="2">F10/(1+F9)</f>
        <v>0.8270862351146554</v>
      </c>
      <c r="F10" s="39">
        <f t="shared" si="2"/>
        <v>0.85688248530472444</v>
      </c>
      <c r="G10" s="39">
        <f t="shared" si="2"/>
        <v>0.86724799923986229</v>
      </c>
      <c r="H10" s="39">
        <f t="shared" si="2"/>
        <v>0.88797902711013788</v>
      </c>
      <c r="I10" s="39">
        <f t="shared" si="2"/>
        <v>0.91475660477591059</v>
      </c>
      <c r="J10" s="39">
        <f t="shared" si="2"/>
        <v>0.9285772900227609</v>
      </c>
      <c r="K10" s="39">
        <f t="shared" si="2"/>
        <v>0.9380790111299705</v>
      </c>
      <c r="L10" s="39">
        <f t="shared" si="2"/>
        <v>0.95621866051646165</v>
      </c>
      <c r="M10" s="39">
        <f t="shared" si="2"/>
        <v>0.9760858955588092</v>
      </c>
      <c r="N10" s="40">
        <v>1</v>
      </c>
      <c r="O10"/>
      <c r="P10"/>
      <c r="Q10"/>
      <c r="R10"/>
      <c r="S10"/>
      <c r="T10"/>
      <c r="U10"/>
      <c r="V10"/>
      <c r="W10"/>
      <c r="X10"/>
    </row>
    <row r="11" spans="1:34" x14ac:dyDescent="0.25">
      <c r="B11" s="41"/>
      <c r="C11" s="42"/>
      <c r="D11" s="42"/>
      <c r="E11" s="42"/>
      <c r="F11" s="42"/>
      <c r="G11" s="42"/>
      <c r="H11" s="42"/>
      <c r="I11" s="42"/>
      <c r="J11" s="43"/>
      <c r="K11" s="44"/>
      <c r="L11" s="43"/>
      <c r="M11" s="45"/>
      <c r="N11" s="44"/>
      <c r="O11" s="43"/>
      <c r="P11" s="43"/>
      <c r="Q11" s="43"/>
      <c r="R11" s="43"/>
      <c r="S11" s="44"/>
      <c r="T11" s="44"/>
      <c r="U11" s="44"/>
      <c r="V11" s="44"/>
      <c r="W11" s="44"/>
    </row>
    <row r="12" spans="1:34" x14ac:dyDescent="0.25">
      <c r="B12" s="41"/>
      <c r="C12" s="42"/>
      <c r="D12" s="42"/>
      <c r="E12" s="42"/>
      <c r="F12" s="42"/>
      <c r="G12" s="42"/>
      <c r="H12" s="42"/>
      <c r="I12" s="42"/>
      <c r="J12" s="43"/>
      <c r="K12"/>
      <c r="L12"/>
      <c r="M12"/>
      <c r="N12"/>
      <c r="O12"/>
      <c r="P12"/>
      <c r="Q12"/>
      <c r="R12" s="43"/>
      <c r="S12" s="44"/>
      <c r="T12" s="44"/>
      <c r="U12" s="44"/>
      <c r="V12" s="44"/>
      <c r="W12" s="44"/>
    </row>
    <row r="13" spans="1:34" x14ac:dyDescent="0.25">
      <c r="B13" s="41"/>
      <c r="C13" s="42"/>
      <c r="D13" s="42"/>
      <c r="E13" s="42"/>
      <c r="F13" s="42"/>
      <c r="G13" s="42"/>
      <c r="H13" s="42"/>
      <c r="I13" s="42"/>
      <c r="J13" s="43"/>
      <c r="K13" s="44"/>
      <c r="L13" s="43"/>
      <c r="M13" s="45"/>
      <c r="N13" s="44"/>
      <c r="O13" s="43"/>
      <c r="P13" s="43"/>
      <c r="Q13" s="43"/>
      <c r="R13" s="43"/>
      <c r="S13" s="44"/>
      <c r="T13" s="44"/>
      <c r="U13" s="44"/>
      <c r="V13" s="44"/>
      <c r="W13" s="44"/>
    </row>
    <row r="14" spans="1:34" s="48" customFormat="1" ht="18.75" x14ac:dyDescent="0.3">
      <c r="A14" s="1"/>
      <c r="B14" s="46" t="s">
        <v>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/>
      <c r="Z14"/>
      <c r="AA14"/>
      <c r="AB14"/>
      <c r="AC14"/>
      <c r="AD14"/>
    </row>
    <row r="15" spans="1:34" customFormat="1" ht="15.75" thickBot="1" x14ac:dyDescent="0.3">
      <c r="A15" s="1"/>
    </row>
    <row r="16" spans="1:34" s="53" customFormat="1" ht="16.5" thickBot="1" x14ac:dyDescent="0.3">
      <c r="A16" s="1"/>
      <c r="B16" s="49" t="s">
        <v>7</v>
      </c>
      <c r="C16" s="50"/>
      <c r="D16" s="50"/>
      <c r="E16" s="50"/>
      <c r="F16" s="50"/>
      <c r="G16" s="50"/>
      <c r="H16" s="50"/>
      <c r="I16" s="50"/>
      <c r="J16" s="51"/>
      <c r="K16" s="51"/>
      <c r="L16" s="51"/>
      <c r="M16" s="51"/>
      <c r="N16" s="51"/>
      <c r="O16" s="51"/>
      <c r="P16" s="51"/>
      <c r="Q16" s="52"/>
      <c r="R16"/>
      <c r="S16"/>
      <c r="T16"/>
      <c r="U16"/>
      <c r="V16"/>
      <c r="Y16"/>
      <c r="Z16"/>
      <c r="AA16"/>
      <c r="AB16"/>
      <c r="AC16"/>
      <c r="AD16"/>
    </row>
    <row r="17" spans="1:30" x14ac:dyDescent="0.25">
      <c r="B17"/>
      <c r="C17" s="263" t="s">
        <v>34</v>
      </c>
      <c r="D17" s="264"/>
      <c r="E17" s="265" t="s">
        <v>44</v>
      </c>
      <c r="F17" s="265"/>
      <c r="G17" s="265"/>
      <c r="H17" s="265"/>
      <c r="I17" s="266"/>
      <c r="J17" s="54"/>
      <c r="K17" s="267" t="s">
        <v>38</v>
      </c>
      <c r="L17" s="268"/>
      <c r="M17" s="268"/>
      <c r="N17" s="268"/>
      <c r="O17" s="268"/>
      <c r="P17" s="268"/>
      <c r="Q17" s="269"/>
      <c r="R17"/>
      <c r="S17"/>
      <c r="T17"/>
      <c r="U17"/>
      <c r="V17"/>
      <c r="W17" s="30"/>
      <c r="X17" s="30"/>
    </row>
    <row r="18" spans="1:30" x14ac:dyDescent="0.25">
      <c r="B18"/>
      <c r="C18" s="274" t="s">
        <v>8</v>
      </c>
      <c r="D18" s="275"/>
      <c r="E18" s="276" t="s">
        <v>9</v>
      </c>
      <c r="F18" s="277"/>
      <c r="G18" s="277"/>
      <c r="H18" s="277"/>
      <c r="I18" s="278"/>
      <c r="J18" s="54"/>
      <c r="K18" s="274" t="s">
        <v>8</v>
      </c>
      <c r="L18" s="275"/>
      <c r="M18" s="276" t="s">
        <v>9</v>
      </c>
      <c r="N18" s="277"/>
      <c r="O18" s="277"/>
      <c r="P18" s="277"/>
      <c r="Q18" s="278"/>
      <c r="R18"/>
      <c r="S18"/>
      <c r="T18"/>
      <c r="U18"/>
      <c r="V18"/>
      <c r="W18" s="30"/>
      <c r="X18" s="30"/>
    </row>
    <row r="19" spans="1:30" ht="15.75" thickBot="1" x14ac:dyDescent="0.3">
      <c r="B19"/>
      <c r="C19" s="55" t="s">
        <v>37</v>
      </c>
      <c r="D19" s="56" t="s">
        <v>50</v>
      </c>
      <c r="E19" s="57" t="s">
        <v>53</v>
      </c>
      <c r="F19" s="58" t="s">
        <v>42</v>
      </c>
      <c r="G19" s="58" t="s">
        <v>43</v>
      </c>
      <c r="H19" s="58" t="s">
        <v>26</v>
      </c>
      <c r="I19" s="59" t="s">
        <v>46</v>
      </c>
      <c r="J19" s="54"/>
      <c r="K19" s="55" t="s">
        <v>37</v>
      </c>
      <c r="L19" s="56" t="s">
        <v>50</v>
      </c>
      <c r="M19" s="57" t="s">
        <v>53</v>
      </c>
      <c r="N19" s="58" t="s">
        <v>42</v>
      </c>
      <c r="O19" s="58" t="s">
        <v>43</v>
      </c>
      <c r="P19" s="58" t="s">
        <v>26</v>
      </c>
      <c r="Q19" s="59" t="s">
        <v>46</v>
      </c>
      <c r="R19"/>
      <c r="S19"/>
      <c r="T19"/>
      <c r="U19"/>
      <c r="V19"/>
      <c r="W19" s="30"/>
      <c r="X19" s="30"/>
    </row>
    <row r="20" spans="1:30" x14ac:dyDescent="0.25">
      <c r="B20" s="60" t="s">
        <v>10</v>
      </c>
      <c r="C20" s="245">
        <v>52.330204816220522</v>
      </c>
      <c r="D20" s="257">
        <v>52.014577162282215</v>
      </c>
      <c r="E20" s="246">
        <v>44.007198952090185</v>
      </c>
      <c r="F20" s="246">
        <v>43.406553172998535</v>
      </c>
      <c r="G20" s="246">
        <v>43.640687773711043</v>
      </c>
      <c r="H20" s="246">
        <v>43.867839857018978</v>
      </c>
      <c r="I20" s="247">
        <v>43.38250439141644</v>
      </c>
      <c r="J20" s="54"/>
      <c r="K20" s="61">
        <f>+C20/$D$10</f>
        <v>65.202769164715306</v>
      </c>
      <c r="L20" s="62">
        <f t="shared" ref="L20:L27" si="3">+D20/$D$10</f>
        <v>64.809501125080928</v>
      </c>
      <c r="M20" s="63">
        <f>+E20/$I$10</f>
        <v>48.108096429509466</v>
      </c>
      <c r="N20" s="64">
        <f>+F20/$I$10</f>
        <v>47.451478290918608</v>
      </c>
      <c r="O20" s="64">
        <f>+G20/$I$10</f>
        <v>47.707431185371732</v>
      </c>
      <c r="P20" s="64">
        <f>+H20/$I$10</f>
        <v>47.955750882788493</v>
      </c>
      <c r="Q20" s="65">
        <f>+I20/$I$10</f>
        <v>47.425188476276617</v>
      </c>
      <c r="R20"/>
      <c r="S20"/>
      <c r="T20"/>
      <c r="U20"/>
      <c r="V20"/>
      <c r="W20" s="30"/>
      <c r="X20" s="66"/>
    </row>
    <row r="21" spans="1:30" x14ac:dyDescent="0.25">
      <c r="B21" s="67" t="s">
        <v>11</v>
      </c>
      <c r="C21" s="248"/>
      <c r="D21" s="249"/>
      <c r="E21" s="250"/>
      <c r="F21" s="251"/>
      <c r="G21" s="251"/>
      <c r="H21" s="251"/>
      <c r="I21" s="252"/>
      <c r="J21" s="68"/>
      <c r="K21" s="69"/>
      <c r="L21" s="70"/>
      <c r="M21" s="71"/>
      <c r="N21" s="72"/>
      <c r="O21" s="72"/>
      <c r="P21" s="72"/>
      <c r="Q21" s="73"/>
      <c r="R21"/>
      <c r="S21"/>
      <c r="T21"/>
      <c r="U21"/>
      <c r="V21"/>
      <c r="W21" s="30"/>
      <c r="X21" s="30"/>
    </row>
    <row r="22" spans="1:30" x14ac:dyDescent="0.25">
      <c r="B22" s="223" t="s">
        <v>12</v>
      </c>
      <c r="C22" s="207">
        <v>-0.62433926198985168</v>
      </c>
      <c r="D22" s="208">
        <v>-0.64865472536751445</v>
      </c>
      <c r="E22" s="209">
        <v>-0.95088589137279544</v>
      </c>
      <c r="F22" s="209">
        <v>-0.95108295314160207</v>
      </c>
      <c r="G22" s="209">
        <v>-0.95971565952553095</v>
      </c>
      <c r="H22" s="209">
        <v>-0.9622680863706583</v>
      </c>
      <c r="I22" s="253">
        <v>-0.96057075792693236</v>
      </c>
      <c r="J22" s="68"/>
      <c r="K22" s="74">
        <f t="shared" ref="K22:K27" si="4">+C22/$D$10</f>
        <v>-0.77791877411828436</v>
      </c>
      <c r="L22" s="75">
        <f t="shared" si="3"/>
        <v>-0.80821553201011287</v>
      </c>
      <c r="M22" s="76">
        <f>E22/$I$10</f>
        <v>-1.0394960653011469</v>
      </c>
      <c r="N22" s="76">
        <f t="shared" ref="N22:Q27" si="5">F22/$I$10</f>
        <v>-1.0397114906588627</v>
      </c>
      <c r="O22" s="76">
        <f t="shared" si="5"/>
        <v>-1.0491486527835829</v>
      </c>
      <c r="P22" s="76">
        <f t="shared" si="5"/>
        <v>-1.0519389325495898</v>
      </c>
      <c r="Q22" s="77">
        <f t="shared" si="5"/>
        <v>-1.0500834352130695</v>
      </c>
      <c r="R22"/>
      <c r="S22"/>
      <c r="T22"/>
      <c r="U22"/>
      <c r="V22"/>
      <c r="W22" s="30"/>
      <c r="X22" s="30"/>
    </row>
    <row r="23" spans="1:30" x14ac:dyDescent="0.25">
      <c r="B23" s="223" t="s">
        <v>13</v>
      </c>
      <c r="C23" s="207">
        <v>-0.8053294034978159</v>
      </c>
      <c r="D23" s="208">
        <v>-0.8053294034978159</v>
      </c>
      <c r="E23" s="209">
        <v>-0.69699999999999995</v>
      </c>
      <c r="F23" s="209">
        <v>-0.69699999999999995</v>
      </c>
      <c r="G23" s="209">
        <v>-0.69699999999999995</v>
      </c>
      <c r="H23" s="209">
        <v>-0.69699999999999995</v>
      </c>
      <c r="I23" s="253">
        <v>-0.69699999999999995</v>
      </c>
      <c r="J23" s="68"/>
      <c r="K23" s="74">
        <f t="shared" si="4"/>
        <v>-1.0034301868726834</v>
      </c>
      <c r="L23" s="75">
        <f t="shared" si="3"/>
        <v>-1.0034301868726834</v>
      </c>
      <c r="M23" s="76">
        <f t="shared" ref="M23:M27" si="6">E23/$I$10</f>
        <v>-0.76195131728045318</v>
      </c>
      <c r="N23" s="76">
        <f t="shared" si="5"/>
        <v>-0.76195131728045318</v>
      </c>
      <c r="O23" s="76">
        <f t="shared" si="5"/>
        <v>-0.76195131728045318</v>
      </c>
      <c r="P23" s="76">
        <f t="shared" si="5"/>
        <v>-0.76195131728045318</v>
      </c>
      <c r="Q23" s="77">
        <f t="shared" si="5"/>
        <v>-0.76195131728045318</v>
      </c>
      <c r="R23"/>
      <c r="S23"/>
      <c r="T23"/>
      <c r="U23"/>
      <c r="V23"/>
      <c r="W23" s="30"/>
      <c r="X23" s="30"/>
    </row>
    <row r="24" spans="1:30" x14ac:dyDescent="0.25">
      <c r="B24" s="223" t="s">
        <v>14</v>
      </c>
      <c r="C24" s="207"/>
      <c r="D24" s="208"/>
      <c r="E24" s="209"/>
      <c r="F24" s="210"/>
      <c r="G24" s="210"/>
      <c r="H24" s="210"/>
      <c r="I24" s="211"/>
      <c r="J24" s="68"/>
      <c r="K24" s="74">
        <f t="shared" si="4"/>
        <v>0</v>
      </c>
      <c r="L24" s="75">
        <f t="shared" si="3"/>
        <v>0</v>
      </c>
      <c r="M24" s="76">
        <f t="shared" si="6"/>
        <v>0</v>
      </c>
      <c r="N24" s="76">
        <f t="shared" si="5"/>
        <v>0</v>
      </c>
      <c r="O24" s="76">
        <f t="shared" si="5"/>
        <v>0</v>
      </c>
      <c r="P24" s="76">
        <f t="shared" si="5"/>
        <v>0</v>
      </c>
      <c r="Q24" s="77">
        <f t="shared" si="5"/>
        <v>0</v>
      </c>
      <c r="R24"/>
      <c r="S24"/>
      <c r="T24"/>
      <c r="U24"/>
      <c r="V24"/>
      <c r="W24" s="30"/>
      <c r="X24" s="30"/>
    </row>
    <row r="25" spans="1:30" x14ac:dyDescent="0.25">
      <c r="B25" s="224" t="s">
        <v>15</v>
      </c>
      <c r="C25" s="207"/>
      <c r="D25" s="208"/>
      <c r="E25" s="209"/>
      <c r="F25" s="210"/>
      <c r="G25" s="210"/>
      <c r="H25" s="210"/>
      <c r="I25" s="211"/>
      <c r="J25" s="78"/>
      <c r="K25" s="74">
        <f t="shared" si="4"/>
        <v>0</v>
      </c>
      <c r="L25" s="75">
        <f t="shared" si="3"/>
        <v>0</v>
      </c>
      <c r="M25" s="76">
        <f t="shared" si="6"/>
        <v>0</v>
      </c>
      <c r="N25" s="76">
        <f t="shared" si="5"/>
        <v>0</v>
      </c>
      <c r="O25" s="76">
        <f t="shared" si="5"/>
        <v>0</v>
      </c>
      <c r="P25" s="76">
        <f t="shared" si="5"/>
        <v>0</v>
      </c>
      <c r="Q25" s="77">
        <f t="shared" si="5"/>
        <v>0</v>
      </c>
      <c r="R25"/>
      <c r="S25"/>
      <c r="T25"/>
      <c r="U25"/>
      <c r="V25"/>
      <c r="W25" s="66"/>
      <c r="X25" s="79"/>
    </row>
    <row r="26" spans="1:30" x14ac:dyDescent="0.25">
      <c r="B26" s="225" t="s">
        <v>16</v>
      </c>
      <c r="C26" s="207"/>
      <c r="D26" s="208"/>
      <c r="E26" s="209"/>
      <c r="F26" s="210"/>
      <c r="G26" s="210"/>
      <c r="H26" s="210"/>
      <c r="I26" s="211"/>
      <c r="J26" s="78"/>
      <c r="K26" s="74">
        <f t="shared" si="4"/>
        <v>0</v>
      </c>
      <c r="L26" s="75">
        <f t="shared" si="3"/>
        <v>0</v>
      </c>
      <c r="M26" s="76">
        <f t="shared" si="6"/>
        <v>0</v>
      </c>
      <c r="N26" s="76">
        <f t="shared" si="5"/>
        <v>0</v>
      </c>
      <c r="O26" s="76">
        <f t="shared" si="5"/>
        <v>0</v>
      </c>
      <c r="P26" s="76">
        <f t="shared" si="5"/>
        <v>0</v>
      </c>
      <c r="Q26" s="77">
        <f t="shared" si="5"/>
        <v>0</v>
      </c>
      <c r="R26"/>
      <c r="S26"/>
      <c r="T26"/>
      <c r="U26"/>
      <c r="V26"/>
      <c r="W26" s="66"/>
      <c r="X26" s="79"/>
    </row>
    <row r="27" spans="1:30" ht="15.75" thickBot="1" x14ac:dyDescent="0.3">
      <c r="B27" s="226" t="s">
        <v>17</v>
      </c>
      <c r="C27" s="212"/>
      <c r="D27" s="213"/>
      <c r="E27" s="214"/>
      <c r="F27" s="215"/>
      <c r="G27" s="215"/>
      <c r="H27" s="215"/>
      <c r="I27" s="216"/>
      <c r="J27" s="80"/>
      <c r="K27" s="81">
        <f t="shared" si="4"/>
        <v>0</v>
      </c>
      <c r="L27" s="82">
        <f t="shared" si="3"/>
        <v>0</v>
      </c>
      <c r="M27" s="83">
        <f t="shared" si="6"/>
        <v>0</v>
      </c>
      <c r="N27" s="83">
        <f t="shared" si="5"/>
        <v>0</v>
      </c>
      <c r="O27" s="83">
        <f t="shared" si="5"/>
        <v>0</v>
      </c>
      <c r="P27" s="83">
        <f t="shared" si="5"/>
        <v>0</v>
      </c>
      <c r="Q27" s="84">
        <f t="shared" si="5"/>
        <v>0</v>
      </c>
      <c r="R27"/>
      <c r="S27"/>
      <c r="T27"/>
      <c r="U27"/>
      <c r="V27"/>
      <c r="W27" s="66"/>
      <c r="X27" s="30"/>
    </row>
    <row r="28" spans="1:30" ht="15.75" thickBot="1" x14ac:dyDescent="0.3">
      <c r="B28" s="85" t="s">
        <v>18</v>
      </c>
      <c r="C28" s="87">
        <f t="shared" ref="C28:D28" si="7">SUM(C20:C27)</f>
        <v>50.900536150732854</v>
      </c>
      <c r="D28" s="87">
        <f t="shared" si="7"/>
        <v>50.560593033416886</v>
      </c>
      <c r="E28" s="87">
        <f>SUM(E20:E27)</f>
        <v>42.35931306071739</v>
      </c>
      <c r="F28" s="87">
        <f>SUM(F20:F27)</f>
        <v>41.758470219856932</v>
      </c>
      <c r="G28" s="87">
        <f>SUM(G20:G27)</f>
        <v>41.983972114185512</v>
      </c>
      <c r="H28" s="87">
        <f>SUM(H20:H27)</f>
        <v>42.208571770648319</v>
      </c>
      <c r="I28" s="88">
        <f>SUM(I20:I27)</f>
        <v>41.724933633489506</v>
      </c>
      <c r="J28" s="80"/>
      <c r="K28" s="86">
        <f t="shared" ref="K28" si="8">+SUM(K20:K27)</f>
        <v>63.421420203724331</v>
      </c>
      <c r="L28" s="87">
        <f t="shared" ref="L28" si="9">+SUM(L20:L27)</f>
        <v>62.997855406198134</v>
      </c>
      <c r="M28" s="87">
        <f t="shared" ref="M28:Q28" si="10">+SUM(M20:M27)</f>
        <v>46.306649046927866</v>
      </c>
      <c r="N28" s="87">
        <f t="shared" si="10"/>
        <v>45.649815482979292</v>
      </c>
      <c r="O28" s="87">
        <f t="shared" si="10"/>
        <v>45.89633121530769</v>
      </c>
      <c r="P28" s="87">
        <f t="shared" si="10"/>
        <v>46.141860632958448</v>
      </c>
      <c r="Q28" s="88">
        <f t="shared" si="10"/>
        <v>45.613153723783093</v>
      </c>
      <c r="R28"/>
      <c r="S28"/>
      <c r="T28"/>
      <c r="U28"/>
      <c r="V28"/>
      <c r="W28" s="66"/>
      <c r="X28" s="30"/>
    </row>
    <row r="29" spans="1:30" ht="15.75" thickBot="1" x14ac:dyDescent="0.3">
      <c r="B29" s="89"/>
      <c r="C29" s="90"/>
      <c r="D29" s="91"/>
      <c r="E29" s="91"/>
      <c r="F29" s="91"/>
      <c r="G29" s="91"/>
      <c r="H29" s="91"/>
      <c r="I29" s="91"/>
      <c r="J29" s="92"/>
      <c r="K29" s="90"/>
      <c r="L29" s="90"/>
      <c r="M29" s="90"/>
      <c r="N29" s="90"/>
      <c r="O29" s="90"/>
      <c r="P29" s="90"/>
      <c r="Q29" s="90"/>
      <c r="R29"/>
      <c r="S29"/>
      <c r="T29"/>
      <c r="U29"/>
      <c r="V29"/>
      <c r="W29" s="93"/>
      <c r="X29" s="30"/>
    </row>
    <row r="30" spans="1:30" s="53" customFormat="1" ht="16.5" thickBot="1" x14ac:dyDescent="0.3">
      <c r="A30" s="1"/>
      <c r="B30" s="49" t="s">
        <v>19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/>
      <c r="R30"/>
      <c r="S30"/>
      <c r="T30"/>
      <c r="U30"/>
      <c r="V30"/>
      <c r="Y30"/>
      <c r="Z30"/>
      <c r="AA30"/>
      <c r="AB30"/>
      <c r="AC30"/>
      <c r="AD30"/>
    </row>
    <row r="31" spans="1:30" x14ac:dyDescent="0.25">
      <c r="B31" s="94"/>
      <c r="C31" s="279" t="s">
        <v>20</v>
      </c>
      <c r="D31" s="280"/>
      <c r="E31" s="280"/>
      <c r="F31" s="280"/>
      <c r="G31" s="280"/>
      <c r="H31" s="280"/>
      <c r="I31" s="281"/>
      <c r="J31" s="95"/>
      <c r="K31" s="267" t="s">
        <v>38</v>
      </c>
      <c r="L31" s="268"/>
      <c r="M31" s="268"/>
      <c r="N31" s="268"/>
      <c r="O31" s="268"/>
      <c r="P31" s="268"/>
      <c r="Q31" s="269"/>
      <c r="R31"/>
      <c r="S31"/>
      <c r="T31"/>
      <c r="U31"/>
      <c r="V31"/>
      <c r="W31" s="30"/>
      <c r="X31" s="30"/>
    </row>
    <row r="32" spans="1:30" x14ac:dyDescent="0.25">
      <c r="B32" s="94"/>
      <c r="C32" s="274" t="s">
        <v>8</v>
      </c>
      <c r="D32" s="275"/>
      <c r="E32" s="276" t="s">
        <v>9</v>
      </c>
      <c r="F32" s="277"/>
      <c r="G32" s="277"/>
      <c r="H32" s="277"/>
      <c r="I32" s="278"/>
      <c r="J32" s="95"/>
      <c r="K32" s="274" t="s">
        <v>8</v>
      </c>
      <c r="L32" s="275"/>
      <c r="M32" s="276" t="s">
        <v>9</v>
      </c>
      <c r="N32" s="277"/>
      <c r="O32" s="277"/>
      <c r="P32" s="277"/>
      <c r="Q32" s="278"/>
      <c r="R32"/>
      <c r="S32"/>
      <c r="T32"/>
      <c r="U32"/>
      <c r="V32"/>
      <c r="W32" s="30"/>
      <c r="X32" s="30"/>
    </row>
    <row r="33" spans="1:30" ht="15.75" thickBot="1" x14ac:dyDescent="0.3">
      <c r="B33" s="96"/>
      <c r="C33" s="55" t="s">
        <v>37</v>
      </c>
      <c r="D33" s="56" t="s">
        <v>50</v>
      </c>
      <c r="E33" s="57" t="s">
        <v>53</v>
      </c>
      <c r="F33" s="58" t="s">
        <v>42</v>
      </c>
      <c r="G33" s="58" t="s">
        <v>43</v>
      </c>
      <c r="H33" s="58" t="s">
        <v>26</v>
      </c>
      <c r="I33" s="59" t="s">
        <v>46</v>
      </c>
      <c r="J33" s="78"/>
      <c r="K33" s="55" t="s">
        <v>37</v>
      </c>
      <c r="L33" s="56" t="s">
        <v>50</v>
      </c>
      <c r="M33" s="57" t="s">
        <v>53</v>
      </c>
      <c r="N33" s="58" t="s">
        <v>42</v>
      </c>
      <c r="O33" s="58" t="s">
        <v>43</v>
      </c>
      <c r="P33" s="58" t="s">
        <v>26</v>
      </c>
      <c r="Q33" s="59" t="s">
        <v>46</v>
      </c>
      <c r="R33"/>
      <c r="S33"/>
      <c r="T33"/>
      <c r="U33"/>
      <c r="V33"/>
    </row>
    <row r="34" spans="1:30" x14ac:dyDescent="0.25">
      <c r="B34" s="97" t="s">
        <v>21</v>
      </c>
      <c r="C34" s="254">
        <v>44.976999999999997</v>
      </c>
      <c r="D34" s="257">
        <v>45.616999999999997</v>
      </c>
      <c r="E34" s="254">
        <v>34.704999999999998</v>
      </c>
      <c r="F34" s="254">
        <v>36.70694088465082</v>
      </c>
      <c r="G34" s="254">
        <v>32.048191384064246</v>
      </c>
      <c r="H34" s="254">
        <v>28.974888076739795</v>
      </c>
      <c r="I34" s="98"/>
      <c r="J34" s="78"/>
      <c r="K34" s="99">
        <f t="shared" ref="K34:L34" si="11">+C34/H$10*(1+H$9)^0.5</f>
        <v>51.252785884711436</v>
      </c>
      <c r="L34" s="100">
        <f t="shared" si="11"/>
        <v>50.614224766697355</v>
      </c>
      <c r="M34" s="101">
        <f>+E34/J$10*(1+J$9)^0.5</f>
        <v>37.655658160923018</v>
      </c>
      <c r="N34" s="102">
        <f>+F34/K$10*(1+K$9)^0.5</f>
        <v>39.329593154205021</v>
      </c>
      <c r="O34" s="102">
        <f>+G34/L$10*(1+L$9)^0.5</f>
        <v>33.838040712731505</v>
      </c>
      <c r="P34" s="100">
        <f>+H34/M$10*(1+M$9)^0.5</f>
        <v>29.991565875771446</v>
      </c>
      <c r="Q34" s="103"/>
      <c r="R34"/>
      <c r="S34"/>
      <c r="T34"/>
      <c r="U34"/>
      <c r="V34"/>
    </row>
    <row r="35" spans="1:30" x14ac:dyDescent="0.25">
      <c r="B35" s="104" t="s">
        <v>22</v>
      </c>
      <c r="C35" s="105"/>
      <c r="D35" s="106"/>
      <c r="E35" s="105"/>
      <c r="F35" s="107"/>
      <c r="G35" s="107"/>
      <c r="H35" s="108"/>
      <c r="I35" s="109"/>
      <c r="J35" s="80"/>
      <c r="K35" s="69"/>
      <c r="L35" s="70"/>
      <c r="M35" s="71"/>
      <c r="N35" s="72"/>
      <c r="O35" s="72"/>
      <c r="P35" s="70"/>
      <c r="Q35" s="110"/>
      <c r="R35"/>
      <c r="S35"/>
      <c r="T35"/>
      <c r="U35"/>
      <c r="V35"/>
      <c r="W35" s="30"/>
      <c r="X35" s="30"/>
    </row>
    <row r="36" spans="1:30" x14ac:dyDescent="0.25">
      <c r="B36" s="227" t="str">
        <f>B22</f>
        <v>Debt raising costs</v>
      </c>
      <c r="C36" s="217"/>
      <c r="D36" s="218"/>
      <c r="E36" s="219"/>
      <c r="F36" s="217"/>
      <c r="G36" s="217"/>
      <c r="H36" s="217"/>
      <c r="I36" s="109"/>
      <c r="J36" s="78"/>
      <c r="K36" s="111">
        <f t="shared" ref="K36:M42" si="12">C36/H$10*(1+H$9)^0.5</f>
        <v>0</v>
      </c>
      <c r="L36" s="112">
        <f t="shared" si="12"/>
        <v>0</v>
      </c>
      <c r="M36" s="113">
        <f>E36/J$10*(1+J$9)^0.5</f>
        <v>0</v>
      </c>
      <c r="N36" s="113">
        <f t="shared" ref="N36:P42" si="13">F36/K$10*(1+K$9)^0.5</f>
        <v>0</v>
      </c>
      <c r="O36" s="113">
        <f t="shared" si="13"/>
        <v>0</v>
      </c>
      <c r="P36" s="112">
        <f t="shared" si="13"/>
        <v>0</v>
      </c>
      <c r="Q36" s="114"/>
      <c r="R36"/>
      <c r="S36"/>
      <c r="T36"/>
      <c r="U36"/>
      <c r="V36"/>
      <c r="W36" s="30"/>
      <c r="X36" s="30"/>
    </row>
    <row r="37" spans="1:30" x14ac:dyDescent="0.25">
      <c r="B37" s="227" t="str">
        <f>B23</f>
        <v>Self Insurance (but not insurance)</v>
      </c>
      <c r="C37" s="217">
        <v>-0.88100000000000001</v>
      </c>
      <c r="D37" s="218">
        <v>-0.90800000000000003</v>
      </c>
      <c r="E37" s="219">
        <v>-0.71399999999999997</v>
      </c>
      <c r="F37" s="219">
        <v>-0.73139999999999994</v>
      </c>
      <c r="G37" s="219">
        <v>-0.7479596224865841</v>
      </c>
      <c r="H37" s="219">
        <v>-0.76576106150176482</v>
      </c>
      <c r="I37" s="109"/>
      <c r="J37" s="80"/>
      <c r="K37" s="111">
        <f t="shared" si="12"/>
        <v>-1.0039287716928824</v>
      </c>
      <c r="L37" s="112">
        <f t="shared" si="12"/>
        <v>-1.0074690595208191</v>
      </c>
      <c r="M37" s="113">
        <f t="shared" si="12"/>
        <v>-0.77470508361616575</v>
      </c>
      <c r="N37" s="113">
        <f t="shared" si="13"/>
        <v>-0.78365736124347107</v>
      </c>
      <c r="O37" s="113">
        <f t="shared" si="13"/>
        <v>-0.78973218344437668</v>
      </c>
      <c r="P37" s="112">
        <f t="shared" si="13"/>
        <v>-0.79263026867626074</v>
      </c>
      <c r="Q37" s="114"/>
      <c r="R37"/>
      <c r="S37"/>
      <c r="T37"/>
      <c r="U37"/>
      <c r="V37"/>
      <c r="W37" s="30"/>
      <c r="X37" s="30"/>
    </row>
    <row r="38" spans="1:30" x14ac:dyDescent="0.25">
      <c r="B38" s="227" t="str">
        <f>B24</f>
        <v>Opex on network capability incentive projects</v>
      </c>
      <c r="C38" s="217"/>
      <c r="D38" s="218"/>
      <c r="E38" s="219">
        <v>0</v>
      </c>
      <c r="F38" s="219">
        <v>-1.7999999999999999E-2</v>
      </c>
      <c r="G38" s="219">
        <v>0</v>
      </c>
      <c r="H38" s="219">
        <v>0</v>
      </c>
      <c r="I38" s="109"/>
      <c r="J38" s="80"/>
      <c r="K38" s="111">
        <f t="shared" si="12"/>
        <v>0</v>
      </c>
      <c r="L38" s="112">
        <f t="shared" si="12"/>
        <v>0</v>
      </c>
      <c r="M38" s="113">
        <f t="shared" si="12"/>
        <v>0</v>
      </c>
      <c r="N38" s="113">
        <f t="shared" si="13"/>
        <v>-1.9286071236508724E-2</v>
      </c>
      <c r="O38" s="113">
        <f t="shared" si="13"/>
        <v>0</v>
      </c>
      <c r="P38" s="112">
        <f t="shared" si="13"/>
        <v>0</v>
      </c>
      <c r="Q38" s="114"/>
      <c r="R38"/>
      <c r="S38" s="282" t="s">
        <v>30</v>
      </c>
      <c r="T38" s="283"/>
      <c r="U38"/>
      <c r="V38"/>
      <c r="W38" s="30"/>
      <c r="X38" s="30"/>
    </row>
    <row r="39" spans="1:30" x14ac:dyDescent="0.25">
      <c r="B39" s="227" t="s">
        <v>23</v>
      </c>
      <c r="C39" s="217"/>
      <c r="D39" s="218"/>
      <c r="E39" s="219"/>
      <c r="F39" s="219"/>
      <c r="G39" s="219"/>
      <c r="H39" s="219"/>
      <c r="I39" s="109"/>
      <c r="J39" s="80"/>
      <c r="K39" s="111"/>
      <c r="L39" s="112"/>
      <c r="M39" s="113"/>
      <c r="N39" s="113"/>
      <c r="O39" s="113"/>
      <c r="P39" s="112"/>
      <c r="Q39" s="114"/>
      <c r="R39"/>
      <c r="S39" s="284"/>
      <c r="T39" s="285"/>
      <c r="U39"/>
      <c r="V39"/>
      <c r="W39" s="30"/>
      <c r="X39" s="30"/>
    </row>
    <row r="40" spans="1:30" ht="15" customHeight="1" x14ac:dyDescent="0.25">
      <c r="B40" s="228" t="s">
        <v>15</v>
      </c>
      <c r="C40" s="217"/>
      <c r="D40" s="218"/>
      <c r="E40" s="219"/>
      <c r="F40" s="217"/>
      <c r="G40" s="217"/>
      <c r="H40" s="217"/>
      <c r="I40" s="109"/>
      <c r="J40" s="115"/>
      <c r="K40" s="111">
        <f t="shared" si="12"/>
        <v>0</v>
      </c>
      <c r="L40" s="112">
        <f t="shared" si="12"/>
        <v>0</v>
      </c>
      <c r="M40" s="113">
        <f t="shared" si="12"/>
        <v>0</v>
      </c>
      <c r="N40" s="113">
        <f t="shared" si="13"/>
        <v>0</v>
      </c>
      <c r="O40" s="113">
        <f t="shared" si="13"/>
        <v>0</v>
      </c>
      <c r="P40" s="112">
        <f t="shared" si="13"/>
        <v>0</v>
      </c>
      <c r="Q40" s="116"/>
      <c r="R40"/>
      <c r="S40" s="284"/>
      <c r="T40" s="285"/>
      <c r="U40"/>
      <c r="V40"/>
      <c r="W40" s="79"/>
      <c r="X40" s="117"/>
    </row>
    <row r="41" spans="1:30" ht="15" customHeight="1" x14ac:dyDescent="0.25">
      <c r="B41" s="228" t="s">
        <v>24</v>
      </c>
      <c r="C41" s="217">
        <v>-0.10368417500000014</v>
      </c>
      <c r="D41" s="218">
        <v>0.7143866212211496</v>
      </c>
      <c r="E41" s="219">
        <v>1.3082611271463271</v>
      </c>
      <c r="F41" s="217">
        <v>-0.16861207990101335</v>
      </c>
      <c r="G41" s="217">
        <v>1.6410392755998503E-2</v>
      </c>
      <c r="H41" s="217">
        <v>0.29051122478765273</v>
      </c>
      <c r="I41" s="109"/>
      <c r="J41" s="115"/>
      <c r="K41" s="111">
        <f t="shared" si="12"/>
        <v>-0.11815156237427923</v>
      </c>
      <c r="L41" s="112">
        <f t="shared" si="12"/>
        <v>0.7926458341585102</v>
      </c>
      <c r="M41" s="113">
        <f t="shared" si="12"/>
        <v>1.4194909606410011</v>
      </c>
      <c r="N41" s="113">
        <f t="shared" si="13"/>
        <v>-0.18065914357260246</v>
      </c>
      <c r="O41" s="113">
        <f t="shared" si="13"/>
        <v>1.7326891603171982E-2</v>
      </c>
      <c r="P41" s="112">
        <f t="shared" si="13"/>
        <v>0.30070475208718367</v>
      </c>
      <c r="Q41" s="116"/>
      <c r="R41"/>
      <c r="S41" s="284"/>
      <c r="T41" s="285"/>
      <c r="U41"/>
      <c r="V41"/>
      <c r="W41" s="79"/>
      <c r="X41" s="117"/>
    </row>
    <row r="42" spans="1:30" ht="15.75" customHeight="1" thickBot="1" x14ac:dyDescent="0.3">
      <c r="B42" s="229" t="s">
        <v>17</v>
      </c>
      <c r="C42" s="220"/>
      <c r="D42" s="221"/>
      <c r="E42" s="222"/>
      <c r="F42" s="220"/>
      <c r="G42" s="220"/>
      <c r="H42" s="220"/>
      <c r="I42" s="118"/>
      <c r="J42" s="115"/>
      <c r="K42" s="119">
        <f t="shared" si="12"/>
        <v>0</v>
      </c>
      <c r="L42" s="120">
        <f t="shared" si="12"/>
        <v>0</v>
      </c>
      <c r="M42" s="121">
        <f t="shared" si="12"/>
        <v>0</v>
      </c>
      <c r="N42" s="121">
        <f t="shared" si="13"/>
        <v>0</v>
      </c>
      <c r="O42" s="121">
        <f t="shared" si="13"/>
        <v>0</v>
      </c>
      <c r="P42" s="120">
        <f t="shared" si="13"/>
        <v>0</v>
      </c>
      <c r="Q42" s="122"/>
      <c r="R42"/>
      <c r="S42" s="284"/>
      <c r="T42" s="285"/>
      <c r="U42"/>
      <c r="V42"/>
      <c r="W42" s="79"/>
      <c r="X42" s="117"/>
    </row>
    <row r="43" spans="1:30" s="129" customFormat="1" ht="15.75" customHeight="1" thickBot="1" x14ac:dyDescent="0.3">
      <c r="A43" s="1"/>
      <c r="B43" s="123" t="s">
        <v>25</v>
      </c>
      <c r="C43" s="255">
        <f t="shared" ref="C43:H43" si="14">SUM(C34:C42)</f>
        <v>43.992315824999999</v>
      </c>
      <c r="D43" s="255">
        <f t="shared" si="14"/>
        <v>45.423386621221148</v>
      </c>
      <c r="E43" s="255">
        <f t="shared" si="14"/>
        <v>35.299261127146323</v>
      </c>
      <c r="F43" s="255">
        <f t="shared" si="14"/>
        <v>35.788928804749801</v>
      </c>
      <c r="G43" s="255">
        <f t="shared" si="14"/>
        <v>31.31664215433366</v>
      </c>
      <c r="H43" s="255">
        <f t="shared" si="14"/>
        <v>28.499638240025686</v>
      </c>
      <c r="I43" s="124"/>
      <c r="J43" s="125"/>
      <c r="K43" s="86">
        <f t="shared" ref="K43" si="15">K34+SUM(K36:K42)</f>
        <v>50.130705550644272</v>
      </c>
      <c r="L43" s="87">
        <f t="shared" ref="L43" si="16">L34+SUM(L36:L42)</f>
        <v>50.399401541335045</v>
      </c>
      <c r="M43" s="87">
        <f t="shared" ref="M43:P43" si="17">M34+SUM(M36:M42)</f>
        <v>38.300444037947855</v>
      </c>
      <c r="N43" s="87">
        <f t="shared" si="17"/>
        <v>38.345990578152438</v>
      </c>
      <c r="O43" s="87">
        <f t="shared" si="17"/>
        <v>33.065635420890302</v>
      </c>
      <c r="P43" s="87">
        <f t="shared" si="17"/>
        <v>29.499640359182369</v>
      </c>
      <c r="Q43" s="126">
        <f>IF(R43="2017-18", Q28-(P28-P43), Q28-(O28-O43))</f>
        <v>28.970933450007013</v>
      </c>
      <c r="R43" s="127" t="s">
        <v>26</v>
      </c>
      <c r="S43" s="286"/>
      <c r="T43" s="287"/>
      <c r="U43"/>
      <c r="V43"/>
      <c r="W43" s="128"/>
      <c r="X43" s="128"/>
      <c r="Y43"/>
      <c r="Z43"/>
      <c r="AA43"/>
      <c r="AB43"/>
      <c r="AC43"/>
      <c r="AD43"/>
    </row>
    <row r="44" spans="1:30" customFormat="1" ht="40.5" customHeight="1" thickBot="1" x14ac:dyDescent="0.3">
      <c r="A44" s="1"/>
      <c r="D44" s="130"/>
    </row>
    <row r="45" spans="1:30" s="133" customFormat="1" ht="18.75" thickBot="1" x14ac:dyDescent="0.3">
      <c r="A45" s="1"/>
      <c r="B45" s="131"/>
      <c r="C45" s="132"/>
      <c r="D45" s="132"/>
      <c r="E45" s="131"/>
      <c r="F45" s="131"/>
      <c r="G45" s="131"/>
      <c r="K45" s="134" t="s">
        <v>39</v>
      </c>
      <c r="L45" s="135"/>
      <c r="M45" s="136"/>
      <c r="N45" s="135"/>
      <c r="O45" s="135"/>
      <c r="P45" s="135"/>
      <c r="Q45" s="137"/>
      <c r="R45"/>
      <c r="S45"/>
      <c r="T45"/>
      <c r="U45"/>
      <c r="V45"/>
      <c r="W45"/>
      <c r="Y45"/>
      <c r="Z45"/>
      <c r="AA45"/>
      <c r="AB45"/>
      <c r="AC45"/>
      <c r="AD45"/>
    </row>
    <row r="46" spans="1:30" ht="15.75" thickBot="1" x14ac:dyDescent="0.3">
      <c r="B46" s="131"/>
      <c r="C46" s="132"/>
      <c r="D46" s="132"/>
      <c r="E46" s="80"/>
      <c r="F46" s="80"/>
      <c r="G46" s="80"/>
      <c r="H46" s="54"/>
      <c r="I46" s="54"/>
      <c r="J46" s="54"/>
      <c r="K46" s="138"/>
      <c r="L46" s="139"/>
      <c r="M46" s="140">
        <v>8.6814848976417096</v>
      </c>
      <c r="N46" s="141">
        <f>(N28-N43)-(M28-M43)</f>
        <v>-0.70238010415315699</v>
      </c>
      <c r="O46" s="141">
        <f>(O28-O43)-(N28-N43)</f>
        <v>5.5268708895905334</v>
      </c>
      <c r="P46" s="141">
        <f>(P28-P43)-(O28-O43)</f>
        <v>3.8115244793586918</v>
      </c>
      <c r="Q46" s="142">
        <f>(Q28-Q43)-(P28-P43)</f>
        <v>0</v>
      </c>
      <c r="R46"/>
      <c r="S46"/>
      <c r="T46"/>
      <c r="U46"/>
      <c r="V46"/>
      <c r="W46"/>
      <c r="X46" s="30"/>
    </row>
    <row r="47" spans="1:30" ht="23.25" customHeight="1" thickBot="1" x14ac:dyDescent="0.3">
      <c r="B47" s="30"/>
      <c r="C47" s="132"/>
      <c r="D47" s="132"/>
      <c r="E47" s="80"/>
      <c r="F47" s="80"/>
      <c r="G47" s="80"/>
      <c r="H47" s="54"/>
      <c r="I47" s="54"/>
      <c r="J47" s="45"/>
      <c r="K47" s="143"/>
      <c r="L47" s="143"/>
      <c r="M47" s="143"/>
      <c r="N47" s="143"/>
      <c r="O47" s="143"/>
      <c r="P47" s="143"/>
      <c r="Q47" s="143"/>
      <c r="R47"/>
      <c r="S47"/>
      <c r="T47"/>
      <c r="U47"/>
      <c r="V47"/>
      <c r="W47"/>
      <c r="X47" s="144"/>
    </row>
    <row r="48" spans="1:30" s="133" customFormat="1" ht="18.75" thickBot="1" x14ac:dyDescent="0.3">
      <c r="A48" s="1"/>
      <c r="B48" s="131"/>
      <c r="C48" s="131"/>
      <c r="D48" s="131"/>
      <c r="E48" s="131"/>
      <c r="F48" s="131"/>
      <c r="G48" s="131"/>
      <c r="K48" s="145" t="s">
        <v>27</v>
      </c>
      <c r="L48" s="146"/>
      <c r="M48" s="135"/>
      <c r="N48" s="135"/>
      <c r="O48" s="135"/>
      <c r="P48" s="135"/>
      <c r="Q48" s="135"/>
      <c r="R48" s="135"/>
      <c r="S48" s="135"/>
      <c r="T48" s="135"/>
      <c r="U48" s="135"/>
      <c r="V48" s="147"/>
      <c r="W48" s="148"/>
      <c r="X48"/>
      <c r="Y48"/>
      <c r="Z48"/>
      <c r="AA48"/>
      <c r="AB48"/>
    </row>
    <row r="49" spans="1:30" ht="30" customHeight="1" x14ac:dyDescent="0.25">
      <c r="B49" s="30"/>
      <c r="C49" s="149"/>
      <c r="D49" s="80"/>
      <c r="E49" s="80"/>
      <c r="F49" s="150"/>
      <c r="G49" s="30"/>
      <c r="H49" s="151"/>
      <c r="I49" s="54"/>
      <c r="J49" s="45"/>
      <c r="K49" s="152"/>
      <c r="L49" s="153"/>
      <c r="M49" s="270" t="s">
        <v>9</v>
      </c>
      <c r="N49" s="271"/>
      <c r="O49" s="271"/>
      <c r="P49" s="271"/>
      <c r="Q49" s="271"/>
      <c r="R49" s="272" t="s">
        <v>28</v>
      </c>
      <c r="S49" s="273"/>
      <c r="T49" s="273"/>
      <c r="U49" s="273"/>
      <c r="V49" s="273"/>
      <c r="W49" s="154"/>
      <c r="X49" s="144"/>
    </row>
    <row r="50" spans="1:30" x14ac:dyDescent="0.25">
      <c r="B50" s="30"/>
      <c r="C50" s="149"/>
      <c r="D50" s="80"/>
      <c r="E50" s="155"/>
      <c r="F50" s="156"/>
      <c r="G50" s="30"/>
      <c r="H50" s="54"/>
      <c r="I50" s="54"/>
      <c r="J50" s="45"/>
      <c r="K50" s="157"/>
      <c r="L50" s="158"/>
      <c r="M50" s="159" t="s">
        <v>38</v>
      </c>
      <c r="N50" s="160"/>
      <c r="O50" s="160"/>
      <c r="P50" s="160"/>
      <c r="Q50" s="160"/>
      <c r="R50" s="160"/>
      <c r="S50" s="160"/>
      <c r="T50" s="161"/>
      <c r="U50" s="162"/>
      <c r="V50" s="163"/>
      <c r="W50" s="164"/>
      <c r="X50" s="144"/>
    </row>
    <row r="51" spans="1:30" ht="15.75" thickBot="1" x14ac:dyDescent="0.3">
      <c r="B51" s="30"/>
      <c r="C51" s="149"/>
      <c r="D51" s="80"/>
      <c r="E51" s="165"/>
      <c r="F51" s="166"/>
      <c r="G51" s="30"/>
      <c r="H51" s="54"/>
      <c r="I51" s="54"/>
      <c r="J51" s="45"/>
      <c r="K51" s="157"/>
      <c r="L51" s="158"/>
      <c r="M51" s="167" t="s">
        <v>53</v>
      </c>
      <c r="N51" s="168" t="s">
        <v>42</v>
      </c>
      <c r="O51" s="168" t="s">
        <v>43</v>
      </c>
      <c r="P51" s="168" t="s">
        <v>26</v>
      </c>
      <c r="Q51" s="168" t="s">
        <v>46</v>
      </c>
      <c r="R51" s="169" t="s">
        <v>48</v>
      </c>
      <c r="S51" s="169" t="s">
        <v>45</v>
      </c>
      <c r="T51" s="169" t="s">
        <v>49</v>
      </c>
      <c r="U51" s="169" t="s">
        <v>51</v>
      </c>
      <c r="V51" s="169" t="s">
        <v>52</v>
      </c>
      <c r="W51" s="170" t="s">
        <v>29</v>
      </c>
      <c r="X51" s="144"/>
    </row>
    <row r="52" spans="1:30" ht="18" thickBot="1" x14ac:dyDescent="0.3">
      <c r="B52" s="80"/>
      <c r="C52" s="171"/>
      <c r="D52" s="171"/>
      <c r="E52" s="172"/>
      <c r="F52" s="173"/>
      <c r="G52" s="30"/>
      <c r="H52" s="54"/>
      <c r="I52" s="54"/>
      <c r="J52" s="54"/>
      <c r="K52" s="288" t="s">
        <v>53</v>
      </c>
      <c r="L52" s="289"/>
      <c r="M52" s="174"/>
      <c r="N52" s="230">
        <f>$M$46</f>
        <v>8.6814848976417096</v>
      </c>
      <c r="O52" s="231">
        <f>$M$46</f>
        <v>8.6814848976417096</v>
      </c>
      <c r="P52" s="232">
        <f>$M$46</f>
        <v>8.6814848976417096</v>
      </c>
      <c r="Q52" s="231">
        <f>$M$46</f>
        <v>8.6814848976417096</v>
      </c>
      <c r="R52" s="233">
        <f>$M$46</f>
        <v>8.6814848976417096</v>
      </c>
      <c r="S52" s="175"/>
      <c r="T52" s="175"/>
      <c r="U52" s="175"/>
      <c r="V52" s="175"/>
      <c r="W52" s="256"/>
      <c r="X52"/>
      <c r="AC52" s="3"/>
      <c r="AD52" s="3"/>
    </row>
    <row r="53" spans="1:30" ht="15.75" thickBot="1" x14ac:dyDescent="0.3">
      <c r="B53" s="80"/>
      <c r="C53" s="80"/>
      <c r="D53" s="80"/>
      <c r="E53" s="80"/>
      <c r="F53" s="166"/>
      <c r="G53" s="30"/>
      <c r="H53" s="54"/>
      <c r="I53" s="54"/>
      <c r="J53" s="54"/>
      <c r="K53" s="290" t="s">
        <v>42</v>
      </c>
      <c r="L53" s="291"/>
      <c r="M53" s="174"/>
      <c r="N53" s="174"/>
      <c r="O53" s="234">
        <f>$N$46</f>
        <v>-0.70238010415315699</v>
      </c>
      <c r="P53" s="235">
        <f>$N$46</f>
        <v>-0.70238010415315699</v>
      </c>
      <c r="Q53" s="236">
        <f>$N$46</f>
        <v>-0.70238010415315699</v>
      </c>
      <c r="R53" s="235">
        <f>$N$46</f>
        <v>-0.70238010415315699</v>
      </c>
      <c r="S53" s="233">
        <f>$N$46</f>
        <v>-0.70238010415315699</v>
      </c>
      <c r="T53" s="175"/>
      <c r="U53" s="175"/>
      <c r="V53" s="175"/>
      <c r="W53" s="256"/>
      <c r="X53"/>
      <c r="AC53" s="3"/>
      <c r="AD53" s="3"/>
    </row>
    <row r="54" spans="1:30" ht="15.75" thickBot="1" x14ac:dyDescent="0.3">
      <c r="B54" s="80"/>
      <c r="C54" s="80"/>
      <c r="D54" s="80"/>
      <c r="E54" s="80"/>
      <c r="F54" s="80"/>
      <c r="G54" s="80"/>
      <c r="H54" s="54"/>
      <c r="I54" s="54"/>
      <c r="J54" s="54"/>
      <c r="K54" s="290" t="s">
        <v>43</v>
      </c>
      <c r="L54" s="291"/>
      <c r="M54" s="175"/>
      <c r="N54" s="175"/>
      <c r="O54" s="174"/>
      <c r="P54" s="237">
        <f>$O$46</f>
        <v>5.5268708895905334</v>
      </c>
      <c r="Q54" s="236">
        <f>$O$46</f>
        <v>5.5268708895905334</v>
      </c>
      <c r="R54" s="235">
        <f>$O$46</f>
        <v>5.5268708895905334</v>
      </c>
      <c r="S54" s="236">
        <f>$O$46</f>
        <v>5.5268708895905334</v>
      </c>
      <c r="T54" s="238">
        <f>$O$46</f>
        <v>5.5268708895905334</v>
      </c>
      <c r="U54" s="176"/>
      <c r="V54" s="175"/>
      <c r="W54" s="256"/>
      <c r="X54"/>
      <c r="AC54" s="3"/>
      <c r="AD54" s="3"/>
    </row>
    <row r="55" spans="1:30" ht="15.75" thickBot="1" x14ac:dyDescent="0.3">
      <c r="B55" s="54"/>
      <c r="C55" s="54"/>
      <c r="D55" s="54"/>
      <c r="E55" s="54"/>
      <c r="F55" s="54"/>
      <c r="G55" s="54"/>
      <c r="H55" s="54"/>
      <c r="I55" s="54"/>
      <c r="J55" s="54"/>
      <c r="K55" s="290" t="s">
        <v>26</v>
      </c>
      <c r="L55" s="291"/>
      <c r="M55" s="175"/>
      <c r="N55" s="175"/>
      <c r="O55" s="175"/>
      <c r="P55" s="174"/>
      <c r="Q55" s="234">
        <f>$P$46</f>
        <v>3.8115244793586918</v>
      </c>
      <c r="R55" s="236">
        <f>$P$46</f>
        <v>3.8115244793586918</v>
      </c>
      <c r="S55" s="239">
        <f>$P$46</f>
        <v>3.8115244793586918</v>
      </c>
      <c r="T55" s="235">
        <f>$P$46</f>
        <v>3.8115244793586918</v>
      </c>
      <c r="U55" s="240">
        <f>$P$46</f>
        <v>3.8115244793586918</v>
      </c>
      <c r="V55" s="176"/>
      <c r="W55" s="256"/>
      <c r="X55"/>
      <c r="AC55" s="3"/>
      <c r="AD55" s="3"/>
    </row>
    <row r="56" spans="1:30" ht="15.75" thickBot="1" x14ac:dyDescent="0.3">
      <c r="B56" s="177"/>
      <c r="C56" s="177"/>
      <c r="D56" s="177"/>
      <c r="E56" s="177"/>
      <c r="F56" s="177"/>
      <c r="G56" s="178"/>
      <c r="H56" s="178"/>
      <c r="I56" s="178"/>
      <c r="J56" s="178"/>
      <c r="K56" s="292" t="s">
        <v>46</v>
      </c>
      <c r="L56" s="293"/>
      <c r="M56" s="179"/>
      <c r="N56" s="179"/>
      <c r="O56" s="175"/>
      <c r="P56" s="179"/>
      <c r="Q56" s="174"/>
      <c r="R56" s="237">
        <f>+$Q$46</f>
        <v>0</v>
      </c>
      <c r="S56" s="241">
        <f>+$Q$46</f>
        <v>0</v>
      </c>
      <c r="T56" s="242">
        <f>+$Q$46</f>
        <v>0</v>
      </c>
      <c r="U56" s="243">
        <f>+$Q$46</f>
        <v>0</v>
      </c>
      <c r="V56" s="244">
        <f>+$Q$46</f>
        <v>0</v>
      </c>
      <c r="W56" s="256"/>
      <c r="X56"/>
      <c r="AC56" s="3"/>
      <c r="AD56" s="3"/>
    </row>
    <row r="57" spans="1:30" s="129" customFormat="1" ht="15.75" thickBot="1" x14ac:dyDescent="0.3">
      <c r="A57" s="1"/>
      <c r="B57" s="177"/>
      <c r="C57" s="177"/>
      <c r="D57" s="177"/>
      <c r="E57" s="177"/>
      <c r="F57" s="177"/>
      <c r="G57" s="178"/>
      <c r="H57" s="178"/>
      <c r="I57" s="178"/>
      <c r="J57" s="178"/>
      <c r="K57" s="180" t="s">
        <v>40</v>
      </c>
      <c r="L57" s="181"/>
      <c r="M57" s="182"/>
      <c r="N57" s="182"/>
      <c r="O57" s="182"/>
      <c r="P57" s="182"/>
      <c r="Q57" s="183"/>
      <c r="R57" s="183">
        <f>+SUM(R52:R56)</f>
        <v>17.317500162437778</v>
      </c>
      <c r="S57" s="183">
        <f>+SUM(S53:S56)</f>
        <v>8.6360152647960682</v>
      </c>
      <c r="T57" s="183">
        <f>+SUM(T54:T56)</f>
        <v>9.3383953689492252</v>
      </c>
      <c r="U57" s="183">
        <f>+SUM(U55:U56)</f>
        <v>3.8115244793586918</v>
      </c>
      <c r="V57" s="183">
        <f>+SUM(V56)</f>
        <v>0</v>
      </c>
      <c r="W57" s="183">
        <f>+SUM(R57:V57)</f>
        <v>39.10343527554177</v>
      </c>
      <c r="X57"/>
      <c r="Y57"/>
      <c r="Z57"/>
      <c r="AA57"/>
      <c r="AB57"/>
      <c r="AC57"/>
    </row>
    <row r="58" spans="1:30" ht="15.75" thickBot="1" x14ac:dyDescent="0.3">
      <c r="B58" s="177"/>
      <c r="C58" s="177"/>
      <c r="D58" s="177"/>
      <c r="E58" s="177"/>
      <c r="F58" s="177"/>
      <c r="G58" s="178"/>
      <c r="H58" s="178"/>
      <c r="I58" s="178"/>
      <c r="J58" s="178"/>
      <c r="K58" s="184"/>
      <c r="L58" s="184"/>
      <c r="M58" s="184"/>
      <c r="N58" s="184"/>
      <c r="O58" s="184"/>
      <c r="P58" s="184"/>
      <c r="Q58" s="184"/>
      <c r="R58" s="185"/>
      <c r="S58" s="185"/>
      <c r="T58" s="185"/>
      <c r="U58" s="185"/>
      <c r="V58" s="185"/>
      <c r="W58" s="79"/>
      <c r="X58"/>
      <c r="AD58" s="3"/>
    </row>
    <row r="59" spans="1:30" ht="15.75" thickBot="1" x14ac:dyDescent="0.3">
      <c r="B59" s="177"/>
      <c r="C59" s="177"/>
      <c r="D59" s="177"/>
      <c r="E59" s="177"/>
      <c r="F59" s="177"/>
      <c r="G59" s="177"/>
      <c r="H59" s="177"/>
      <c r="I59" s="177"/>
      <c r="J59" s="177"/>
      <c r="K59" s="186" t="s">
        <v>41</v>
      </c>
      <c r="L59" s="187"/>
      <c r="M59" s="188"/>
      <c r="N59" s="188"/>
      <c r="O59" s="188"/>
      <c r="P59" s="188"/>
      <c r="Q59" s="189"/>
      <c r="R59" s="190">
        <f>R57</f>
        <v>17.317500162437778</v>
      </c>
      <c r="S59" s="190">
        <f>S57</f>
        <v>8.6360152647960682</v>
      </c>
      <c r="T59" s="190">
        <f>T57</f>
        <v>9.3383953689492252</v>
      </c>
      <c r="U59" s="191">
        <f>U57</f>
        <v>3.8115244793586918</v>
      </c>
      <c r="V59" s="191">
        <f>V57</f>
        <v>0</v>
      </c>
      <c r="W59" s="192">
        <f>+SUM(R59:V59)</f>
        <v>39.10343527554177</v>
      </c>
      <c r="X59" s="193"/>
      <c r="AD59" s="3"/>
    </row>
    <row r="60" spans="1:30" x14ac:dyDescent="0.25">
      <c r="B60" s="2"/>
      <c r="C60" s="2"/>
      <c r="D60" s="2"/>
      <c r="E60" s="2"/>
      <c r="F60" s="2"/>
      <c r="G60" s="2"/>
      <c r="H60" s="2"/>
      <c r="I60" s="194"/>
      <c r="J60" s="194"/>
      <c r="K60" s="194"/>
      <c r="L60" s="194"/>
      <c r="M60" s="195"/>
      <c r="N60" s="194"/>
      <c r="O60" s="194"/>
      <c r="P60" s="194"/>
      <c r="Q60" s="195"/>
      <c r="R60" s="196"/>
      <c r="S60" s="195"/>
      <c r="T60" s="197"/>
      <c r="U60" s="197"/>
      <c r="V60" s="2"/>
      <c r="W60" s="2"/>
      <c r="X60" s="2"/>
    </row>
    <row r="61" spans="1:30" s="201" customFormat="1" ht="18" x14ac:dyDescent="0.25">
      <c r="A61" s="3"/>
      <c r="B61" s="3"/>
      <c r="C61" s="3"/>
      <c r="D61" s="3"/>
      <c r="E61" s="3"/>
      <c r="F61" s="3"/>
      <c r="G61" s="3"/>
      <c r="H61" s="3"/>
      <c r="I61" s="198"/>
      <c r="J61" s="198"/>
      <c r="K61" s="198"/>
      <c r="L61" s="198"/>
      <c r="M61" s="199"/>
      <c r="N61" s="199"/>
      <c r="O61" s="199"/>
      <c r="P61" s="199"/>
      <c r="Q61" s="199"/>
      <c r="R61" s="200"/>
      <c r="S61" s="200"/>
      <c r="T61" s="200"/>
      <c r="U61" s="200"/>
      <c r="V61" s="200"/>
      <c r="W61" s="200"/>
      <c r="X61" s="199"/>
      <c r="Y61"/>
      <c r="Z61"/>
      <c r="AA61"/>
      <c r="AB61"/>
      <c r="AC61"/>
      <c r="AD61"/>
    </row>
    <row r="62" spans="1:30" x14ac:dyDescent="0.25">
      <c r="A62" s="3"/>
      <c r="I62" s="194"/>
      <c r="J62" s="194"/>
      <c r="K62" s="194"/>
      <c r="L62" s="194"/>
      <c r="M62" s="202"/>
      <c r="N62" s="203"/>
      <c r="O62" s="203"/>
      <c r="P62" s="203"/>
      <c r="Q62" s="202"/>
      <c r="R62" s="202"/>
      <c r="S62" s="202"/>
      <c r="T62" s="197"/>
      <c r="U62" s="197"/>
      <c r="V62" s="2"/>
      <c r="W62" s="2"/>
      <c r="X62" s="2"/>
    </row>
    <row r="63" spans="1:30" s="10" customFormat="1" x14ac:dyDescent="0.25">
      <c r="A63" s="3"/>
      <c r="B63" s="3"/>
      <c r="C63" s="3"/>
      <c r="D63" s="3"/>
      <c r="E63" s="3"/>
      <c r="F63" s="3"/>
      <c r="G63" s="3"/>
      <c r="H63" s="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x14ac:dyDescent="0.25">
      <c r="A64" s="3"/>
      <c r="I64" s="204"/>
      <c r="J64" s="202"/>
      <c r="K64" s="202"/>
      <c r="L64" s="202"/>
      <c r="M64" s="204"/>
      <c r="N64" s="204"/>
      <c r="O64" s="204"/>
      <c r="P64" s="197"/>
      <c r="Q64" s="197"/>
      <c r="R64"/>
      <c r="S64"/>
      <c r="T64"/>
      <c r="U64"/>
      <c r="V64"/>
      <c r="W64"/>
      <c r="X64"/>
    </row>
    <row r="65" spans="1:30" x14ac:dyDescent="0.25">
      <c r="A65" s="3"/>
      <c r="I65" s="203"/>
      <c r="J65" s="194"/>
      <c r="K65" s="194"/>
      <c r="L65" s="194"/>
      <c r="M65" s="203"/>
      <c r="N65" s="203"/>
      <c r="O65" s="203"/>
      <c r="P65" s="197"/>
      <c r="Q65" s="197"/>
      <c r="R65"/>
      <c r="S65"/>
      <c r="T65"/>
      <c r="U65"/>
      <c r="V65"/>
      <c r="W65"/>
      <c r="X65"/>
    </row>
    <row r="66" spans="1:30" x14ac:dyDescent="0.25">
      <c r="A66" s="3"/>
      <c r="I66" s="202"/>
      <c r="J66" s="194"/>
      <c r="K66" s="194"/>
      <c r="L66" s="194"/>
      <c r="M66" s="202"/>
      <c r="N66" s="202"/>
      <c r="O66" s="202"/>
      <c r="P66" s="205"/>
      <c r="Q66" s="197"/>
      <c r="R66"/>
      <c r="S66"/>
      <c r="T66"/>
      <c r="U66"/>
      <c r="V66"/>
      <c r="W66"/>
      <c r="X66"/>
    </row>
    <row r="67" spans="1:30" x14ac:dyDescent="0.25">
      <c r="A67" s="3"/>
      <c r="I67" s="194"/>
      <c r="J67" s="194"/>
      <c r="K67" s="194"/>
      <c r="L67" s="194"/>
      <c r="M67" s="194"/>
      <c r="N67" s="194"/>
      <c r="O67" s="194"/>
      <c r="P67" s="197"/>
      <c r="Q67" s="205"/>
      <c r="R67"/>
      <c r="S67"/>
      <c r="T67"/>
      <c r="U67"/>
      <c r="V67"/>
      <c r="W67"/>
      <c r="X67"/>
    </row>
    <row r="68" spans="1:30" x14ac:dyDescent="0.25">
      <c r="A68" s="3"/>
      <c r="I68" s="194"/>
      <c r="M68" s="194"/>
      <c r="N68" s="194"/>
      <c r="O68" s="194"/>
      <c r="P68" s="197"/>
      <c r="Q68" s="197"/>
      <c r="R68"/>
      <c r="S68"/>
      <c r="T68"/>
      <c r="U68"/>
      <c r="V68"/>
      <c r="W68"/>
      <c r="X68"/>
    </row>
    <row r="69" spans="1:30" x14ac:dyDescent="0.25">
      <c r="A69" s="3"/>
      <c r="I69" s="194"/>
      <c r="M69" s="194"/>
      <c r="N69" s="194"/>
      <c r="O69" s="194"/>
      <c r="P69" s="197"/>
      <c r="Q69" s="197"/>
      <c r="R69" s="2"/>
      <c r="S69" s="2"/>
      <c r="T69" s="2"/>
      <c r="U69" s="2"/>
      <c r="V69" s="2"/>
      <c r="W69" s="2"/>
      <c r="X69" s="2"/>
    </row>
    <row r="70" spans="1:30" x14ac:dyDescent="0.25">
      <c r="A70" s="3"/>
      <c r="Q70" s="197"/>
      <c r="R70" s="2"/>
      <c r="S70" s="2"/>
      <c r="T70" s="2"/>
      <c r="U70" s="2"/>
      <c r="V70" s="2"/>
      <c r="W70" s="2"/>
      <c r="X70" s="2"/>
    </row>
    <row r="71" spans="1:30" s="129" customFormat="1" x14ac:dyDescent="0.25">
      <c r="A71" s="3"/>
      <c r="B71" s="3"/>
      <c r="C71" s="3"/>
      <c r="D71" s="3"/>
      <c r="E71" s="3"/>
      <c r="F71" s="3"/>
      <c r="G71" s="3"/>
      <c r="H71" s="3"/>
      <c r="W71" s="206"/>
      <c r="X71" s="206"/>
      <c r="Y71"/>
      <c r="Z71"/>
      <c r="AA71"/>
      <c r="AB71"/>
      <c r="AC71"/>
      <c r="AD71"/>
    </row>
  </sheetData>
  <sheetProtection autoFilter="0"/>
  <mergeCells count="23">
    <mergeCell ref="K52:L52"/>
    <mergeCell ref="K53:L53"/>
    <mergeCell ref="K54:L54"/>
    <mergeCell ref="K55:L55"/>
    <mergeCell ref="K56:L56"/>
    <mergeCell ref="M49:Q49"/>
    <mergeCell ref="R49:V49"/>
    <mergeCell ref="C18:D18"/>
    <mergeCell ref="E18:I18"/>
    <mergeCell ref="K18:L18"/>
    <mergeCell ref="M18:Q18"/>
    <mergeCell ref="C31:I31"/>
    <mergeCell ref="K31:Q31"/>
    <mergeCell ref="C32:D32"/>
    <mergeCell ref="E32:I32"/>
    <mergeCell ref="K32:L32"/>
    <mergeCell ref="M32:Q32"/>
    <mergeCell ref="S38:T43"/>
    <mergeCell ref="C5:L5"/>
    <mergeCell ref="M5:N5"/>
    <mergeCell ref="C17:D17"/>
    <mergeCell ref="E17:I17"/>
    <mergeCell ref="K17:Q17"/>
  </mergeCells>
  <conditionalFormatting sqref="C22:I27 C42:H42 H41 C20:I20 C34:H34 C36:H40">
    <cfRule type="expression" dxfId="5" priority="5">
      <formula>dms_TradingName = "Endeavour Energy"</formula>
    </cfRule>
    <cfRule type="expression" dxfId="4" priority="6">
      <formula>dms_TradingName = "TasNetworks (T)"</formula>
    </cfRule>
  </conditionalFormatting>
  <conditionalFormatting sqref="C41:D41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E41:G41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disablePrompts="1" xWindow="492" yWindow="507" count="4">
    <dataValidation type="custom" allowBlank="1" showInputMessage="1" showErrorMessage="1" error="Must be a number" promptTitle="Excluded costs" prompt="Enter value in $million." sqref="C67:G70">
      <formula1>ISNUMBER(C67)</formula1>
    </dataValidation>
    <dataValidation type="textLength" operator="lessThanOrEqual" allowBlank="1" showInputMessage="1" showErrorMessage="1" prompt="Enter category proposed for exclusion." sqref="B68:B70">
      <formula1>150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0:I20">
      <formula1>ISNUMBER(C20)</formula1>
    </dataValidation>
    <dataValidation type="list" allowBlank="1" showInputMessage="1" showErrorMessage="1" sqref="R43">
      <formula1>$O$33:$P$33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43" min="1" max="25" man="1"/>
  </rowBreaks>
  <colBreaks count="1" manualBreakCount="1">
    <brk id="29" max="1048575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378700D30144544DA87782544FA0723C" ma:contentTypeVersion="13" ma:contentTypeDescription="" ma:contentTypeScope="" ma:versionID="f5f258a2ea043eb74a501fb0636d2d9c">
  <xsd:schema xmlns:xsd="http://www.w3.org/2001/XMLSchema" xmlns:xs="http://www.w3.org/2001/XMLSchema" xmlns:p="http://schemas.microsoft.com/office/2006/metadata/properties" xmlns:ns2="8f493e50-f4fa-4672-bec5-6587e791f720" xmlns:ns3="http://schemas.microsoft.com/sharepoint/v4" targetNamespace="http://schemas.microsoft.com/office/2006/metadata/properties" ma:root="true" ma:fieldsID="c9790a452ef984e9881bb84b7ee77ddf" ns2:_="" ns3:_="">
    <xsd:import namespace="8f493e50-f4fa-4672-bec5-6587e791f72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m5487619c60d4cdf829961d62f0a4c8b" minOccurs="0"/>
                <xsd:element ref="ns2:TaxCatchAll" minOccurs="0"/>
                <xsd:element ref="ns2:TaxCatchAllLabel" minOccurs="0"/>
                <xsd:element ref="ns2:de1a554c53354888900e11ba3ff10e9e" minOccurs="0"/>
                <xsd:element ref="ns2:d515513357cb4f278bf18cadf524fc2b" minOccurs="0"/>
                <xsd:element ref="ns2:Confidential1" minOccurs="0"/>
                <xsd:element ref="ns2:Business_x0020_Groups" minOccurs="0"/>
                <xsd:element ref="ns3:IconOverlay" minOccurs="0"/>
                <xsd:element ref="ns2:Attachment_x0020_Category" minOccurs="0"/>
                <xsd:element ref="ns2:Attachment_x0020_ID" minOccurs="0"/>
                <xsd:element ref="ns2:Document_x0020_Category" minOccurs="0"/>
                <xsd:element ref="ns2:Published_x0020_External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2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m5487619c60d4cdf829961d62f0a4c8b" ma:index="9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13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Confidential1" ma:index="17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18" nillable="true" ma:displayName="Business Groups" ma:default="FBS - Finance &amp; Business Services" ma:format="Dropdown" ma:internalName="Business_x0020_Groups">
      <xsd:simpleType>
        <xsd:restriction base="dms:Choice">
          <xsd:enumeration value="FBS - Finance &amp; Business Services"/>
          <xsd:enumeration value="SAM - Strategic Asset Management"/>
          <xsd:enumeration value="SSR - Strategy &amp; Stakeholder Relations"/>
          <xsd:enumeration value="CENO - Customer Engagement &amp; Network Operations"/>
          <xsd:enumeration value="WSD - Works and Service Delivery"/>
          <xsd:enumeration value="P&amp;P - People &amp; Performance"/>
          <xsd:enumeration value="Marinus"/>
          <xsd:enumeration value="N/A"/>
        </xsd:restriction>
      </xsd:simpleType>
    </xsd:element>
    <xsd:element name="Attachment_x0020_Category" ma:index="20" nillable="true" ma:displayName="Attachment Category" ma:default="Not Applicable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Attachment_x0020_ID" ma:index="21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Document_x0020_Category" ma:index="22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</xsd:restriction>
      </xsd:simpleType>
    </xsd:element>
    <xsd:element name="Published_x0020_Externally" ma:index="23" nillable="true" ma:displayName="Published Externally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Groups xmlns="8f493e50-f4fa-4672-bec5-6587e791f720">FBS - Finance &amp; Business Services</Business_x0020_Groups>
    <TaxCatchAll xmlns="8f493e50-f4fa-4672-bec5-6587e791f720">
      <Value>59</Value>
      <Value>65</Value>
      <Value>15</Value>
    </TaxCatchAll>
    <Published_x0020_Externally xmlns="8f493e50-f4fa-4672-bec5-6587e791f720">Yes</Published_x0020_Externally>
    <IconOverlay xmlns="http://schemas.microsoft.com/sharepoint/v4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Document_x0020_Category xmlns="8f493e50-f4fa-4672-bec5-6587e791f720" xsi:nil="true"/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Revised Revenue Proposal</TermName>
          <TermId xmlns="http://schemas.microsoft.com/office/infopath/2007/PartnerControls">8ed63fdf-dfa2-4564-ace5-7c4e7cfa8368</TermId>
        </TermInfo>
      </Terms>
    </m5487619c60d4cdf829961d62f0a4c8b>
    <Attachment_x0020_Category xmlns="8f493e50-f4fa-4672-bec5-6587e791f720">Primary Attachment</Attachment_x0020_Category>
    <Confidential1 xmlns="8f493e50-f4fa-4672-bec5-6587e791f720">No</Confidential1>
    <Attachment_x0020_ID xmlns="8f493e50-f4fa-4672-bec5-6587e791f720">TN027</Attachment_x0020_ID>
    <Record_x0020_Number xmlns="8f493e50-f4fa-4672-bec5-6587e791f720">R0001229216</Record_x0020_Number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Props1.xml><?xml version="1.0" encoding="utf-8"?>
<ds:datastoreItem xmlns:ds="http://schemas.openxmlformats.org/officeDocument/2006/customXml" ds:itemID="{ACB403ED-AAC7-4EAB-9777-DF156A686012}"/>
</file>

<file path=customXml/itemProps2.xml><?xml version="1.0" encoding="utf-8"?>
<ds:datastoreItem xmlns:ds="http://schemas.openxmlformats.org/officeDocument/2006/customXml" ds:itemID="{F998B79E-5A48-4B23-B10F-0F9F20EBD5DD}"/>
</file>

<file path=customXml/itemProps3.xml><?xml version="1.0" encoding="utf-8"?>
<ds:datastoreItem xmlns:ds="http://schemas.openxmlformats.org/officeDocument/2006/customXml" ds:itemID="{45822433-82B6-44F6-AB35-941BE3BD57AC}"/>
</file>

<file path=customXml/itemProps4.xml><?xml version="1.0" encoding="utf-8"?>
<ds:datastoreItem xmlns:ds="http://schemas.openxmlformats.org/officeDocument/2006/customXml" ds:itemID="{1DD0213E-F77B-4C2C-A29D-9171367E5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 Draft Decision EBSS TN 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Transmission EBSS Model</dc:title>
  <dc:creator>Tsafack, Esther</dc:creator>
  <cp:lastModifiedBy>Dattaraj Mahambrey</cp:lastModifiedBy>
  <dcterms:created xsi:type="dcterms:W3CDTF">2018-09-21T02:14:37Z</dcterms:created>
  <dcterms:modified xsi:type="dcterms:W3CDTF">2018-11-22T04:16:36Z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0x01010001E02CCC3410964E993CCD35D068A93E020400378700D30144544DA87782544FA0723C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{578ecfc9-0190-4ea2-9032-b5aa466994ff}</vt:lpwstr>
  </property>
  <property fmtid="{D5CDD505-2E9C-101B-9397-08002B2CF9AE}" pid="6" name="RecordPoint_ActiveItemUniqueId">
    <vt:lpwstr>{0ae35537-68a1-4e4b-bb2f-36fa4832f1de}</vt:lpwstr>
  </property>
  <property fmtid="{D5CDD505-2E9C-101B-9397-08002B2CF9AE}" pid="7" name="RecordPoint_ActiveItemWebId">
    <vt:lpwstr>{5b808450-c406-4cde-b139-75118b03b2f9}</vt:lpwstr>
  </property>
  <property fmtid="{D5CDD505-2E9C-101B-9397-08002B2CF9AE}" pid="8" name="RecordPoint_RecordNumberSubmitted">
    <vt:lpwstr>R0001229216</vt:lpwstr>
  </property>
  <property fmtid="{D5CDD505-2E9C-101B-9397-08002B2CF9AE}" pid="9" name="RecordPoint_SubmissionCompleted">
    <vt:lpwstr>2018-11-28T15:10:27.3039456+11:00</vt:lpwstr>
  </property>
  <property fmtid="{D5CDD505-2E9C-101B-9397-08002B2CF9AE}" pid="10" name="Determination Category">
    <vt:lpwstr>59;#Models and Pricing Tariffs|2d578944-a888-48cf-9157-a3f07df87eae</vt:lpwstr>
  </property>
  <property fmtid="{D5CDD505-2E9C-101B-9397-08002B2CF9AE}" pid="11" name="Determination Activity">
    <vt:lpwstr>15;#Revised Revenue Proposal|8ed63fdf-dfa2-4564-ace5-7c4e7cfa8368</vt:lpwstr>
  </property>
  <property fmtid="{D5CDD505-2E9C-101B-9397-08002B2CF9AE}" pid="12" name="Network">
    <vt:lpwstr>65;#Transmission|057fc33d-fae5-41b9-87e5-dc1e3aa504ba</vt:lpwstr>
  </property>
</Properties>
</file>