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30" windowWidth="23250" windowHeight="10740"/>
  </bookViews>
  <sheets>
    <sheet name="AUC" sheetId="21" r:id="rId1"/>
    <sheet name="TNSP stacked data" sheetId="1" r:id="rId2"/>
    <sheet name="WACC" sheetId="7" r:id="rId3"/>
    <sheet name="Electranet" sheetId="9" r:id="rId4"/>
    <sheet name="Powerlink" sheetId="22" r:id="rId5"/>
    <sheet name="SP AusNet" sheetId="20" r:id="rId6"/>
    <sheet name="Transend" sheetId="23" r:id="rId7"/>
    <sheet name="Transgrid" sheetId="24" r:id="rId8"/>
    <sheet name="Sheet1" sheetId="4" r:id="rId9"/>
  </sheets>
  <externalReferences>
    <externalReference r:id="rId10"/>
    <externalReference r:id="rId11"/>
  </externalReferences>
  <calcPr calcId="145621"/>
</workbook>
</file>

<file path=xl/calcChain.xml><?xml version="1.0" encoding="utf-8"?>
<calcChain xmlns="http://schemas.openxmlformats.org/spreadsheetml/2006/main">
  <c r="C64" i="7" l="1"/>
  <c r="D64" i="7"/>
  <c r="E64" i="7"/>
  <c r="F64" i="7"/>
  <c r="G64" i="7"/>
  <c r="H64" i="7"/>
  <c r="I64" i="7"/>
  <c r="J64" i="7"/>
  <c r="C65" i="7"/>
  <c r="D65" i="7"/>
  <c r="E65" i="7"/>
  <c r="F65" i="7"/>
  <c r="G65" i="7"/>
  <c r="H65" i="7"/>
  <c r="I65" i="7"/>
  <c r="J65" i="7"/>
  <c r="C66" i="7"/>
  <c r="D66" i="7"/>
  <c r="E66" i="7"/>
  <c r="F66" i="7"/>
  <c r="G66" i="7"/>
  <c r="H66" i="7"/>
  <c r="I66" i="7"/>
  <c r="J66" i="7"/>
  <c r="C67" i="7"/>
  <c r="D67" i="7"/>
  <c r="E67" i="7"/>
  <c r="F67" i="7"/>
  <c r="G67" i="7"/>
  <c r="H67" i="7"/>
  <c r="I67" i="7"/>
  <c r="J67" i="7"/>
  <c r="C68" i="7"/>
  <c r="D68" i="7"/>
  <c r="E68" i="7"/>
  <c r="F68" i="7"/>
  <c r="G68" i="7"/>
  <c r="H68" i="7"/>
  <c r="I68" i="7"/>
  <c r="J68" i="7"/>
  <c r="C69" i="7"/>
  <c r="D69" i="7"/>
  <c r="E69" i="7"/>
  <c r="F69" i="7"/>
  <c r="G69" i="7"/>
  <c r="H69" i="7"/>
  <c r="I69" i="7"/>
  <c r="J69" i="7"/>
  <c r="C70" i="7"/>
  <c r="D70" i="7"/>
  <c r="E70" i="7"/>
  <c r="F70" i="7"/>
  <c r="G70" i="7"/>
  <c r="H70" i="7"/>
  <c r="I70" i="7"/>
  <c r="J70" i="7"/>
  <c r="C71" i="7"/>
  <c r="D71" i="7"/>
  <c r="E71" i="7"/>
  <c r="F71" i="7"/>
  <c r="G71" i="7"/>
  <c r="H71" i="7"/>
  <c r="I71" i="7"/>
  <c r="J71" i="7"/>
  <c r="C72" i="7"/>
  <c r="D72" i="7"/>
  <c r="E72" i="7"/>
  <c r="F72" i="7"/>
  <c r="G72" i="7"/>
  <c r="H72" i="7"/>
  <c r="I72" i="7"/>
  <c r="J72" i="7"/>
  <c r="C73" i="7"/>
  <c r="D73" i="7"/>
  <c r="E73" i="7"/>
  <c r="F73" i="7"/>
  <c r="G73" i="7"/>
  <c r="H73" i="7"/>
  <c r="I73" i="7"/>
  <c r="J73" i="7"/>
  <c r="C74" i="7"/>
  <c r="D74" i="7"/>
  <c r="E74" i="7"/>
  <c r="F74" i="7"/>
  <c r="G74" i="7"/>
  <c r="H74" i="7"/>
  <c r="I74" i="7"/>
  <c r="J74" i="7"/>
  <c r="C75" i="7"/>
  <c r="D75" i="7"/>
  <c r="E75" i="7"/>
  <c r="F75" i="7"/>
  <c r="G75" i="7"/>
  <c r="H75" i="7"/>
  <c r="I75" i="7"/>
  <c r="J75" i="7"/>
  <c r="C76" i="7"/>
  <c r="D76" i="7"/>
  <c r="E76" i="7"/>
  <c r="F76" i="7"/>
  <c r="G76" i="7"/>
  <c r="H76" i="7"/>
  <c r="I76" i="7"/>
  <c r="J76" i="7"/>
  <c r="D63" i="7"/>
  <c r="E63" i="7"/>
  <c r="F63" i="7"/>
  <c r="G63" i="7"/>
  <c r="H63" i="7"/>
  <c r="I63" i="7"/>
  <c r="J63" i="7"/>
  <c r="C63" i="7"/>
  <c r="C79" i="7"/>
  <c r="D62" i="7"/>
  <c r="C85" i="7" l="1"/>
  <c r="C83" i="7"/>
  <c r="C84" i="7" s="1"/>
  <c r="C80" i="7"/>
  <c r="C82" i="7" s="1"/>
  <c r="E62" i="7"/>
  <c r="C81" i="7"/>
  <c r="D79" i="7" l="1"/>
  <c r="C87" i="7"/>
  <c r="C86" i="7"/>
  <c r="C88" i="7" s="1"/>
  <c r="F62" i="7"/>
  <c r="E79" i="7" l="1"/>
  <c r="G62" i="7"/>
  <c r="D85" i="7"/>
  <c r="D83" i="7"/>
  <c r="D84" i="7" s="1"/>
  <c r="D80" i="7"/>
  <c r="D82" i="7" s="1"/>
  <c r="D81" i="7"/>
  <c r="H62" i="7" l="1"/>
  <c r="E85" i="7"/>
  <c r="E83" i="7"/>
  <c r="E84" i="7" s="1"/>
  <c r="E80" i="7"/>
  <c r="E82" i="7" s="1"/>
  <c r="E81" i="7"/>
  <c r="D87" i="7"/>
  <c r="D86" i="7"/>
  <c r="D88" i="7" s="1"/>
  <c r="F79" i="7"/>
  <c r="F85" i="7" l="1"/>
  <c r="F83" i="7"/>
  <c r="F84" i="7" s="1"/>
  <c r="F80" i="7"/>
  <c r="F82" i="7" s="1"/>
  <c r="F81" i="7"/>
  <c r="E87" i="7"/>
  <c r="E86" i="7"/>
  <c r="E88" i="7" s="1"/>
  <c r="G79" i="7"/>
  <c r="I62" i="7"/>
  <c r="H79" i="7" l="1"/>
  <c r="J62" i="7"/>
  <c r="G85" i="7"/>
  <c r="G83" i="7"/>
  <c r="G84" i="7" s="1"/>
  <c r="G80" i="7"/>
  <c r="G82" i="7" s="1"/>
  <c r="G81" i="7"/>
  <c r="F87" i="7"/>
  <c r="F86" i="7"/>
  <c r="F88" i="7" s="1"/>
  <c r="G87" i="7" l="1"/>
  <c r="G86" i="7"/>
  <c r="G88" i="7" s="1"/>
  <c r="I79" i="7"/>
  <c r="H85" i="7"/>
  <c r="H83" i="7"/>
  <c r="H84" i="7" s="1"/>
  <c r="H80" i="7"/>
  <c r="H82" i="7" s="1"/>
  <c r="H81" i="7"/>
  <c r="J79" i="7" l="1"/>
  <c r="H87" i="7"/>
  <c r="H86" i="7"/>
  <c r="H88" i="7" s="1"/>
  <c r="I85" i="7"/>
  <c r="I83" i="7"/>
  <c r="I84" i="7" s="1"/>
  <c r="I80" i="7"/>
  <c r="I82" i="7" s="1"/>
  <c r="I81" i="7"/>
  <c r="I87" i="7" l="1"/>
  <c r="I86" i="7"/>
  <c r="I88" i="7" s="1"/>
  <c r="J85" i="7"/>
  <c r="J83" i="7"/>
  <c r="J84" i="7" s="1"/>
  <c r="J80" i="7"/>
  <c r="J82" i="7" s="1"/>
  <c r="J81" i="7"/>
  <c r="J87" i="7" l="1"/>
  <c r="J86" i="7"/>
  <c r="J88" i="7" s="1"/>
  <c r="C34" i="7" l="1"/>
  <c r="D34" i="7"/>
  <c r="E34" i="7"/>
  <c r="F34" i="7"/>
  <c r="G34" i="7"/>
  <c r="H34" i="7"/>
  <c r="I34" i="7"/>
  <c r="J34" i="7"/>
  <c r="C35" i="7"/>
  <c r="D35" i="7"/>
  <c r="E35" i="7"/>
  <c r="F35" i="7"/>
  <c r="G35" i="7"/>
  <c r="H35" i="7"/>
  <c r="I35" i="7"/>
  <c r="J35" i="7"/>
  <c r="C36" i="7"/>
  <c r="D36" i="7"/>
  <c r="E36" i="7"/>
  <c r="F36" i="7"/>
  <c r="G36" i="7"/>
  <c r="H36" i="7"/>
  <c r="I36" i="7"/>
  <c r="J36" i="7"/>
  <c r="C37" i="7"/>
  <c r="D37" i="7"/>
  <c r="E37" i="7"/>
  <c r="F37" i="7"/>
  <c r="G37" i="7"/>
  <c r="H37" i="7"/>
  <c r="I37" i="7"/>
  <c r="J37" i="7"/>
  <c r="C38" i="7"/>
  <c r="D38" i="7"/>
  <c r="E38" i="7"/>
  <c r="F38" i="7"/>
  <c r="G38" i="7"/>
  <c r="H38" i="7"/>
  <c r="I38" i="7"/>
  <c r="J38" i="7"/>
  <c r="C39" i="7"/>
  <c r="D39" i="7"/>
  <c r="E39" i="7"/>
  <c r="F39" i="7"/>
  <c r="G39" i="7"/>
  <c r="H39" i="7"/>
  <c r="I39" i="7"/>
  <c r="J39" i="7"/>
  <c r="C40" i="7"/>
  <c r="D40" i="7"/>
  <c r="E40" i="7"/>
  <c r="F40" i="7"/>
  <c r="G40" i="7"/>
  <c r="H40" i="7"/>
  <c r="I40" i="7"/>
  <c r="J40" i="7"/>
  <c r="C41" i="7"/>
  <c r="D41" i="7"/>
  <c r="E41" i="7"/>
  <c r="F41" i="7"/>
  <c r="G41" i="7"/>
  <c r="H41" i="7"/>
  <c r="I41" i="7"/>
  <c r="J41" i="7"/>
  <c r="C42" i="7"/>
  <c r="D42" i="7"/>
  <c r="E42" i="7"/>
  <c r="F42" i="7"/>
  <c r="G42" i="7"/>
  <c r="H42" i="7"/>
  <c r="I42" i="7"/>
  <c r="J42" i="7"/>
  <c r="C43" i="7"/>
  <c r="D43" i="7"/>
  <c r="E43" i="7"/>
  <c r="F43" i="7"/>
  <c r="G43" i="7"/>
  <c r="H43" i="7"/>
  <c r="I43" i="7"/>
  <c r="J43" i="7"/>
  <c r="C44" i="7"/>
  <c r="D44" i="7"/>
  <c r="E44" i="7"/>
  <c r="F44" i="7"/>
  <c r="G44" i="7"/>
  <c r="H44" i="7"/>
  <c r="I44" i="7"/>
  <c r="J44" i="7"/>
  <c r="C45" i="7"/>
  <c r="D45" i="7"/>
  <c r="E45" i="7"/>
  <c r="F45" i="7"/>
  <c r="G45" i="7"/>
  <c r="H45" i="7"/>
  <c r="I45" i="7"/>
  <c r="J45" i="7"/>
  <c r="C46" i="7"/>
  <c r="D46" i="7"/>
  <c r="E46" i="7"/>
  <c r="F46" i="7"/>
  <c r="G46" i="7"/>
  <c r="H46" i="7"/>
  <c r="I46" i="7"/>
  <c r="J46" i="7"/>
  <c r="D33" i="7"/>
  <c r="E33" i="7"/>
  <c r="F33" i="7"/>
  <c r="G33" i="7"/>
  <c r="H33" i="7"/>
  <c r="I33" i="7"/>
  <c r="J33" i="7"/>
  <c r="C33" i="7"/>
  <c r="J16" i="7"/>
  <c r="I16" i="7"/>
  <c r="H16" i="7"/>
  <c r="G16" i="7"/>
  <c r="F16" i="7"/>
  <c r="E16" i="7"/>
  <c r="D16" i="7"/>
  <c r="C16" i="7"/>
  <c r="J15" i="7"/>
  <c r="I15" i="7"/>
  <c r="H15" i="7"/>
  <c r="G15" i="7"/>
  <c r="F15" i="7"/>
  <c r="E15" i="7"/>
  <c r="D15" i="7"/>
  <c r="C15" i="7"/>
  <c r="J14" i="7"/>
  <c r="I14" i="7"/>
  <c r="H14" i="7"/>
  <c r="G14" i="7"/>
  <c r="F14" i="7"/>
  <c r="E14" i="7"/>
  <c r="D14" i="7"/>
  <c r="C14" i="7"/>
  <c r="J13" i="7"/>
  <c r="I13" i="7"/>
  <c r="H13" i="7"/>
  <c r="G13" i="7"/>
  <c r="F13" i="7"/>
  <c r="E13" i="7"/>
  <c r="D13" i="7"/>
  <c r="C13" i="7"/>
  <c r="J12" i="7"/>
  <c r="I12" i="7"/>
  <c r="H12" i="7"/>
  <c r="G12" i="7"/>
  <c r="F12" i="7"/>
  <c r="E12" i="7"/>
  <c r="D12" i="7"/>
  <c r="C12" i="7"/>
  <c r="J11" i="7"/>
  <c r="I11" i="7"/>
  <c r="H11" i="7"/>
  <c r="G11" i="7"/>
  <c r="F11" i="7"/>
  <c r="E11" i="7"/>
  <c r="D11" i="7"/>
  <c r="C11" i="7"/>
  <c r="J10" i="7"/>
  <c r="I10" i="7"/>
  <c r="H10" i="7"/>
  <c r="G10" i="7"/>
  <c r="F10" i="7"/>
  <c r="E10" i="7"/>
  <c r="D10" i="7"/>
  <c r="C10" i="7"/>
  <c r="J9" i="7"/>
  <c r="I9" i="7"/>
  <c r="H9" i="7"/>
  <c r="G9" i="7"/>
  <c r="F9" i="7"/>
  <c r="E9" i="7"/>
  <c r="D9" i="7"/>
  <c r="C9" i="7"/>
  <c r="J8" i="7"/>
  <c r="I8" i="7"/>
  <c r="H8" i="7"/>
  <c r="G8" i="7"/>
  <c r="F8" i="7"/>
  <c r="E8" i="7"/>
  <c r="D8" i="7"/>
  <c r="C8" i="7"/>
  <c r="J7" i="7"/>
  <c r="I7" i="7"/>
  <c r="H7" i="7"/>
  <c r="G7" i="7"/>
  <c r="F7" i="7"/>
  <c r="E7" i="7"/>
  <c r="D7" i="7"/>
  <c r="C7" i="7"/>
  <c r="J6" i="7"/>
  <c r="I6" i="7"/>
  <c r="H6" i="7"/>
  <c r="G6" i="7"/>
  <c r="F6" i="7"/>
  <c r="E6" i="7"/>
  <c r="D6" i="7"/>
  <c r="C6" i="7"/>
  <c r="J5" i="7"/>
  <c r="I5" i="7"/>
  <c r="H5" i="7"/>
  <c r="G5" i="7"/>
  <c r="F5" i="7"/>
  <c r="E5" i="7"/>
  <c r="D5" i="7"/>
  <c r="C5" i="7"/>
  <c r="J4" i="7"/>
  <c r="I4" i="7"/>
  <c r="H4" i="7"/>
  <c r="G4" i="7"/>
  <c r="F4" i="7"/>
  <c r="E4" i="7"/>
  <c r="D4" i="7"/>
  <c r="C4" i="7"/>
  <c r="D3" i="7"/>
  <c r="E3" i="7"/>
  <c r="F3" i="7"/>
  <c r="G3" i="7"/>
  <c r="H3" i="7"/>
  <c r="I3" i="7"/>
  <c r="J3" i="7"/>
  <c r="C3" i="7"/>
  <c r="AE60" i="1" l="1"/>
  <c r="AI60" i="1"/>
  <c r="AF60" i="1"/>
  <c r="AJ60" i="1"/>
  <c r="AC60" i="1"/>
  <c r="AG60" i="1"/>
  <c r="AD60" i="1"/>
  <c r="AH60" i="1"/>
  <c r="AE59" i="1"/>
  <c r="AI59" i="1"/>
  <c r="AF59" i="1"/>
  <c r="AJ59" i="1"/>
  <c r="AC59" i="1"/>
  <c r="AG59" i="1"/>
  <c r="AD59" i="1"/>
  <c r="AH59" i="1"/>
  <c r="AE58" i="1"/>
  <c r="AI58" i="1"/>
  <c r="AF58" i="1"/>
  <c r="AJ58" i="1"/>
  <c r="AC58" i="1"/>
  <c r="AG58" i="1"/>
  <c r="AD58" i="1"/>
  <c r="AH58" i="1"/>
  <c r="AE57" i="1"/>
  <c r="AI57" i="1"/>
  <c r="AF57" i="1"/>
  <c r="AJ57" i="1"/>
  <c r="AC57" i="1"/>
  <c r="AG57" i="1"/>
  <c r="AD57" i="1"/>
  <c r="AH57" i="1"/>
  <c r="AE56" i="1"/>
  <c r="AI56" i="1"/>
  <c r="AF56" i="1"/>
  <c r="AJ56" i="1"/>
  <c r="AC56" i="1"/>
  <c r="AG56" i="1"/>
  <c r="AD56" i="1"/>
  <c r="AH56" i="1"/>
  <c r="AE55" i="1"/>
  <c r="AI55" i="1"/>
  <c r="AF55" i="1"/>
  <c r="AJ55" i="1"/>
  <c r="AC55" i="1"/>
  <c r="AG55" i="1"/>
  <c r="AD55" i="1"/>
  <c r="AH55" i="1"/>
  <c r="AE54" i="1"/>
  <c r="AI54" i="1"/>
  <c r="AF54" i="1"/>
  <c r="AJ54" i="1"/>
  <c r="AC54" i="1"/>
  <c r="AG54" i="1"/>
  <c r="AD54" i="1"/>
  <c r="AH54" i="1"/>
  <c r="AJ73" i="1" l="1"/>
  <c r="AJ21" i="24" s="1"/>
  <c r="AI73" i="1"/>
  <c r="AH73" i="1"/>
  <c r="AH21" i="24" s="1"/>
  <c r="AG73" i="1"/>
  <c r="AF73" i="1"/>
  <c r="AF21" i="24" s="1"/>
  <c r="AE73" i="1"/>
  <c r="AD73" i="1"/>
  <c r="AD21" i="24" s="1"/>
  <c r="AC73" i="1"/>
  <c r="AJ72" i="1"/>
  <c r="AJ20" i="24" s="1"/>
  <c r="AI72" i="1"/>
  <c r="AH72" i="1"/>
  <c r="AH20" i="24" s="1"/>
  <c r="AG72" i="1"/>
  <c r="AF72" i="1"/>
  <c r="AF20" i="24" s="1"/>
  <c r="AE72" i="1"/>
  <c r="AD72" i="1"/>
  <c r="AD20" i="24" s="1"/>
  <c r="AC72" i="1"/>
  <c r="AJ71" i="1"/>
  <c r="AJ19" i="24" s="1"/>
  <c r="AI71" i="1"/>
  <c r="AH71" i="1"/>
  <c r="AH19" i="24" s="1"/>
  <c r="AG71" i="1"/>
  <c r="AF71" i="1"/>
  <c r="AF19" i="24" s="1"/>
  <c r="AE71" i="1"/>
  <c r="AD71" i="1"/>
  <c r="AD19" i="24" s="1"/>
  <c r="AC71" i="1"/>
  <c r="AJ70" i="1"/>
  <c r="AJ18" i="24" s="1"/>
  <c r="AI70" i="1"/>
  <c r="AH70" i="1"/>
  <c r="AH18" i="24" s="1"/>
  <c r="AG70" i="1"/>
  <c r="AF70" i="1"/>
  <c r="AF18" i="24" s="1"/>
  <c r="AE70" i="1"/>
  <c r="AD70" i="1"/>
  <c r="AD18" i="24" s="1"/>
  <c r="AC70" i="1"/>
  <c r="AJ69" i="1"/>
  <c r="AJ17" i="24" s="1"/>
  <c r="AI69" i="1"/>
  <c r="AH69" i="1"/>
  <c r="AH17" i="24" s="1"/>
  <c r="AG69" i="1"/>
  <c r="AF69" i="1"/>
  <c r="AF17" i="24" s="1"/>
  <c r="AE69" i="1"/>
  <c r="AD69" i="1"/>
  <c r="AD17" i="24" s="1"/>
  <c r="AC69" i="1"/>
  <c r="AJ68" i="1"/>
  <c r="AJ16" i="24" s="1"/>
  <c r="AI68" i="1"/>
  <c r="AH68" i="1"/>
  <c r="AH16" i="24" s="1"/>
  <c r="AG68" i="1"/>
  <c r="AF68" i="1"/>
  <c r="AF16" i="24" s="1"/>
  <c r="AE68" i="1"/>
  <c r="AD68" i="1"/>
  <c r="AD16" i="24" s="1"/>
  <c r="AC68" i="1"/>
  <c r="AJ67" i="1"/>
  <c r="AJ15" i="24" s="1"/>
  <c r="AI67" i="1"/>
  <c r="AH67" i="1"/>
  <c r="AH15" i="24" s="1"/>
  <c r="AG67" i="1"/>
  <c r="AF67" i="1"/>
  <c r="AF15" i="24" s="1"/>
  <c r="AE67" i="1"/>
  <c r="AD67" i="1"/>
  <c r="AD15" i="24" s="1"/>
  <c r="AA73" i="1"/>
  <c r="Z73" i="1"/>
  <c r="Z21" i="24" s="1"/>
  <c r="Y73" i="1"/>
  <c r="X73" i="1"/>
  <c r="X21" i="24" s="1"/>
  <c r="W73" i="1"/>
  <c r="V73" i="1"/>
  <c r="V21" i="24" s="1"/>
  <c r="U73" i="1"/>
  <c r="T73" i="1"/>
  <c r="T21" i="24" s="1"/>
  <c r="AA72" i="1"/>
  <c r="Z72" i="1"/>
  <c r="Z20" i="24" s="1"/>
  <c r="Y72" i="1"/>
  <c r="X72" i="1"/>
  <c r="X20" i="24" s="1"/>
  <c r="W72" i="1"/>
  <c r="V72" i="1"/>
  <c r="V20" i="24" s="1"/>
  <c r="U72" i="1"/>
  <c r="T72" i="1"/>
  <c r="T20" i="24" s="1"/>
  <c r="AA71" i="1"/>
  <c r="Z71" i="1"/>
  <c r="Z19" i="24" s="1"/>
  <c r="Y71" i="1"/>
  <c r="X71" i="1"/>
  <c r="X19" i="24" s="1"/>
  <c r="W71" i="1"/>
  <c r="V71" i="1"/>
  <c r="V19" i="24" s="1"/>
  <c r="U71" i="1"/>
  <c r="T71" i="1"/>
  <c r="T19" i="24" s="1"/>
  <c r="AA70" i="1"/>
  <c r="Z70" i="1"/>
  <c r="Z18" i="24" s="1"/>
  <c r="Z32" i="24" s="1"/>
  <c r="Y70" i="1"/>
  <c r="X70" i="1"/>
  <c r="X18" i="24" s="1"/>
  <c r="X32" i="24" s="1"/>
  <c r="W70" i="1"/>
  <c r="V70" i="1"/>
  <c r="V18" i="24" s="1"/>
  <c r="V32" i="24" s="1"/>
  <c r="U70" i="1"/>
  <c r="T70" i="1"/>
  <c r="T18" i="24" s="1"/>
  <c r="T32" i="24" s="1"/>
  <c r="AA69" i="1"/>
  <c r="Z69" i="1"/>
  <c r="Z17" i="24" s="1"/>
  <c r="Z42" i="24" s="1"/>
  <c r="Y69" i="1"/>
  <c r="X69" i="1"/>
  <c r="X17" i="24" s="1"/>
  <c r="X42" i="24" s="1"/>
  <c r="W69" i="1"/>
  <c r="V69" i="1"/>
  <c r="V17" i="24" s="1"/>
  <c r="V42" i="24" s="1"/>
  <c r="U69" i="1"/>
  <c r="T69" i="1"/>
  <c r="T17" i="24" s="1"/>
  <c r="T42" i="24" s="1"/>
  <c r="AA68" i="1"/>
  <c r="Z68" i="1"/>
  <c r="Z16" i="24" s="1"/>
  <c r="Y68" i="1"/>
  <c r="X68" i="1"/>
  <c r="X16" i="24" s="1"/>
  <c r="W68" i="1"/>
  <c r="V68" i="1"/>
  <c r="V16" i="24" s="1"/>
  <c r="U68" i="1"/>
  <c r="T68" i="1"/>
  <c r="T16" i="24" s="1"/>
  <c r="AA67" i="1"/>
  <c r="Z67" i="1"/>
  <c r="Z15" i="24" s="1"/>
  <c r="Y67" i="1"/>
  <c r="X67" i="1"/>
  <c r="X15" i="24" s="1"/>
  <c r="W67" i="1"/>
  <c r="V67" i="1"/>
  <c r="V15" i="24" s="1"/>
  <c r="U67" i="1"/>
  <c r="R73" i="1"/>
  <c r="R21" i="24" s="1"/>
  <c r="Q73" i="1"/>
  <c r="P73" i="1"/>
  <c r="P21" i="24" s="1"/>
  <c r="O73" i="1"/>
  <c r="N73" i="1"/>
  <c r="N21" i="24" s="1"/>
  <c r="M73" i="1"/>
  <c r="L73" i="1"/>
  <c r="L21" i="24" s="1"/>
  <c r="K73" i="1"/>
  <c r="R72" i="1"/>
  <c r="R20" i="24" s="1"/>
  <c r="Q72" i="1"/>
  <c r="P72" i="1"/>
  <c r="P20" i="24" s="1"/>
  <c r="O72" i="1"/>
  <c r="N72" i="1"/>
  <c r="N20" i="24" s="1"/>
  <c r="M72" i="1"/>
  <c r="L72" i="1"/>
  <c r="L20" i="24" s="1"/>
  <c r="K72" i="1"/>
  <c r="R71" i="1"/>
  <c r="R19" i="24" s="1"/>
  <c r="Q71" i="1"/>
  <c r="P71" i="1"/>
  <c r="P19" i="24" s="1"/>
  <c r="O71" i="1"/>
  <c r="N71" i="1"/>
  <c r="N19" i="24" s="1"/>
  <c r="M71" i="1"/>
  <c r="L71" i="1"/>
  <c r="L19" i="24" s="1"/>
  <c r="K71" i="1"/>
  <c r="R70" i="1"/>
  <c r="R18" i="24" s="1"/>
  <c r="Q70" i="1"/>
  <c r="P70" i="1"/>
  <c r="P18" i="24" s="1"/>
  <c r="O70" i="1"/>
  <c r="N70" i="1"/>
  <c r="N18" i="24" s="1"/>
  <c r="M70" i="1"/>
  <c r="L70" i="1"/>
  <c r="L18" i="24" s="1"/>
  <c r="K70" i="1"/>
  <c r="R69" i="1"/>
  <c r="R17" i="24" s="1"/>
  <c r="Q69" i="1"/>
  <c r="P69" i="1"/>
  <c r="P17" i="24" s="1"/>
  <c r="O69" i="1"/>
  <c r="N69" i="1"/>
  <c r="N17" i="24" s="1"/>
  <c r="M69" i="1"/>
  <c r="L69" i="1"/>
  <c r="L17" i="24" s="1"/>
  <c r="K69" i="1"/>
  <c r="R68" i="1"/>
  <c r="R16" i="24" s="1"/>
  <c r="Q68" i="1"/>
  <c r="P68" i="1"/>
  <c r="P16" i="24" s="1"/>
  <c r="O68" i="1"/>
  <c r="N68" i="1"/>
  <c r="N16" i="24" s="1"/>
  <c r="M68" i="1"/>
  <c r="L68" i="1"/>
  <c r="L16" i="24" s="1"/>
  <c r="K68" i="1"/>
  <c r="R67" i="1"/>
  <c r="R15" i="24" s="1"/>
  <c r="Q67" i="1"/>
  <c r="P67" i="1"/>
  <c r="P15" i="24" s="1"/>
  <c r="O67" i="1"/>
  <c r="N67" i="1"/>
  <c r="N15" i="24" s="1"/>
  <c r="M67" i="1"/>
  <c r="L67" i="1"/>
  <c r="L15" i="24" s="1"/>
  <c r="I73" i="1"/>
  <c r="H73" i="1"/>
  <c r="H21" i="24" s="1"/>
  <c r="G73" i="1"/>
  <c r="F73" i="1"/>
  <c r="F21" i="24" s="1"/>
  <c r="E73" i="1"/>
  <c r="D73" i="1"/>
  <c r="D21" i="24" s="1"/>
  <c r="C73" i="1"/>
  <c r="B73" i="1"/>
  <c r="B21" i="24" s="1"/>
  <c r="I72" i="1"/>
  <c r="H72" i="1"/>
  <c r="H20" i="24" s="1"/>
  <c r="G72" i="1"/>
  <c r="F72" i="1"/>
  <c r="F20" i="24" s="1"/>
  <c r="E72" i="1"/>
  <c r="D72" i="1"/>
  <c r="D20" i="24" s="1"/>
  <c r="C72" i="1"/>
  <c r="B72" i="1"/>
  <c r="B20" i="24" s="1"/>
  <c r="I71" i="1"/>
  <c r="H71" i="1"/>
  <c r="H19" i="24" s="1"/>
  <c r="G71" i="1"/>
  <c r="F71" i="1"/>
  <c r="F19" i="24" s="1"/>
  <c r="E71" i="1"/>
  <c r="D71" i="1"/>
  <c r="D19" i="24" s="1"/>
  <c r="C71" i="1"/>
  <c r="B71" i="1"/>
  <c r="B19" i="24" s="1"/>
  <c r="I70" i="1"/>
  <c r="H70" i="1"/>
  <c r="H18" i="24" s="1"/>
  <c r="G70" i="1"/>
  <c r="F70" i="1"/>
  <c r="F18" i="24" s="1"/>
  <c r="E70" i="1"/>
  <c r="D70" i="1"/>
  <c r="D18" i="24" s="1"/>
  <c r="C70" i="1"/>
  <c r="B70" i="1"/>
  <c r="B18" i="24" s="1"/>
  <c r="I69" i="1"/>
  <c r="H69" i="1"/>
  <c r="H17" i="24" s="1"/>
  <c r="G69" i="1"/>
  <c r="F69" i="1"/>
  <c r="F17" i="24" s="1"/>
  <c r="E69" i="1"/>
  <c r="D69" i="1"/>
  <c r="D17" i="24" s="1"/>
  <c r="C69" i="1"/>
  <c r="B69" i="1"/>
  <c r="B17" i="24" s="1"/>
  <c r="I68" i="1"/>
  <c r="H68" i="1"/>
  <c r="H16" i="24" s="1"/>
  <c r="G68" i="1"/>
  <c r="F68" i="1"/>
  <c r="F16" i="24" s="1"/>
  <c r="E68" i="1"/>
  <c r="D68" i="1"/>
  <c r="D16" i="24" s="1"/>
  <c r="C68" i="1"/>
  <c r="B68" i="1"/>
  <c r="B16" i="24" s="1"/>
  <c r="I67" i="1"/>
  <c r="H67" i="1"/>
  <c r="H15" i="24" s="1"/>
  <c r="G67" i="1"/>
  <c r="F67" i="1"/>
  <c r="F15" i="24" s="1"/>
  <c r="E67" i="1"/>
  <c r="D67" i="1"/>
  <c r="D15" i="24" s="1"/>
  <c r="C67" i="1"/>
  <c r="B67" i="1"/>
  <c r="B15" i="24" s="1"/>
  <c r="K67" i="1"/>
  <c r="K15" i="24" s="1"/>
  <c r="T67" i="1"/>
  <c r="T15" i="24" s="1"/>
  <c r="AC67" i="1"/>
  <c r="AC15" i="24" s="1"/>
  <c r="I60" i="1"/>
  <c r="I21" i="23" s="1"/>
  <c r="H60" i="1"/>
  <c r="G60" i="1"/>
  <c r="G21" i="23" s="1"/>
  <c r="F60" i="1"/>
  <c r="E60" i="1"/>
  <c r="E21" i="23" s="1"/>
  <c r="D60" i="1"/>
  <c r="C60" i="1"/>
  <c r="C21" i="23" s="1"/>
  <c r="B60" i="1"/>
  <c r="I59" i="1"/>
  <c r="I20" i="23" s="1"/>
  <c r="H59" i="1"/>
  <c r="G59" i="1"/>
  <c r="G20" i="23" s="1"/>
  <c r="F59" i="1"/>
  <c r="E59" i="1"/>
  <c r="E20" i="23" s="1"/>
  <c r="D59" i="1"/>
  <c r="C59" i="1"/>
  <c r="C20" i="23" s="1"/>
  <c r="B59" i="1"/>
  <c r="I58" i="1"/>
  <c r="I19" i="23" s="1"/>
  <c r="H58" i="1"/>
  <c r="G58" i="1"/>
  <c r="G19" i="23" s="1"/>
  <c r="F58" i="1"/>
  <c r="E58" i="1"/>
  <c r="E19" i="23" s="1"/>
  <c r="D58" i="1"/>
  <c r="C58" i="1"/>
  <c r="C19" i="23" s="1"/>
  <c r="B58" i="1"/>
  <c r="I57" i="1"/>
  <c r="I18" i="23" s="1"/>
  <c r="I32" i="23" s="1"/>
  <c r="H57" i="1"/>
  <c r="G57" i="1"/>
  <c r="G18" i="23" s="1"/>
  <c r="G32" i="23" s="1"/>
  <c r="F57" i="1"/>
  <c r="E57" i="1"/>
  <c r="E18" i="23" s="1"/>
  <c r="E32" i="23" s="1"/>
  <c r="D57" i="1"/>
  <c r="C57" i="1"/>
  <c r="C18" i="23" s="1"/>
  <c r="C32" i="23" s="1"/>
  <c r="B57" i="1"/>
  <c r="I56" i="1"/>
  <c r="I17" i="23" s="1"/>
  <c r="I42" i="23" s="1"/>
  <c r="H56" i="1"/>
  <c r="G56" i="1"/>
  <c r="G17" i="23" s="1"/>
  <c r="G42" i="23" s="1"/>
  <c r="F56" i="1"/>
  <c r="E56" i="1"/>
  <c r="E17" i="23" s="1"/>
  <c r="E42" i="23" s="1"/>
  <c r="D56" i="1"/>
  <c r="C56" i="1"/>
  <c r="C17" i="23" s="1"/>
  <c r="C42" i="23" s="1"/>
  <c r="B56" i="1"/>
  <c r="I55" i="1"/>
  <c r="I16" i="23" s="1"/>
  <c r="H55" i="1"/>
  <c r="G55" i="1"/>
  <c r="G16" i="23" s="1"/>
  <c r="F55" i="1"/>
  <c r="E55" i="1"/>
  <c r="E16" i="23" s="1"/>
  <c r="D55" i="1"/>
  <c r="C55" i="1"/>
  <c r="C16" i="23" s="1"/>
  <c r="B55" i="1"/>
  <c r="I54" i="1"/>
  <c r="I15" i="23" s="1"/>
  <c r="H54" i="1"/>
  <c r="G54" i="1"/>
  <c r="G15" i="23" s="1"/>
  <c r="F54" i="1"/>
  <c r="E54" i="1"/>
  <c r="E15" i="23" s="1"/>
  <c r="D54" i="1"/>
  <c r="C54" i="1"/>
  <c r="C15" i="23" s="1"/>
  <c r="R60" i="1"/>
  <c r="R21" i="23" s="1"/>
  <c r="Q60" i="1"/>
  <c r="Q21" i="23" s="1"/>
  <c r="P60" i="1"/>
  <c r="O60" i="1"/>
  <c r="O21" i="23" s="1"/>
  <c r="N60" i="1"/>
  <c r="N21" i="23" s="1"/>
  <c r="M60" i="1"/>
  <c r="M21" i="23" s="1"/>
  <c r="L60" i="1"/>
  <c r="K60" i="1"/>
  <c r="K21" i="23" s="1"/>
  <c r="R59" i="1"/>
  <c r="R20" i="23" s="1"/>
  <c r="Q59" i="1"/>
  <c r="Q20" i="23" s="1"/>
  <c r="P59" i="1"/>
  <c r="O59" i="1"/>
  <c r="O20" i="23" s="1"/>
  <c r="N59" i="1"/>
  <c r="N20" i="23" s="1"/>
  <c r="M59" i="1"/>
  <c r="M20" i="23" s="1"/>
  <c r="L59" i="1"/>
  <c r="K59" i="1"/>
  <c r="K20" i="23" s="1"/>
  <c r="R58" i="1"/>
  <c r="R19" i="23" s="1"/>
  <c r="Q58" i="1"/>
  <c r="Q19" i="23" s="1"/>
  <c r="P58" i="1"/>
  <c r="O58" i="1"/>
  <c r="O19" i="23" s="1"/>
  <c r="N58" i="1"/>
  <c r="N19" i="23" s="1"/>
  <c r="M58" i="1"/>
  <c r="M19" i="23" s="1"/>
  <c r="L58" i="1"/>
  <c r="K58" i="1"/>
  <c r="K19" i="23" s="1"/>
  <c r="R57" i="1"/>
  <c r="R18" i="23" s="1"/>
  <c r="R32" i="23" s="1"/>
  <c r="Q57" i="1"/>
  <c r="Q18" i="23" s="1"/>
  <c r="Q32" i="23" s="1"/>
  <c r="P57" i="1"/>
  <c r="O57" i="1"/>
  <c r="O18" i="23" s="1"/>
  <c r="O32" i="23" s="1"/>
  <c r="N57" i="1"/>
  <c r="N18" i="23" s="1"/>
  <c r="N32" i="23" s="1"/>
  <c r="M57" i="1"/>
  <c r="M18" i="23" s="1"/>
  <c r="M32" i="23" s="1"/>
  <c r="L57" i="1"/>
  <c r="K57" i="1"/>
  <c r="K18" i="23" s="1"/>
  <c r="K32" i="23" s="1"/>
  <c r="R56" i="1"/>
  <c r="R17" i="23" s="1"/>
  <c r="R42" i="23" s="1"/>
  <c r="Q56" i="1"/>
  <c r="Q17" i="23" s="1"/>
  <c r="Q42" i="23" s="1"/>
  <c r="P56" i="1"/>
  <c r="O56" i="1"/>
  <c r="O17" i="23" s="1"/>
  <c r="O42" i="23" s="1"/>
  <c r="N56" i="1"/>
  <c r="N17" i="23" s="1"/>
  <c r="N42" i="23" s="1"/>
  <c r="M56" i="1"/>
  <c r="M17" i="23" s="1"/>
  <c r="M42" i="23" s="1"/>
  <c r="L56" i="1"/>
  <c r="K56" i="1"/>
  <c r="K17" i="23" s="1"/>
  <c r="K42" i="23" s="1"/>
  <c r="R55" i="1"/>
  <c r="R16" i="23" s="1"/>
  <c r="Q55" i="1"/>
  <c r="Q16" i="23" s="1"/>
  <c r="P55" i="1"/>
  <c r="O55" i="1"/>
  <c r="O16" i="23" s="1"/>
  <c r="N55" i="1"/>
  <c r="N16" i="23" s="1"/>
  <c r="M55" i="1"/>
  <c r="M16" i="23" s="1"/>
  <c r="L55" i="1"/>
  <c r="K55" i="1"/>
  <c r="K16" i="23" s="1"/>
  <c r="R54" i="1"/>
  <c r="R15" i="23" s="1"/>
  <c r="Q54" i="1"/>
  <c r="Q15" i="23" s="1"/>
  <c r="P54" i="1"/>
  <c r="O54" i="1"/>
  <c r="O15" i="23" s="1"/>
  <c r="N54" i="1"/>
  <c r="N15" i="23" s="1"/>
  <c r="M54" i="1"/>
  <c r="M15" i="23" s="1"/>
  <c r="L54" i="1"/>
  <c r="AA60" i="1"/>
  <c r="AA21" i="23" s="1"/>
  <c r="Z60" i="1"/>
  <c r="Y60" i="1"/>
  <c r="Y21" i="23" s="1"/>
  <c r="X60" i="1"/>
  <c r="W60" i="1"/>
  <c r="W21" i="23" s="1"/>
  <c r="V60" i="1"/>
  <c r="U60" i="1"/>
  <c r="U21" i="23" s="1"/>
  <c r="T60" i="1"/>
  <c r="AA59" i="1"/>
  <c r="AA20" i="23" s="1"/>
  <c r="Z59" i="1"/>
  <c r="Y59" i="1"/>
  <c r="Y20" i="23" s="1"/>
  <c r="X59" i="1"/>
  <c r="W59" i="1"/>
  <c r="W20" i="23" s="1"/>
  <c r="V59" i="1"/>
  <c r="U59" i="1"/>
  <c r="U20" i="23" s="1"/>
  <c r="T59" i="1"/>
  <c r="AA58" i="1"/>
  <c r="AA19" i="23" s="1"/>
  <c r="Z58" i="1"/>
  <c r="Y58" i="1"/>
  <c r="Y19" i="23" s="1"/>
  <c r="X58" i="1"/>
  <c r="W58" i="1"/>
  <c r="W19" i="23" s="1"/>
  <c r="V58" i="1"/>
  <c r="U58" i="1"/>
  <c r="U19" i="23" s="1"/>
  <c r="T58" i="1"/>
  <c r="AA57" i="1"/>
  <c r="AA18" i="23" s="1"/>
  <c r="AA32" i="23" s="1"/>
  <c r="Z57" i="1"/>
  <c r="Y57" i="1"/>
  <c r="Y18" i="23" s="1"/>
  <c r="Y32" i="23" s="1"/>
  <c r="X57" i="1"/>
  <c r="W57" i="1"/>
  <c r="W18" i="23" s="1"/>
  <c r="W32" i="23" s="1"/>
  <c r="V57" i="1"/>
  <c r="U57" i="1"/>
  <c r="U18" i="23" s="1"/>
  <c r="U32" i="23" s="1"/>
  <c r="T57" i="1"/>
  <c r="AA56" i="1"/>
  <c r="AA17" i="23" s="1"/>
  <c r="AA42" i="23" s="1"/>
  <c r="Z56" i="1"/>
  <c r="Y56" i="1"/>
  <c r="Y17" i="23" s="1"/>
  <c r="Y42" i="23" s="1"/>
  <c r="X56" i="1"/>
  <c r="W56" i="1"/>
  <c r="W17" i="23" s="1"/>
  <c r="W42" i="23" s="1"/>
  <c r="V56" i="1"/>
  <c r="U56" i="1"/>
  <c r="U17" i="23" s="1"/>
  <c r="U42" i="23" s="1"/>
  <c r="T56" i="1"/>
  <c r="AA55" i="1"/>
  <c r="AA16" i="23" s="1"/>
  <c r="Z55" i="1"/>
  <c r="Y55" i="1"/>
  <c r="Y16" i="23" s="1"/>
  <c r="X55" i="1"/>
  <c r="W55" i="1"/>
  <c r="W16" i="23" s="1"/>
  <c r="V55" i="1"/>
  <c r="U55" i="1"/>
  <c r="U16" i="23" s="1"/>
  <c r="T55" i="1"/>
  <c r="AA54" i="1"/>
  <c r="AA15" i="23" s="1"/>
  <c r="Z54" i="1"/>
  <c r="Y54" i="1"/>
  <c r="Y15" i="23" s="1"/>
  <c r="X54" i="1"/>
  <c r="W54" i="1"/>
  <c r="W15" i="23" s="1"/>
  <c r="V54" i="1"/>
  <c r="U54" i="1"/>
  <c r="U15" i="23" s="1"/>
  <c r="AC15" i="23"/>
  <c r="T54" i="1"/>
  <c r="K54" i="1"/>
  <c r="K15" i="23" s="1"/>
  <c r="B54" i="1"/>
  <c r="I75" i="1"/>
  <c r="I10" i="24" s="1"/>
  <c r="H75" i="1"/>
  <c r="H10" i="24" s="1"/>
  <c r="G75" i="1"/>
  <c r="G10" i="24" s="1"/>
  <c r="F75" i="1"/>
  <c r="F10" i="24" s="1"/>
  <c r="E75" i="1"/>
  <c r="E10" i="24" s="1"/>
  <c r="D75" i="1"/>
  <c r="D10" i="24" s="1"/>
  <c r="C75" i="1"/>
  <c r="C10" i="24" s="1"/>
  <c r="B75" i="1"/>
  <c r="B10" i="24" s="1"/>
  <c r="I62" i="1"/>
  <c r="I10" i="23" s="1"/>
  <c r="H62" i="1"/>
  <c r="H10" i="23" s="1"/>
  <c r="G62" i="1"/>
  <c r="G10" i="23" s="1"/>
  <c r="F62" i="1"/>
  <c r="F10" i="23" s="1"/>
  <c r="E62" i="1"/>
  <c r="E10" i="23" s="1"/>
  <c r="D62" i="1"/>
  <c r="D10" i="23" s="1"/>
  <c r="C62" i="1"/>
  <c r="C10" i="23" s="1"/>
  <c r="B62" i="1"/>
  <c r="B10" i="23" s="1"/>
  <c r="AJ47" i="1"/>
  <c r="AJ21" i="20" s="1"/>
  <c r="AI47" i="1"/>
  <c r="AH47" i="1"/>
  <c r="AH21" i="20" s="1"/>
  <c r="AG47" i="1"/>
  <c r="AG21" i="20" s="1"/>
  <c r="AF47" i="1"/>
  <c r="AF21" i="20" s="1"/>
  <c r="AE47" i="1"/>
  <c r="AE21" i="20" s="1"/>
  <c r="AD47" i="1"/>
  <c r="AD21" i="20" s="1"/>
  <c r="AC47" i="1"/>
  <c r="AC21" i="20" s="1"/>
  <c r="AJ46" i="1"/>
  <c r="AJ20" i="20" s="1"/>
  <c r="AI46" i="1"/>
  <c r="AH46" i="1"/>
  <c r="AH20" i="20" s="1"/>
  <c r="AG46" i="1"/>
  <c r="AG20" i="20" s="1"/>
  <c r="AF46" i="1"/>
  <c r="AF20" i="20" s="1"/>
  <c r="AE46" i="1"/>
  <c r="AE20" i="20" s="1"/>
  <c r="AD46" i="1"/>
  <c r="AD20" i="20" s="1"/>
  <c r="AC46" i="1"/>
  <c r="AC20" i="20" s="1"/>
  <c r="AJ45" i="1"/>
  <c r="AJ19" i="20" s="1"/>
  <c r="AI45" i="1"/>
  <c r="AH45" i="1"/>
  <c r="AH19" i="20" s="1"/>
  <c r="AG45" i="1"/>
  <c r="AG19" i="20" s="1"/>
  <c r="AF45" i="1"/>
  <c r="AF19" i="20" s="1"/>
  <c r="AE45" i="1"/>
  <c r="AE19" i="20" s="1"/>
  <c r="AD45" i="1"/>
  <c r="AD19" i="20" s="1"/>
  <c r="AC45" i="1"/>
  <c r="AC19" i="20" s="1"/>
  <c r="AJ44" i="1"/>
  <c r="AJ18" i="20" s="1"/>
  <c r="AI44" i="1"/>
  <c r="AH44" i="1"/>
  <c r="AH18" i="20" s="1"/>
  <c r="AG44" i="1"/>
  <c r="AG18" i="20" s="1"/>
  <c r="AF44" i="1"/>
  <c r="AF18" i="20" s="1"/>
  <c r="AE44" i="1"/>
  <c r="AE18" i="20" s="1"/>
  <c r="AD44" i="1"/>
  <c r="AD18" i="20" s="1"/>
  <c r="AC44" i="1"/>
  <c r="AC18" i="20" s="1"/>
  <c r="AJ43" i="1"/>
  <c r="AJ17" i="20" s="1"/>
  <c r="AI43" i="1"/>
  <c r="AH43" i="1"/>
  <c r="AH17" i="20" s="1"/>
  <c r="AG43" i="1"/>
  <c r="AG17" i="20" s="1"/>
  <c r="AF43" i="1"/>
  <c r="AF17" i="20" s="1"/>
  <c r="AE43" i="1"/>
  <c r="AE17" i="20" s="1"/>
  <c r="AD43" i="1"/>
  <c r="AD17" i="20" s="1"/>
  <c r="AC43" i="1"/>
  <c r="AC17" i="20" s="1"/>
  <c r="AJ42" i="1"/>
  <c r="AJ16" i="20" s="1"/>
  <c r="AI42" i="1"/>
  <c r="AH42" i="1"/>
  <c r="AH16" i="20" s="1"/>
  <c r="AG42" i="1"/>
  <c r="AG16" i="20" s="1"/>
  <c r="AF42" i="1"/>
  <c r="AF16" i="20" s="1"/>
  <c r="AE42" i="1"/>
  <c r="AE16" i="20" s="1"/>
  <c r="AD42" i="1"/>
  <c r="AD16" i="20" s="1"/>
  <c r="AC42" i="1"/>
  <c r="AC16" i="20" s="1"/>
  <c r="AJ41" i="1"/>
  <c r="AJ15" i="20" s="1"/>
  <c r="AI41" i="1"/>
  <c r="AH41" i="1"/>
  <c r="AH15" i="20" s="1"/>
  <c r="AG41" i="1"/>
  <c r="AG15" i="20" s="1"/>
  <c r="AF41" i="1"/>
  <c r="AF15" i="20" s="1"/>
  <c r="AE41" i="1"/>
  <c r="AE15" i="20" s="1"/>
  <c r="AD41" i="1"/>
  <c r="AD15" i="20" s="1"/>
  <c r="AC41" i="1"/>
  <c r="AC15" i="20" s="1"/>
  <c r="AC31" i="20" s="1"/>
  <c r="AA47" i="1"/>
  <c r="AA21" i="20" s="1"/>
  <c r="Z47" i="1"/>
  <c r="Y47" i="1"/>
  <c r="Y21" i="20" s="1"/>
  <c r="X47" i="1"/>
  <c r="X21" i="20" s="1"/>
  <c r="W47" i="1"/>
  <c r="V47" i="1"/>
  <c r="V21" i="20" s="1"/>
  <c r="U47" i="1"/>
  <c r="T47" i="1"/>
  <c r="T21" i="20" s="1"/>
  <c r="AA46" i="1"/>
  <c r="Z46" i="1"/>
  <c r="Z20" i="20" s="1"/>
  <c r="Y46" i="1"/>
  <c r="X46" i="1"/>
  <c r="X20" i="20" s="1"/>
  <c r="W46" i="1"/>
  <c r="V46" i="1"/>
  <c r="V20" i="20" s="1"/>
  <c r="U46" i="1"/>
  <c r="T46" i="1"/>
  <c r="T20" i="20" s="1"/>
  <c r="AA45" i="1"/>
  <c r="Z45" i="1"/>
  <c r="Z19" i="20" s="1"/>
  <c r="Y45" i="1"/>
  <c r="X45" i="1"/>
  <c r="X19" i="20" s="1"/>
  <c r="W45" i="1"/>
  <c r="V45" i="1"/>
  <c r="V19" i="20" s="1"/>
  <c r="U45" i="1"/>
  <c r="T45" i="1"/>
  <c r="T19" i="20" s="1"/>
  <c r="AA44" i="1"/>
  <c r="Z44" i="1"/>
  <c r="Z18" i="20" s="1"/>
  <c r="Y44" i="1"/>
  <c r="X44" i="1"/>
  <c r="X18" i="20" s="1"/>
  <c r="W44" i="1"/>
  <c r="V44" i="1"/>
  <c r="V18" i="20" s="1"/>
  <c r="U44" i="1"/>
  <c r="T44" i="1"/>
  <c r="T18" i="20" s="1"/>
  <c r="AA43" i="1"/>
  <c r="Z43" i="1"/>
  <c r="Z17" i="20" s="1"/>
  <c r="Y43" i="1"/>
  <c r="X43" i="1"/>
  <c r="X17" i="20" s="1"/>
  <c r="W43" i="1"/>
  <c r="V43" i="1"/>
  <c r="V17" i="20" s="1"/>
  <c r="U43" i="1"/>
  <c r="T43" i="1"/>
  <c r="T17" i="20" s="1"/>
  <c r="AA42" i="1"/>
  <c r="Z42" i="1"/>
  <c r="Z16" i="20" s="1"/>
  <c r="Y42" i="1"/>
  <c r="X42" i="1"/>
  <c r="X16" i="20" s="1"/>
  <c r="W42" i="1"/>
  <c r="V42" i="1"/>
  <c r="V16" i="20" s="1"/>
  <c r="U42" i="1"/>
  <c r="T42" i="1"/>
  <c r="T16" i="20" s="1"/>
  <c r="AA41" i="1"/>
  <c r="Z41" i="1"/>
  <c r="Z15" i="20" s="1"/>
  <c r="Z31" i="20" s="1"/>
  <c r="Y41" i="1"/>
  <c r="X41" i="1"/>
  <c r="X15" i="20" s="1"/>
  <c r="X31" i="20" s="1"/>
  <c r="W41" i="1"/>
  <c r="V41" i="1"/>
  <c r="V15" i="20" s="1"/>
  <c r="V31" i="20" s="1"/>
  <c r="U41" i="1"/>
  <c r="T41" i="1"/>
  <c r="T15" i="20" s="1"/>
  <c r="T31" i="20" s="1"/>
  <c r="R47" i="1"/>
  <c r="Q47" i="1"/>
  <c r="Q21" i="20" s="1"/>
  <c r="P47" i="1"/>
  <c r="O47" i="1"/>
  <c r="O21" i="20" s="1"/>
  <c r="N47" i="1"/>
  <c r="M47" i="1"/>
  <c r="M21" i="20" s="1"/>
  <c r="L47" i="1"/>
  <c r="K47" i="1"/>
  <c r="K21" i="20" s="1"/>
  <c r="R46" i="1"/>
  <c r="Q46" i="1"/>
  <c r="Q20" i="20" s="1"/>
  <c r="P46" i="1"/>
  <c r="O46" i="1"/>
  <c r="O20" i="20" s="1"/>
  <c r="N46" i="1"/>
  <c r="M46" i="1"/>
  <c r="M20" i="20" s="1"/>
  <c r="L46" i="1"/>
  <c r="K46" i="1"/>
  <c r="K20" i="20" s="1"/>
  <c r="R45" i="1"/>
  <c r="Q45" i="1"/>
  <c r="Q19" i="20" s="1"/>
  <c r="P45" i="1"/>
  <c r="O45" i="1"/>
  <c r="O19" i="20" s="1"/>
  <c r="N45" i="1"/>
  <c r="M45" i="1"/>
  <c r="M19" i="20" s="1"/>
  <c r="L45" i="1"/>
  <c r="K45" i="1"/>
  <c r="K19" i="20" s="1"/>
  <c r="R44" i="1"/>
  <c r="Q44" i="1"/>
  <c r="Q18" i="20" s="1"/>
  <c r="P44" i="1"/>
  <c r="O44" i="1"/>
  <c r="N44" i="1"/>
  <c r="M44" i="1"/>
  <c r="M18" i="20" s="1"/>
  <c r="L44" i="1"/>
  <c r="K44" i="1"/>
  <c r="R43" i="1"/>
  <c r="Q43" i="1"/>
  <c r="Q17" i="20" s="1"/>
  <c r="P43" i="1"/>
  <c r="O43" i="1"/>
  <c r="N43" i="1"/>
  <c r="M43" i="1"/>
  <c r="M17" i="20" s="1"/>
  <c r="L43" i="1"/>
  <c r="K43" i="1"/>
  <c r="R42" i="1"/>
  <c r="Q42" i="1"/>
  <c r="Q16" i="20" s="1"/>
  <c r="P42" i="1"/>
  <c r="O42" i="1"/>
  <c r="N42" i="1"/>
  <c r="M42" i="1"/>
  <c r="M16" i="20" s="1"/>
  <c r="L42" i="1"/>
  <c r="K42" i="1"/>
  <c r="R41" i="1"/>
  <c r="Q41" i="1"/>
  <c r="Q15" i="20" s="1"/>
  <c r="Q31" i="20" s="1"/>
  <c r="P41" i="1"/>
  <c r="O41" i="1"/>
  <c r="N41" i="1"/>
  <c r="M41" i="1"/>
  <c r="M15" i="20" s="1"/>
  <c r="M31" i="20" s="1"/>
  <c r="L41" i="1"/>
  <c r="K41" i="1"/>
  <c r="I49" i="1"/>
  <c r="H49" i="1"/>
  <c r="G49" i="1"/>
  <c r="F49" i="1"/>
  <c r="E49" i="1"/>
  <c r="D49" i="1"/>
  <c r="C49" i="1"/>
  <c r="B49" i="1"/>
  <c r="I47" i="1"/>
  <c r="I21" i="20" s="1"/>
  <c r="H47" i="1"/>
  <c r="H21" i="20" s="1"/>
  <c r="G47" i="1"/>
  <c r="G21" i="20" s="1"/>
  <c r="F47" i="1"/>
  <c r="E47" i="1"/>
  <c r="E21" i="20" s="1"/>
  <c r="D47" i="1"/>
  <c r="D21" i="20" s="1"/>
  <c r="C47" i="1"/>
  <c r="C21" i="20" s="1"/>
  <c r="B47" i="1"/>
  <c r="I46" i="1"/>
  <c r="I20" i="20" s="1"/>
  <c r="H46" i="1"/>
  <c r="H20" i="20" s="1"/>
  <c r="G46" i="1"/>
  <c r="G20" i="20" s="1"/>
  <c r="F46" i="1"/>
  <c r="E46" i="1"/>
  <c r="E20" i="20" s="1"/>
  <c r="D46" i="1"/>
  <c r="D20" i="20" s="1"/>
  <c r="C46" i="1"/>
  <c r="C20" i="20" s="1"/>
  <c r="B46" i="1"/>
  <c r="I45" i="1"/>
  <c r="I19" i="20" s="1"/>
  <c r="H45" i="1"/>
  <c r="H19" i="20" s="1"/>
  <c r="G45" i="1"/>
  <c r="G19" i="20" s="1"/>
  <c r="F45" i="1"/>
  <c r="E45" i="1"/>
  <c r="E19" i="20" s="1"/>
  <c r="D45" i="1"/>
  <c r="D19" i="20" s="1"/>
  <c r="C45" i="1"/>
  <c r="C19" i="20" s="1"/>
  <c r="B45" i="1"/>
  <c r="I44" i="1"/>
  <c r="I18" i="20" s="1"/>
  <c r="H44" i="1"/>
  <c r="H18" i="20" s="1"/>
  <c r="G44" i="1"/>
  <c r="G18" i="20" s="1"/>
  <c r="F44" i="1"/>
  <c r="E44" i="1"/>
  <c r="E18" i="20" s="1"/>
  <c r="D44" i="1"/>
  <c r="D18" i="20" s="1"/>
  <c r="C44" i="1"/>
  <c r="C18" i="20" s="1"/>
  <c r="B44" i="1"/>
  <c r="I43" i="1"/>
  <c r="I17" i="20" s="1"/>
  <c r="H43" i="1"/>
  <c r="H17" i="20" s="1"/>
  <c r="G43" i="1"/>
  <c r="G17" i="20" s="1"/>
  <c r="F43" i="1"/>
  <c r="E43" i="1"/>
  <c r="E17" i="20" s="1"/>
  <c r="D43" i="1"/>
  <c r="D17" i="20" s="1"/>
  <c r="C43" i="1"/>
  <c r="C17" i="20" s="1"/>
  <c r="B43" i="1"/>
  <c r="I42" i="1"/>
  <c r="I16" i="20" s="1"/>
  <c r="H42" i="1"/>
  <c r="H16" i="20" s="1"/>
  <c r="G42" i="1"/>
  <c r="G16" i="20" s="1"/>
  <c r="F42" i="1"/>
  <c r="E42" i="1"/>
  <c r="E16" i="20" s="1"/>
  <c r="D42" i="1"/>
  <c r="D16" i="20" s="1"/>
  <c r="C42" i="1"/>
  <c r="C16" i="20" s="1"/>
  <c r="B42" i="1"/>
  <c r="I41" i="1"/>
  <c r="I15" i="20" s="1"/>
  <c r="I31" i="20" s="1"/>
  <c r="H41" i="1"/>
  <c r="H15" i="20" s="1"/>
  <c r="H31" i="20" s="1"/>
  <c r="G41" i="1"/>
  <c r="G15" i="20" s="1"/>
  <c r="G31" i="20" s="1"/>
  <c r="F41" i="1"/>
  <c r="E41" i="1"/>
  <c r="E15" i="20" s="1"/>
  <c r="E31" i="20" s="1"/>
  <c r="D41" i="1"/>
  <c r="D15" i="20" s="1"/>
  <c r="D31" i="20" s="1"/>
  <c r="C41" i="1"/>
  <c r="C15" i="20" s="1"/>
  <c r="C31" i="20" s="1"/>
  <c r="B41" i="1"/>
  <c r="B15" i="20" s="1"/>
  <c r="B31" i="20" s="1"/>
  <c r="I10" i="20"/>
  <c r="H10" i="20"/>
  <c r="G10" i="20"/>
  <c r="F10" i="20"/>
  <c r="E10" i="20"/>
  <c r="D10" i="20"/>
  <c r="C10" i="20"/>
  <c r="B10" i="20"/>
  <c r="AI21" i="24"/>
  <c r="AG21" i="24"/>
  <c r="AE21" i="24"/>
  <c r="AC21" i="24"/>
  <c r="AI20" i="24"/>
  <c r="AG20" i="24"/>
  <c r="AE20" i="24"/>
  <c r="AC20" i="24"/>
  <c r="AI19" i="24"/>
  <c r="AG19" i="24"/>
  <c r="AE19" i="24"/>
  <c r="AC19" i="24"/>
  <c r="AI18" i="24"/>
  <c r="AG18" i="24"/>
  <c r="AE18" i="24"/>
  <c r="AC18" i="24"/>
  <c r="AI17" i="24"/>
  <c r="AG17" i="24"/>
  <c r="AE17" i="24"/>
  <c r="AC17" i="24"/>
  <c r="AI16" i="24"/>
  <c r="AG16" i="24"/>
  <c r="AE16" i="24"/>
  <c r="AC16" i="24"/>
  <c r="AI15" i="24"/>
  <c r="AG15" i="24"/>
  <c r="AE15" i="24"/>
  <c r="AA21" i="24"/>
  <c r="Y21" i="24"/>
  <c r="W21" i="24"/>
  <c r="U21" i="24"/>
  <c r="AA20" i="24"/>
  <c r="Y20" i="24"/>
  <c r="W20" i="24"/>
  <c r="U20" i="24"/>
  <c r="AA19" i="24"/>
  <c r="Y19" i="24"/>
  <c r="W19" i="24"/>
  <c r="U19" i="24"/>
  <c r="AA18" i="24"/>
  <c r="AA32" i="24" s="1"/>
  <c r="Y18" i="24"/>
  <c r="W18" i="24"/>
  <c r="W32" i="24" s="1"/>
  <c r="U18" i="24"/>
  <c r="AA17" i="24"/>
  <c r="AA42" i="24" s="1"/>
  <c r="Y17" i="24"/>
  <c r="W17" i="24"/>
  <c r="W42" i="24" s="1"/>
  <c r="U17" i="24"/>
  <c r="AA16" i="24"/>
  <c r="Y16" i="24"/>
  <c r="W16" i="24"/>
  <c r="U16" i="24"/>
  <c r="AA15" i="24"/>
  <c r="I3" i="24" s="1"/>
  <c r="Y15" i="24"/>
  <c r="W15" i="24"/>
  <c r="E3" i="24" s="1"/>
  <c r="U15" i="24"/>
  <c r="Q21" i="24"/>
  <c r="O21" i="24"/>
  <c r="M21" i="24"/>
  <c r="K21" i="24"/>
  <c r="Q20" i="24"/>
  <c r="O20" i="24"/>
  <c r="M20" i="24"/>
  <c r="K20" i="24"/>
  <c r="Q19" i="24"/>
  <c r="O19" i="24"/>
  <c r="M19" i="24"/>
  <c r="K19" i="24"/>
  <c r="Q18" i="24"/>
  <c r="O18" i="24"/>
  <c r="O32" i="24" s="1"/>
  <c r="M18" i="24"/>
  <c r="M32" i="24" s="1"/>
  <c r="K18" i="24"/>
  <c r="K32" i="24" s="1"/>
  <c r="Q17" i="24"/>
  <c r="O17" i="24"/>
  <c r="O42" i="24" s="1"/>
  <c r="M17" i="24"/>
  <c r="M42" i="24" s="1"/>
  <c r="K17" i="24"/>
  <c r="K42" i="24" s="1"/>
  <c r="Q16" i="24"/>
  <c r="O16" i="24"/>
  <c r="M16" i="24"/>
  <c r="K16" i="24"/>
  <c r="Q15" i="24"/>
  <c r="O15" i="24"/>
  <c r="M15" i="24"/>
  <c r="I21" i="24"/>
  <c r="G21" i="24"/>
  <c r="E21" i="24"/>
  <c r="C21" i="24"/>
  <c r="I20" i="24"/>
  <c r="G20" i="24"/>
  <c r="E20" i="24"/>
  <c r="C20" i="24"/>
  <c r="I19" i="24"/>
  <c r="G19" i="24"/>
  <c r="E19" i="24"/>
  <c r="C19" i="24"/>
  <c r="I18" i="24"/>
  <c r="G18" i="24"/>
  <c r="G32" i="24" s="1"/>
  <c r="E18" i="24"/>
  <c r="C18" i="24"/>
  <c r="C32" i="24" s="1"/>
  <c r="I17" i="24"/>
  <c r="G17" i="24"/>
  <c r="G42" i="24" s="1"/>
  <c r="E17" i="24"/>
  <c r="C17" i="24"/>
  <c r="C42" i="24" s="1"/>
  <c r="I16" i="24"/>
  <c r="G16" i="24"/>
  <c r="E16" i="24"/>
  <c r="C16" i="24"/>
  <c r="I15" i="24"/>
  <c r="G15" i="24"/>
  <c r="E15" i="24"/>
  <c r="C15" i="24"/>
  <c r="AI21" i="20"/>
  <c r="AI20" i="20"/>
  <c r="AI19" i="20"/>
  <c r="AI18" i="20"/>
  <c r="AI17" i="20"/>
  <c r="AI16" i="20"/>
  <c r="AI15" i="20"/>
  <c r="Z21" i="20"/>
  <c r="W21" i="20"/>
  <c r="U21" i="20"/>
  <c r="AA20" i="20"/>
  <c r="Y20" i="20"/>
  <c r="W20" i="20"/>
  <c r="U20" i="20"/>
  <c r="AA19" i="20"/>
  <c r="Y19" i="20"/>
  <c r="W19" i="20"/>
  <c r="U19" i="20"/>
  <c r="AA18" i="20"/>
  <c r="Y18" i="20"/>
  <c r="W18" i="20"/>
  <c r="U18" i="20"/>
  <c r="AA17" i="20"/>
  <c r="Y17" i="20"/>
  <c r="W17" i="20"/>
  <c r="U17" i="20"/>
  <c r="AA16" i="20"/>
  <c r="Y16" i="20"/>
  <c r="W16" i="20"/>
  <c r="U16" i="20"/>
  <c r="AA15" i="20"/>
  <c r="AA31" i="20" s="1"/>
  <c r="Y15" i="20"/>
  <c r="Y31" i="20" s="1"/>
  <c r="W15" i="20"/>
  <c r="W31" i="20" s="1"/>
  <c r="U15" i="20"/>
  <c r="U31" i="20" s="1"/>
  <c r="R21" i="20"/>
  <c r="P21" i="20"/>
  <c r="N21" i="20"/>
  <c r="L21" i="20"/>
  <c r="R20" i="20"/>
  <c r="P20" i="20"/>
  <c r="N20" i="20"/>
  <c r="L20" i="20"/>
  <c r="R19" i="20"/>
  <c r="P19" i="20"/>
  <c r="N19" i="20"/>
  <c r="L19" i="20"/>
  <c r="R18" i="20"/>
  <c r="O18" i="20"/>
  <c r="K18" i="20"/>
  <c r="O17" i="20"/>
  <c r="K17" i="20"/>
  <c r="O16" i="20"/>
  <c r="K16" i="20"/>
  <c r="O15" i="20"/>
  <c r="O31" i="20" s="1"/>
  <c r="K15" i="20"/>
  <c r="K31" i="20" s="1"/>
  <c r="F21" i="20"/>
  <c r="B21" i="20"/>
  <c r="F20" i="20"/>
  <c r="B20" i="20"/>
  <c r="F19" i="20"/>
  <c r="B19" i="20"/>
  <c r="F18" i="20"/>
  <c r="B18" i="20"/>
  <c r="F17" i="20"/>
  <c r="B17" i="20"/>
  <c r="F16" i="20"/>
  <c r="B16" i="20"/>
  <c r="F15" i="20"/>
  <c r="F31" i="20" s="1"/>
  <c r="AJ21" i="23"/>
  <c r="AI21" i="23"/>
  <c r="AH21" i="23"/>
  <c r="AG21" i="23"/>
  <c r="AF21" i="23"/>
  <c r="AE21" i="23"/>
  <c r="AD21" i="23"/>
  <c r="AC21" i="23"/>
  <c r="AJ20" i="23"/>
  <c r="AI20" i="23"/>
  <c r="AH20" i="23"/>
  <c r="AG20" i="23"/>
  <c r="AF20" i="23"/>
  <c r="AE20" i="23"/>
  <c r="AD20" i="23"/>
  <c r="AC20" i="23"/>
  <c r="AJ19" i="23"/>
  <c r="AI19" i="23"/>
  <c r="AH19" i="23"/>
  <c r="AG19" i="23"/>
  <c r="AF19" i="23"/>
  <c r="AE19" i="23"/>
  <c r="AD19" i="23"/>
  <c r="AC19" i="23"/>
  <c r="AJ18" i="23"/>
  <c r="AJ32" i="23" s="1"/>
  <c r="AI18" i="23"/>
  <c r="AI32" i="23" s="1"/>
  <c r="AH18" i="23"/>
  <c r="AH32" i="23" s="1"/>
  <c r="AG18" i="23"/>
  <c r="AG32" i="23" s="1"/>
  <c r="AF18" i="23"/>
  <c r="AF32" i="23" s="1"/>
  <c r="AE18" i="23"/>
  <c r="AE32" i="23" s="1"/>
  <c r="AD18" i="23"/>
  <c r="AC18" i="23"/>
  <c r="AC32" i="23" s="1"/>
  <c r="AJ17" i="23"/>
  <c r="AJ42" i="23" s="1"/>
  <c r="AI17" i="23"/>
  <c r="AI42" i="23" s="1"/>
  <c r="AH17" i="23"/>
  <c r="AH42" i="23" s="1"/>
  <c r="AG17" i="23"/>
  <c r="AG42" i="23" s="1"/>
  <c r="AF17" i="23"/>
  <c r="AF42" i="23" s="1"/>
  <c r="AE17" i="23"/>
  <c r="AE42" i="23" s="1"/>
  <c r="AD17" i="23"/>
  <c r="AC17" i="23"/>
  <c r="AC42" i="23" s="1"/>
  <c r="AJ16" i="23"/>
  <c r="AI16" i="23"/>
  <c r="AH16" i="23"/>
  <c r="AG16" i="23"/>
  <c r="AF16" i="23"/>
  <c r="AE16" i="23"/>
  <c r="AD16" i="23"/>
  <c r="AC16" i="23"/>
  <c r="AJ15" i="23"/>
  <c r="AI15" i="23"/>
  <c r="AH15" i="23"/>
  <c r="AG15" i="23"/>
  <c r="AF15" i="23"/>
  <c r="AE15" i="23"/>
  <c r="AD15" i="23"/>
  <c r="Z21" i="23"/>
  <c r="X21" i="23"/>
  <c r="V21" i="23"/>
  <c r="T21" i="23"/>
  <c r="Z20" i="23"/>
  <c r="X20" i="23"/>
  <c r="V20" i="23"/>
  <c r="T20" i="23"/>
  <c r="Z19" i="23"/>
  <c r="X19" i="23"/>
  <c r="V19" i="23"/>
  <c r="T19" i="23"/>
  <c r="Z18" i="23"/>
  <c r="Z32" i="23" s="1"/>
  <c r="X18" i="23"/>
  <c r="X32" i="23" s="1"/>
  <c r="V18" i="23"/>
  <c r="V32" i="23" s="1"/>
  <c r="T18" i="23"/>
  <c r="T32" i="23" s="1"/>
  <c r="Z17" i="23"/>
  <c r="Z42" i="23" s="1"/>
  <c r="X17" i="23"/>
  <c r="X42" i="23" s="1"/>
  <c r="V17" i="23"/>
  <c r="V42" i="23" s="1"/>
  <c r="T17" i="23"/>
  <c r="T42" i="23" s="1"/>
  <c r="Z16" i="23"/>
  <c r="X16" i="23"/>
  <c r="V16" i="23"/>
  <c r="T16" i="23"/>
  <c r="Z15" i="23"/>
  <c r="X15" i="23"/>
  <c r="V15" i="23"/>
  <c r="T15" i="23"/>
  <c r="P21" i="23"/>
  <c r="L21" i="23"/>
  <c r="P20" i="23"/>
  <c r="L20" i="23"/>
  <c r="P19" i="23"/>
  <c r="L19" i="23"/>
  <c r="P18" i="23"/>
  <c r="P32" i="23" s="1"/>
  <c r="L18" i="23"/>
  <c r="L32" i="23" s="1"/>
  <c r="P17" i="23"/>
  <c r="P42" i="23" s="1"/>
  <c r="L17" i="23"/>
  <c r="L42" i="23" s="1"/>
  <c r="P16" i="23"/>
  <c r="L16" i="23"/>
  <c r="P15" i="23"/>
  <c r="L15" i="23"/>
  <c r="H21" i="23"/>
  <c r="F21" i="23"/>
  <c r="D21" i="23"/>
  <c r="B21" i="23"/>
  <c r="H20" i="23"/>
  <c r="F20" i="23"/>
  <c r="D20" i="23"/>
  <c r="B20" i="23"/>
  <c r="H19" i="23"/>
  <c r="F19" i="23"/>
  <c r="D19" i="23"/>
  <c r="B19" i="23"/>
  <c r="H18" i="23"/>
  <c r="H32" i="23" s="1"/>
  <c r="F18" i="23"/>
  <c r="F32" i="23" s="1"/>
  <c r="D18" i="23"/>
  <c r="D32" i="23" s="1"/>
  <c r="B18" i="23"/>
  <c r="H17" i="23"/>
  <c r="H42" i="23" s="1"/>
  <c r="F17" i="23"/>
  <c r="F42" i="23" s="1"/>
  <c r="D17" i="23"/>
  <c r="D42" i="23" s="1"/>
  <c r="B17" i="23"/>
  <c r="H16" i="23"/>
  <c r="F16" i="23"/>
  <c r="D16" i="23"/>
  <c r="B16" i="23"/>
  <c r="H15" i="23"/>
  <c r="F15" i="23"/>
  <c r="D15" i="23"/>
  <c r="B15" i="23"/>
  <c r="AJ33" i="1"/>
  <c r="AJ21" i="22" s="1"/>
  <c r="AI33" i="1"/>
  <c r="AI21" i="22" s="1"/>
  <c r="AH33" i="1"/>
  <c r="AH21" i="22" s="1"/>
  <c r="AG33" i="1"/>
  <c r="AG21" i="22" s="1"/>
  <c r="AF33" i="1"/>
  <c r="AF21" i="22" s="1"/>
  <c r="AE33" i="1"/>
  <c r="AE21" i="22" s="1"/>
  <c r="AD33" i="1"/>
  <c r="AD21" i="22" s="1"/>
  <c r="AC33" i="1"/>
  <c r="AC21" i="22" s="1"/>
  <c r="AJ32" i="1"/>
  <c r="AJ20" i="22" s="1"/>
  <c r="AI32" i="1"/>
  <c r="AI20" i="22" s="1"/>
  <c r="AH32" i="1"/>
  <c r="AH20" i="22" s="1"/>
  <c r="AG32" i="1"/>
  <c r="AG20" i="22" s="1"/>
  <c r="AF32" i="1"/>
  <c r="AF20" i="22" s="1"/>
  <c r="AE32" i="1"/>
  <c r="AE20" i="22" s="1"/>
  <c r="AD32" i="1"/>
  <c r="AD20" i="22" s="1"/>
  <c r="AC32" i="1"/>
  <c r="AC20" i="22" s="1"/>
  <c r="AJ31" i="1"/>
  <c r="AJ19" i="22" s="1"/>
  <c r="AI31" i="1"/>
  <c r="AI19" i="22" s="1"/>
  <c r="AH31" i="1"/>
  <c r="AH19" i="22" s="1"/>
  <c r="AG31" i="1"/>
  <c r="AG19" i="22" s="1"/>
  <c r="AF31" i="1"/>
  <c r="AF19" i="22" s="1"/>
  <c r="AE31" i="1"/>
  <c r="AE19" i="22" s="1"/>
  <c r="AD31" i="1"/>
  <c r="AD19" i="22" s="1"/>
  <c r="AC31" i="1"/>
  <c r="AC19" i="22" s="1"/>
  <c r="AJ30" i="1"/>
  <c r="AJ18" i="22" s="1"/>
  <c r="AI30" i="1"/>
  <c r="AI18" i="22" s="1"/>
  <c r="AH30" i="1"/>
  <c r="AH18" i="22" s="1"/>
  <c r="AG30" i="1"/>
  <c r="AG18" i="22" s="1"/>
  <c r="AF30" i="1"/>
  <c r="AF18" i="22" s="1"/>
  <c r="AE30" i="1"/>
  <c r="AE18" i="22" s="1"/>
  <c r="AD30" i="1"/>
  <c r="AD18" i="22" s="1"/>
  <c r="AC30" i="1"/>
  <c r="AC18" i="22" s="1"/>
  <c r="AJ29" i="1"/>
  <c r="AJ17" i="22" s="1"/>
  <c r="AI29" i="1"/>
  <c r="AI17" i="22" s="1"/>
  <c r="AH29" i="1"/>
  <c r="AH17" i="22" s="1"/>
  <c r="AG29" i="1"/>
  <c r="AG17" i="22" s="1"/>
  <c r="AF29" i="1"/>
  <c r="AF17" i="22" s="1"/>
  <c r="AE29" i="1"/>
  <c r="AE17" i="22" s="1"/>
  <c r="AD29" i="1"/>
  <c r="AD17" i="22" s="1"/>
  <c r="AC29" i="1"/>
  <c r="AC17" i="22" s="1"/>
  <c r="AJ28" i="1"/>
  <c r="AJ16" i="22" s="1"/>
  <c r="AI28" i="1"/>
  <c r="AI16" i="22" s="1"/>
  <c r="AH28" i="1"/>
  <c r="AH16" i="22" s="1"/>
  <c r="AG28" i="1"/>
  <c r="AG16" i="22" s="1"/>
  <c r="AF28" i="1"/>
  <c r="AF16" i="22" s="1"/>
  <c r="AE28" i="1"/>
  <c r="AE16" i="22" s="1"/>
  <c r="AD28" i="1"/>
  <c r="AD16" i="22" s="1"/>
  <c r="AC28" i="1"/>
  <c r="AC16" i="22" s="1"/>
  <c r="AJ27" i="1"/>
  <c r="AJ15" i="22" s="1"/>
  <c r="AI27" i="1"/>
  <c r="AI15" i="22" s="1"/>
  <c r="AH27" i="1"/>
  <c r="AH15" i="22" s="1"/>
  <c r="AG27" i="1"/>
  <c r="AG15" i="22" s="1"/>
  <c r="AF27" i="1"/>
  <c r="AF15" i="22" s="1"/>
  <c r="AE27" i="1"/>
  <c r="AE15" i="22" s="1"/>
  <c r="AD27" i="1"/>
  <c r="AD15" i="22" s="1"/>
  <c r="AD24" i="22" s="1"/>
  <c r="AC27" i="1"/>
  <c r="AC15" i="22" s="1"/>
  <c r="AA33" i="1"/>
  <c r="AA21" i="22" s="1"/>
  <c r="Z33" i="1"/>
  <c r="Z21" i="22" s="1"/>
  <c r="Y33" i="1"/>
  <c r="Y21" i="22" s="1"/>
  <c r="X33" i="1"/>
  <c r="X21" i="22" s="1"/>
  <c r="W33" i="1"/>
  <c r="W21" i="22" s="1"/>
  <c r="V33" i="1"/>
  <c r="V21" i="22" s="1"/>
  <c r="U33" i="1"/>
  <c r="U21" i="22" s="1"/>
  <c r="T33" i="1"/>
  <c r="T21" i="22" s="1"/>
  <c r="AA32" i="1"/>
  <c r="AA20" i="22" s="1"/>
  <c r="Z32" i="1"/>
  <c r="Z20" i="22" s="1"/>
  <c r="Y32" i="1"/>
  <c r="Y20" i="22" s="1"/>
  <c r="X32" i="1"/>
  <c r="X20" i="22" s="1"/>
  <c r="W32" i="1"/>
  <c r="W20" i="22" s="1"/>
  <c r="V32" i="1"/>
  <c r="V20" i="22" s="1"/>
  <c r="U32" i="1"/>
  <c r="U20" i="22" s="1"/>
  <c r="T32" i="1"/>
  <c r="T20" i="22" s="1"/>
  <c r="AA31" i="1"/>
  <c r="AA19" i="22" s="1"/>
  <c r="Z31" i="1"/>
  <c r="Z19" i="22" s="1"/>
  <c r="Y31" i="1"/>
  <c r="Y19" i="22" s="1"/>
  <c r="X31" i="1"/>
  <c r="X19" i="22" s="1"/>
  <c r="W31" i="1"/>
  <c r="W19" i="22" s="1"/>
  <c r="V31" i="1"/>
  <c r="V19" i="22" s="1"/>
  <c r="U31" i="1"/>
  <c r="U19" i="22" s="1"/>
  <c r="T31" i="1"/>
  <c r="T19" i="22" s="1"/>
  <c r="AA30" i="1"/>
  <c r="AA18" i="22" s="1"/>
  <c r="Z30" i="1"/>
  <c r="Z18" i="22" s="1"/>
  <c r="Y30" i="1"/>
  <c r="Y18" i="22" s="1"/>
  <c r="X30" i="1"/>
  <c r="X18" i="22" s="1"/>
  <c r="W30" i="1"/>
  <c r="W18" i="22" s="1"/>
  <c r="V30" i="1"/>
  <c r="V18" i="22" s="1"/>
  <c r="U30" i="1"/>
  <c r="U18" i="22" s="1"/>
  <c r="T30" i="1"/>
  <c r="T18" i="22" s="1"/>
  <c r="AA29" i="1"/>
  <c r="AA17" i="22" s="1"/>
  <c r="Z29" i="1"/>
  <c r="Z17" i="22" s="1"/>
  <c r="Y29" i="1"/>
  <c r="Y17" i="22" s="1"/>
  <c r="X29" i="1"/>
  <c r="X17" i="22" s="1"/>
  <c r="W29" i="1"/>
  <c r="W17" i="22" s="1"/>
  <c r="V29" i="1"/>
  <c r="V17" i="22" s="1"/>
  <c r="U29" i="1"/>
  <c r="U17" i="22" s="1"/>
  <c r="T29" i="1"/>
  <c r="T17" i="22" s="1"/>
  <c r="AA28" i="1"/>
  <c r="AA16" i="22" s="1"/>
  <c r="Z28" i="1"/>
  <c r="Z16" i="22" s="1"/>
  <c r="Y28" i="1"/>
  <c r="Y16" i="22" s="1"/>
  <c r="X28" i="1"/>
  <c r="X16" i="22" s="1"/>
  <c r="W28" i="1"/>
  <c r="W16" i="22" s="1"/>
  <c r="V28" i="1"/>
  <c r="V16" i="22" s="1"/>
  <c r="U28" i="1"/>
  <c r="U16" i="22" s="1"/>
  <c r="T28" i="1"/>
  <c r="T16" i="22" s="1"/>
  <c r="AA27" i="1"/>
  <c r="AA15" i="22" s="1"/>
  <c r="Z27" i="1"/>
  <c r="Z15" i="22" s="1"/>
  <c r="Y27" i="1"/>
  <c r="Y15" i="22" s="1"/>
  <c r="X27" i="1"/>
  <c r="X15" i="22" s="1"/>
  <c r="W27" i="1"/>
  <c r="W15" i="22" s="1"/>
  <c r="V27" i="1"/>
  <c r="V15" i="22" s="1"/>
  <c r="U27" i="1"/>
  <c r="U15" i="22" s="1"/>
  <c r="U24" i="22" s="1"/>
  <c r="T27" i="1"/>
  <c r="T15" i="22" s="1"/>
  <c r="R33" i="1"/>
  <c r="R21" i="22" s="1"/>
  <c r="Q33" i="1"/>
  <c r="Q21" i="22" s="1"/>
  <c r="P33" i="1"/>
  <c r="P21" i="22" s="1"/>
  <c r="O33" i="1"/>
  <c r="O21" i="22" s="1"/>
  <c r="N33" i="1"/>
  <c r="N21" i="22" s="1"/>
  <c r="M33" i="1"/>
  <c r="M21" i="22" s="1"/>
  <c r="L33" i="1"/>
  <c r="L21" i="22" s="1"/>
  <c r="K33" i="1"/>
  <c r="K21" i="22" s="1"/>
  <c r="R32" i="1"/>
  <c r="R20" i="22" s="1"/>
  <c r="Q32" i="1"/>
  <c r="Q20" i="22" s="1"/>
  <c r="P32" i="1"/>
  <c r="P20" i="22" s="1"/>
  <c r="O32" i="1"/>
  <c r="O20" i="22" s="1"/>
  <c r="N32" i="1"/>
  <c r="N20" i="22" s="1"/>
  <c r="M32" i="1"/>
  <c r="M20" i="22" s="1"/>
  <c r="L32" i="1"/>
  <c r="L20" i="22" s="1"/>
  <c r="K32" i="1"/>
  <c r="K20" i="22" s="1"/>
  <c r="R31" i="1"/>
  <c r="R19" i="22" s="1"/>
  <c r="Q31" i="1"/>
  <c r="Q19" i="22" s="1"/>
  <c r="P31" i="1"/>
  <c r="P19" i="22" s="1"/>
  <c r="O31" i="1"/>
  <c r="O19" i="22" s="1"/>
  <c r="N31" i="1"/>
  <c r="N19" i="22" s="1"/>
  <c r="M31" i="1"/>
  <c r="M19" i="22" s="1"/>
  <c r="L31" i="1"/>
  <c r="L19" i="22" s="1"/>
  <c r="K31" i="1"/>
  <c r="K19" i="22" s="1"/>
  <c r="R30" i="1"/>
  <c r="R18" i="22" s="1"/>
  <c r="Q30" i="1"/>
  <c r="Q18" i="22" s="1"/>
  <c r="Q32" i="22" s="1"/>
  <c r="P30" i="1"/>
  <c r="P18" i="22" s="1"/>
  <c r="O30" i="1"/>
  <c r="O18" i="22" s="1"/>
  <c r="O32" i="22" s="1"/>
  <c r="N30" i="1"/>
  <c r="N18" i="22" s="1"/>
  <c r="M30" i="1"/>
  <c r="M18" i="22" s="1"/>
  <c r="M32" i="22" s="1"/>
  <c r="L30" i="1"/>
  <c r="L18" i="22" s="1"/>
  <c r="K30" i="1"/>
  <c r="K18" i="22" s="1"/>
  <c r="K32" i="22" s="1"/>
  <c r="R29" i="1"/>
  <c r="R17" i="22" s="1"/>
  <c r="Q29" i="1"/>
  <c r="Q17" i="22" s="1"/>
  <c r="Q42" i="22" s="1"/>
  <c r="P29" i="1"/>
  <c r="P17" i="22" s="1"/>
  <c r="O29" i="1"/>
  <c r="O17" i="22" s="1"/>
  <c r="O42" i="22" s="1"/>
  <c r="N29" i="1"/>
  <c r="N17" i="22" s="1"/>
  <c r="M29" i="1"/>
  <c r="M17" i="22" s="1"/>
  <c r="M42" i="22" s="1"/>
  <c r="L29" i="1"/>
  <c r="L17" i="22" s="1"/>
  <c r="K29" i="1"/>
  <c r="K17" i="22" s="1"/>
  <c r="K42" i="22" s="1"/>
  <c r="R28" i="1"/>
  <c r="R16" i="22" s="1"/>
  <c r="Q28" i="1"/>
  <c r="Q16" i="22" s="1"/>
  <c r="P28" i="1"/>
  <c r="P16" i="22" s="1"/>
  <c r="O28" i="1"/>
  <c r="O16" i="22" s="1"/>
  <c r="N28" i="1"/>
  <c r="N16" i="22" s="1"/>
  <c r="M28" i="1"/>
  <c r="M16" i="22" s="1"/>
  <c r="L28" i="1"/>
  <c r="L16" i="22" s="1"/>
  <c r="K28" i="1"/>
  <c r="K16" i="22" s="1"/>
  <c r="R27" i="1"/>
  <c r="R15" i="22" s="1"/>
  <c r="Q27" i="1"/>
  <c r="Q15" i="22" s="1"/>
  <c r="P27" i="1"/>
  <c r="P15" i="22" s="1"/>
  <c r="O27" i="1"/>
  <c r="O15" i="22" s="1"/>
  <c r="N27" i="1"/>
  <c r="N15" i="22" s="1"/>
  <c r="M27" i="1"/>
  <c r="M15" i="22" s="1"/>
  <c r="L27" i="1"/>
  <c r="L15" i="22" s="1"/>
  <c r="K27" i="1"/>
  <c r="K15" i="22" s="1"/>
  <c r="I35" i="1"/>
  <c r="I10" i="22" s="1"/>
  <c r="H35" i="1"/>
  <c r="H10" i="22" s="1"/>
  <c r="G35" i="1"/>
  <c r="G10" i="22" s="1"/>
  <c r="F35" i="1"/>
  <c r="E35" i="1"/>
  <c r="E10" i="22" s="1"/>
  <c r="D35" i="1"/>
  <c r="D10" i="22" s="1"/>
  <c r="C35" i="1"/>
  <c r="C10" i="22" s="1"/>
  <c r="B35" i="1"/>
  <c r="F10" i="22"/>
  <c r="B10" i="22"/>
  <c r="I33" i="1"/>
  <c r="I21" i="22" s="1"/>
  <c r="H33" i="1"/>
  <c r="H21" i="22" s="1"/>
  <c r="G33" i="1"/>
  <c r="G21" i="22" s="1"/>
  <c r="F33" i="1"/>
  <c r="F21" i="22" s="1"/>
  <c r="E33" i="1"/>
  <c r="E21" i="22" s="1"/>
  <c r="D33" i="1"/>
  <c r="D21" i="22" s="1"/>
  <c r="C33" i="1"/>
  <c r="C21" i="22" s="1"/>
  <c r="B33" i="1"/>
  <c r="B21" i="22" s="1"/>
  <c r="I32" i="1"/>
  <c r="I20" i="22" s="1"/>
  <c r="H32" i="1"/>
  <c r="H20" i="22" s="1"/>
  <c r="G32" i="1"/>
  <c r="G20" i="22" s="1"/>
  <c r="F32" i="1"/>
  <c r="F20" i="22" s="1"/>
  <c r="E32" i="1"/>
  <c r="E20" i="22" s="1"/>
  <c r="D32" i="1"/>
  <c r="D20" i="22" s="1"/>
  <c r="C32" i="1"/>
  <c r="C20" i="22" s="1"/>
  <c r="B32" i="1"/>
  <c r="B20" i="22" s="1"/>
  <c r="I31" i="1"/>
  <c r="I19" i="22" s="1"/>
  <c r="H31" i="1"/>
  <c r="H19" i="22" s="1"/>
  <c r="G31" i="1"/>
  <c r="G19" i="22" s="1"/>
  <c r="F31" i="1"/>
  <c r="F19" i="22" s="1"/>
  <c r="E31" i="1"/>
  <c r="E19" i="22" s="1"/>
  <c r="D31" i="1"/>
  <c r="D19" i="22" s="1"/>
  <c r="C31" i="1"/>
  <c r="C19" i="22" s="1"/>
  <c r="B31" i="1"/>
  <c r="B19" i="22" s="1"/>
  <c r="I30" i="1"/>
  <c r="I18" i="22" s="1"/>
  <c r="H30" i="1"/>
  <c r="H18" i="22" s="1"/>
  <c r="H32" i="22" s="1"/>
  <c r="G30" i="1"/>
  <c r="G18" i="22" s="1"/>
  <c r="G32" i="22" s="1"/>
  <c r="F30" i="1"/>
  <c r="F18" i="22" s="1"/>
  <c r="F32" i="22" s="1"/>
  <c r="E30" i="1"/>
  <c r="E18" i="22" s="1"/>
  <c r="D30" i="1"/>
  <c r="D18" i="22" s="1"/>
  <c r="D32" i="22" s="1"/>
  <c r="C30" i="1"/>
  <c r="C18" i="22" s="1"/>
  <c r="C32" i="22" s="1"/>
  <c r="B30" i="1"/>
  <c r="B18" i="22" s="1"/>
  <c r="B32" i="22" s="1"/>
  <c r="I29" i="1"/>
  <c r="I17" i="22" s="1"/>
  <c r="H29" i="1"/>
  <c r="H17" i="22" s="1"/>
  <c r="H42" i="22" s="1"/>
  <c r="G29" i="1"/>
  <c r="G17" i="22" s="1"/>
  <c r="G42" i="22" s="1"/>
  <c r="F29" i="1"/>
  <c r="F17" i="22" s="1"/>
  <c r="F42" i="22" s="1"/>
  <c r="E29" i="1"/>
  <c r="E17" i="22" s="1"/>
  <c r="D29" i="1"/>
  <c r="D17" i="22" s="1"/>
  <c r="D42" i="22" s="1"/>
  <c r="C29" i="1"/>
  <c r="C17" i="22" s="1"/>
  <c r="C42" i="22" s="1"/>
  <c r="B29" i="1"/>
  <c r="B17" i="22" s="1"/>
  <c r="B42" i="22" s="1"/>
  <c r="I28" i="1"/>
  <c r="I16" i="22" s="1"/>
  <c r="H28" i="1"/>
  <c r="H16" i="22" s="1"/>
  <c r="G28" i="1"/>
  <c r="G16" i="22" s="1"/>
  <c r="F28" i="1"/>
  <c r="F16" i="22" s="1"/>
  <c r="E28" i="1"/>
  <c r="E16" i="22" s="1"/>
  <c r="D28" i="1"/>
  <c r="D16" i="22" s="1"/>
  <c r="C28" i="1"/>
  <c r="C16" i="22" s="1"/>
  <c r="B28" i="1"/>
  <c r="B16" i="22" s="1"/>
  <c r="I27" i="1"/>
  <c r="I15" i="22" s="1"/>
  <c r="H27" i="1"/>
  <c r="H15" i="22" s="1"/>
  <c r="G27" i="1"/>
  <c r="G15" i="22" s="1"/>
  <c r="F27" i="1"/>
  <c r="F15" i="22" s="1"/>
  <c r="E27" i="1"/>
  <c r="E15" i="22" s="1"/>
  <c r="D27" i="1"/>
  <c r="D15" i="22" s="1"/>
  <c r="C27" i="1"/>
  <c r="C15" i="22" s="1"/>
  <c r="B27" i="1"/>
  <c r="B15" i="22" s="1"/>
  <c r="AJ32" i="24"/>
  <c r="AI32" i="24"/>
  <c r="AH32" i="24"/>
  <c r="AG32" i="24"/>
  <c r="AF32" i="24"/>
  <c r="AE32" i="24"/>
  <c r="AD32" i="24"/>
  <c r="AC32" i="24"/>
  <c r="Y32" i="24"/>
  <c r="U32" i="24"/>
  <c r="R32" i="24"/>
  <c r="Q32" i="24"/>
  <c r="P32" i="24"/>
  <c r="N32" i="24"/>
  <c r="L32" i="24"/>
  <c r="I32" i="24"/>
  <c r="H32" i="24"/>
  <c r="F32" i="24"/>
  <c r="E32" i="24"/>
  <c r="D32" i="24"/>
  <c r="B32" i="24"/>
  <c r="AJ42" i="24"/>
  <c r="AI42" i="24"/>
  <c r="AH42" i="24"/>
  <c r="AG42" i="24"/>
  <c r="AF42" i="24"/>
  <c r="AE42" i="24"/>
  <c r="AD42" i="24"/>
  <c r="AC42" i="24"/>
  <c r="Y42" i="24"/>
  <c r="U42" i="24"/>
  <c r="R42" i="24"/>
  <c r="Q42" i="24"/>
  <c r="P42" i="24"/>
  <c r="N42" i="24"/>
  <c r="L42" i="24"/>
  <c r="I42" i="24"/>
  <c r="H42" i="24"/>
  <c r="F42" i="24"/>
  <c r="E42" i="24"/>
  <c r="D42" i="24"/>
  <c r="B42" i="24"/>
  <c r="G3" i="24"/>
  <c r="C3" i="24"/>
  <c r="AD32" i="23"/>
  <c r="B32" i="23"/>
  <c r="AD42" i="23"/>
  <c r="B42" i="23"/>
  <c r="AJ32" i="22"/>
  <c r="AI32" i="22"/>
  <c r="AH32" i="22"/>
  <c r="AG32" i="22"/>
  <c r="AF32" i="22"/>
  <c r="AE32" i="22"/>
  <c r="AD32" i="22"/>
  <c r="AC32" i="22"/>
  <c r="AA32" i="22"/>
  <c r="Z32" i="22"/>
  <c r="Y32" i="22"/>
  <c r="X32" i="22"/>
  <c r="W32" i="22"/>
  <c r="V32" i="22"/>
  <c r="U32" i="22"/>
  <c r="T32" i="22"/>
  <c r="I32" i="22"/>
  <c r="E32" i="22"/>
  <c r="AJ42" i="22"/>
  <c r="AI42" i="22"/>
  <c r="AH42" i="22"/>
  <c r="AG42" i="22"/>
  <c r="AF42" i="22"/>
  <c r="AE42" i="22"/>
  <c r="AD42" i="22"/>
  <c r="AC42" i="22"/>
  <c r="AA42" i="22"/>
  <c r="Z42" i="22"/>
  <c r="Y42" i="22"/>
  <c r="X42" i="22"/>
  <c r="W42" i="22"/>
  <c r="V42" i="22"/>
  <c r="U42" i="22"/>
  <c r="T42" i="22"/>
  <c r="I42" i="22"/>
  <c r="E42" i="22"/>
  <c r="AH24" i="22"/>
  <c r="Y24" i="22"/>
  <c r="AJ20" i="1"/>
  <c r="AI20" i="1"/>
  <c r="AH20" i="1"/>
  <c r="AG20" i="1"/>
  <c r="AF20" i="1"/>
  <c r="AE20" i="1"/>
  <c r="AD20" i="1"/>
  <c r="AC20" i="1"/>
  <c r="AJ19" i="1"/>
  <c r="AI19" i="1"/>
  <c r="AH19" i="1"/>
  <c r="AG19" i="1"/>
  <c r="AF19" i="1"/>
  <c r="AE19" i="1"/>
  <c r="AD19" i="1"/>
  <c r="AC19" i="1"/>
  <c r="AJ18" i="1"/>
  <c r="AI18" i="1"/>
  <c r="AH18" i="1"/>
  <c r="AG18" i="1"/>
  <c r="AF18" i="1"/>
  <c r="AE18" i="1"/>
  <c r="AD18" i="1"/>
  <c r="AC18" i="1"/>
  <c r="AJ17" i="1"/>
  <c r="AI17" i="1"/>
  <c r="AH17" i="1"/>
  <c r="AG17" i="1"/>
  <c r="AF17" i="1"/>
  <c r="AE17" i="1"/>
  <c r="AD17" i="1"/>
  <c r="AC17" i="1"/>
  <c r="AJ16" i="1"/>
  <c r="AI16" i="1"/>
  <c r="AH16" i="1"/>
  <c r="AG16" i="1"/>
  <c r="AF16" i="1"/>
  <c r="AE16" i="1"/>
  <c r="AD16" i="1"/>
  <c r="AC16" i="1"/>
  <c r="AJ15" i="1"/>
  <c r="AI15" i="1"/>
  <c r="AH15" i="1"/>
  <c r="AG15" i="1"/>
  <c r="AF15" i="1"/>
  <c r="AE15" i="1"/>
  <c r="AD15" i="1"/>
  <c r="AC15" i="1"/>
  <c r="AJ14" i="1"/>
  <c r="AI14" i="1"/>
  <c r="AH14" i="1"/>
  <c r="AG14" i="1"/>
  <c r="AF14" i="1"/>
  <c r="AE14" i="1"/>
  <c r="AD14" i="1"/>
  <c r="AC14" i="1"/>
  <c r="AA20" i="1"/>
  <c r="Z20" i="1"/>
  <c r="Y20" i="1"/>
  <c r="X20" i="1"/>
  <c r="W20" i="1"/>
  <c r="V20" i="1"/>
  <c r="U20" i="1"/>
  <c r="T20" i="1"/>
  <c r="AA19" i="1"/>
  <c r="Z19" i="1"/>
  <c r="Y19" i="1"/>
  <c r="X19" i="1"/>
  <c r="W19" i="1"/>
  <c r="V19" i="1"/>
  <c r="U19" i="1"/>
  <c r="T19" i="1"/>
  <c r="AA18" i="1"/>
  <c r="Z18" i="1"/>
  <c r="Y18" i="1"/>
  <c r="X18" i="1"/>
  <c r="W18" i="1"/>
  <c r="V18" i="1"/>
  <c r="U18" i="1"/>
  <c r="T18" i="1"/>
  <c r="AA17" i="1"/>
  <c r="Z17" i="1"/>
  <c r="Y17" i="1"/>
  <c r="X17" i="1"/>
  <c r="W17" i="1"/>
  <c r="V17" i="1"/>
  <c r="U17" i="1"/>
  <c r="T17" i="1"/>
  <c r="AA16" i="1"/>
  <c r="Z16" i="1"/>
  <c r="Y16" i="1"/>
  <c r="X16" i="1"/>
  <c r="W16" i="1"/>
  <c r="V16" i="1"/>
  <c r="U16" i="1"/>
  <c r="T16" i="1"/>
  <c r="AA15" i="1"/>
  <c r="Z15" i="1"/>
  <c r="Y15" i="1"/>
  <c r="X15" i="1"/>
  <c r="W15" i="1"/>
  <c r="V15" i="1"/>
  <c r="U15" i="1"/>
  <c r="T15" i="1"/>
  <c r="AA14" i="1"/>
  <c r="Z14" i="1"/>
  <c r="Y14" i="1"/>
  <c r="X14" i="1"/>
  <c r="W14" i="1"/>
  <c r="V14" i="1"/>
  <c r="U14" i="1"/>
  <c r="T14" i="1"/>
  <c r="R20" i="1"/>
  <c r="Q20" i="1"/>
  <c r="P20" i="1"/>
  <c r="O20" i="1"/>
  <c r="N20" i="1"/>
  <c r="M20" i="1"/>
  <c r="L20" i="1"/>
  <c r="K20" i="1"/>
  <c r="R19" i="1"/>
  <c r="Q19" i="1"/>
  <c r="P19" i="1"/>
  <c r="O19" i="1"/>
  <c r="N19" i="1"/>
  <c r="M19" i="1"/>
  <c r="L19" i="1"/>
  <c r="K19" i="1"/>
  <c r="R18" i="1"/>
  <c r="Q18" i="1"/>
  <c r="P18" i="1"/>
  <c r="O18" i="1"/>
  <c r="N18" i="1"/>
  <c r="M18" i="1"/>
  <c r="L18" i="1"/>
  <c r="K18" i="1"/>
  <c r="R17" i="1"/>
  <c r="Q17" i="1"/>
  <c r="P17" i="1"/>
  <c r="O17" i="1"/>
  <c r="N17" i="1"/>
  <c r="M17" i="1"/>
  <c r="L17" i="1"/>
  <c r="K17" i="1"/>
  <c r="R16" i="1"/>
  <c r="Q16" i="1"/>
  <c r="P16" i="1"/>
  <c r="O16" i="1"/>
  <c r="N16" i="1"/>
  <c r="M16" i="1"/>
  <c r="L16" i="1"/>
  <c r="K16" i="1"/>
  <c r="R15" i="1"/>
  <c r="Q15" i="1"/>
  <c r="P15" i="1"/>
  <c r="O15" i="1"/>
  <c r="N15" i="1"/>
  <c r="M15" i="1"/>
  <c r="L15" i="1"/>
  <c r="K15" i="1"/>
  <c r="R14" i="1"/>
  <c r="Q14" i="1"/>
  <c r="P14" i="1"/>
  <c r="O14" i="1"/>
  <c r="N14" i="1"/>
  <c r="M14" i="1"/>
  <c r="L14" i="1"/>
  <c r="K14" i="1"/>
  <c r="C22" i="1"/>
  <c r="D22" i="1"/>
  <c r="E22" i="1"/>
  <c r="F22" i="1"/>
  <c r="G22" i="1"/>
  <c r="H22" i="1"/>
  <c r="I22" i="1"/>
  <c r="B22" i="1"/>
  <c r="I20" i="1"/>
  <c r="H20" i="1"/>
  <c r="G20" i="1"/>
  <c r="F20" i="1"/>
  <c r="E20" i="1"/>
  <c r="D20" i="1"/>
  <c r="C20" i="1"/>
  <c r="B20" i="1"/>
  <c r="I19" i="1"/>
  <c r="H19" i="1"/>
  <c r="G19" i="1"/>
  <c r="F19" i="1"/>
  <c r="E19" i="1"/>
  <c r="D19" i="1"/>
  <c r="C19" i="1"/>
  <c r="B19" i="1"/>
  <c r="I18" i="1"/>
  <c r="H18" i="1"/>
  <c r="G18" i="1"/>
  <c r="F18" i="1"/>
  <c r="E18" i="1"/>
  <c r="D18" i="1"/>
  <c r="C18" i="1"/>
  <c r="B18" i="1"/>
  <c r="I17" i="1"/>
  <c r="H17" i="1"/>
  <c r="G17" i="1"/>
  <c r="F17" i="1"/>
  <c r="E17" i="1"/>
  <c r="D17" i="1"/>
  <c r="C17" i="1"/>
  <c r="B17" i="1"/>
  <c r="I16" i="1"/>
  <c r="H16" i="1"/>
  <c r="G16" i="1"/>
  <c r="F16" i="1"/>
  <c r="E16" i="1"/>
  <c r="D16" i="1"/>
  <c r="C16" i="1"/>
  <c r="B16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D3" i="24" l="1"/>
  <c r="H3" i="24"/>
  <c r="H50" i="21" s="1"/>
  <c r="H64" i="21" s="1"/>
  <c r="F3" i="24"/>
  <c r="AE24" i="20"/>
  <c r="AE31" i="20"/>
  <c r="AF24" i="20"/>
  <c r="AF31" i="20"/>
  <c r="AJ24" i="20"/>
  <c r="AJ31" i="20"/>
  <c r="N42" i="22"/>
  <c r="R42" i="22"/>
  <c r="N32" i="22"/>
  <c r="R32" i="22"/>
  <c r="AI24" i="20"/>
  <c r="AI31" i="20"/>
  <c r="AG24" i="20"/>
  <c r="AG31" i="20"/>
  <c r="AD31" i="20"/>
  <c r="AD24" i="20"/>
  <c r="AH31" i="20"/>
  <c r="AH24" i="20"/>
  <c r="L42" i="22"/>
  <c r="P42" i="22"/>
  <c r="L32" i="22"/>
  <c r="P32" i="22"/>
  <c r="E7" i="24"/>
  <c r="E50" i="21"/>
  <c r="E64" i="21" s="1"/>
  <c r="I7" i="24"/>
  <c r="I50" i="21"/>
  <c r="I64" i="21" s="1"/>
  <c r="F7" i="24"/>
  <c r="F50" i="21"/>
  <c r="F64" i="21" s="1"/>
  <c r="D7" i="24"/>
  <c r="AE33" i="24" s="1"/>
  <c r="AE41" i="24" s="1"/>
  <c r="D50" i="21"/>
  <c r="D64" i="21" s="1"/>
  <c r="H7" i="24"/>
  <c r="AI33" i="24" s="1"/>
  <c r="AI41" i="24" s="1"/>
  <c r="C7" i="24"/>
  <c r="AD33" i="24" s="1"/>
  <c r="AD41" i="24" s="1"/>
  <c r="C50" i="21"/>
  <c r="C64" i="21" s="1"/>
  <c r="G7" i="24"/>
  <c r="AH33" i="24" s="1"/>
  <c r="AH41" i="24" s="1"/>
  <c r="G50" i="21"/>
  <c r="G64" i="21" s="1"/>
  <c r="L15" i="20"/>
  <c r="L31" i="20" s="1"/>
  <c r="N15" i="20"/>
  <c r="N31" i="20" s="1"/>
  <c r="P15" i="20"/>
  <c r="P31" i="20" s="1"/>
  <c r="R15" i="20"/>
  <c r="R31" i="20" s="1"/>
  <c r="L16" i="20"/>
  <c r="N16" i="20"/>
  <c r="P16" i="20"/>
  <c r="R16" i="20"/>
  <c r="L17" i="20"/>
  <c r="N17" i="20"/>
  <c r="P17" i="20"/>
  <c r="R17" i="20"/>
  <c r="L18" i="20"/>
  <c r="N18" i="20"/>
  <c r="P18" i="20"/>
  <c r="C3" i="23"/>
  <c r="C4" i="23" s="1"/>
  <c r="C33" i="23" s="1"/>
  <c r="C41" i="23" s="1"/>
  <c r="E3" i="23"/>
  <c r="E49" i="21" s="1"/>
  <c r="G3" i="23"/>
  <c r="I3" i="23"/>
  <c r="I49" i="21" s="1"/>
  <c r="D3" i="23"/>
  <c r="F3" i="23"/>
  <c r="F4" i="23" s="1"/>
  <c r="F33" i="23" s="1"/>
  <c r="F41" i="23" s="1"/>
  <c r="H3" i="23"/>
  <c r="D3" i="22"/>
  <c r="D5" i="22" s="1"/>
  <c r="M33" i="22" s="1"/>
  <c r="M41" i="22" s="1"/>
  <c r="F3" i="22"/>
  <c r="H3" i="22"/>
  <c r="H5" i="22" s="1"/>
  <c r="Q33" i="22" s="1"/>
  <c r="Q41" i="22" s="1"/>
  <c r="B3" i="24"/>
  <c r="B3" i="23"/>
  <c r="AF33" i="24"/>
  <c r="AF41" i="24" s="1"/>
  <c r="AJ33" i="24"/>
  <c r="AJ41" i="24" s="1"/>
  <c r="AG33" i="24"/>
  <c r="AG41" i="24" s="1"/>
  <c r="C3" i="22"/>
  <c r="C6" i="22" s="1"/>
  <c r="U33" i="22" s="1"/>
  <c r="U41" i="22" s="1"/>
  <c r="E3" i="22"/>
  <c r="G3" i="22"/>
  <c r="G4" i="22" s="1"/>
  <c r="G33" i="22" s="1"/>
  <c r="G41" i="22" s="1"/>
  <c r="P24" i="22"/>
  <c r="I3" i="22"/>
  <c r="B3" i="22"/>
  <c r="D4" i="24"/>
  <c r="F4" i="24"/>
  <c r="H4" i="24"/>
  <c r="D5" i="24"/>
  <c r="M33" i="24" s="1"/>
  <c r="M41" i="24" s="1"/>
  <c r="F5" i="24"/>
  <c r="O33" i="24" s="1"/>
  <c r="O41" i="24" s="1"/>
  <c r="D6" i="24"/>
  <c r="V33" i="24" s="1"/>
  <c r="V41" i="24" s="1"/>
  <c r="F6" i="24"/>
  <c r="X33" i="24" s="1"/>
  <c r="X41" i="24" s="1"/>
  <c r="H6" i="24"/>
  <c r="Z33" i="24" s="1"/>
  <c r="Z41" i="24" s="1"/>
  <c r="C4" i="24"/>
  <c r="C33" i="24" s="1"/>
  <c r="C41" i="24" s="1"/>
  <c r="E4" i="24"/>
  <c r="G4" i="24"/>
  <c r="G33" i="24" s="1"/>
  <c r="G41" i="24" s="1"/>
  <c r="I4" i="24"/>
  <c r="C5" i="24"/>
  <c r="E5" i="24"/>
  <c r="G5" i="24"/>
  <c r="I5" i="24"/>
  <c r="C6" i="24"/>
  <c r="U33" i="24" s="1"/>
  <c r="U41" i="24" s="1"/>
  <c r="E6" i="24"/>
  <c r="W33" i="24" s="1"/>
  <c r="W41" i="24" s="1"/>
  <c r="G6" i="24"/>
  <c r="Y33" i="24" s="1"/>
  <c r="Y41" i="24" s="1"/>
  <c r="I6" i="24"/>
  <c r="AA33" i="24" s="1"/>
  <c r="AA41" i="24" s="1"/>
  <c r="L33" i="24"/>
  <c r="L41" i="24" s="1"/>
  <c r="N33" i="24"/>
  <c r="N41" i="24" s="1"/>
  <c r="P33" i="24"/>
  <c r="P41" i="24" s="1"/>
  <c r="R33" i="24"/>
  <c r="R41" i="24" s="1"/>
  <c r="B24" i="24"/>
  <c r="D24" i="24"/>
  <c r="F24" i="24"/>
  <c r="H24" i="24"/>
  <c r="K24" i="24"/>
  <c r="M24" i="24"/>
  <c r="O24" i="24"/>
  <c r="Q24" i="24"/>
  <c r="T24" i="24"/>
  <c r="V24" i="24"/>
  <c r="X24" i="24"/>
  <c r="Z24" i="24"/>
  <c r="AC24" i="24"/>
  <c r="AE24" i="24"/>
  <c r="AG24" i="24"/>
  <c r="AI24" i="24"/>
  <c r="D33" i="24"/>
  <c r="D41" i="24" s="1"/>
  <c r="F33" i="24"/>
  <c r="F41" i="24" s="1"/>
  <c r="H33" i="24"/>
  <c r="H41" i="24" s="1"/>
  <c r="C24" i="24"/>
  <c r="E24" i="24"/>
  <c r="G24" i="24"/>
  <c r="I24" i="24"/>
  <c r="L24" i="24"/>
  <c r="N24" i="24"/>
  <c r="P24" i="24"/>
  <c r="R24" i="24"/>
  <c r="U24" i="24"/>
  <c r="W24" i="24"/>
  <c r="Y24" i="24"/>
  <c r="AA24" i="24"/>
  <c r="AD24" i="24"/>
  <c r="AF24" i="24"/>
  <c r="AH24" i="24"/>
  <c r="AJ24" i="24"/>
  <c r="E33" i="24"/>
  <c r="E41" i="24" s="1"/>
  <c r="I33" i="24"/>
  <c r="I41" i="24" s="1"/>
  <c r="E6" i="23"/>
  <c r="W33" i="23" s="1"/>
  <c r="W41" i="23" s="1"/>
  <c r="I5" i="23"/>
  <c r="R33" i="23" s="1"/>
  <c r="R41" i="23" s="1"/>
  <c r="E4" i="23"/>
  <c r="E33" i="23" s="1"/>
  <c r="E41" i="23" s="1"/>
  <c r="E5" i="23"/>
  <c r="N33" i="23" s="1"/>
  <c r="N41" i="23" s="1"/>
  <c r="F5" i="23"/>
  <c r="O33" i="23" s="1"/>
  <c r="B24" i="23"/>
  <c r="D24" i="23"/>
  <c r="F24" i="23"/>
  <c r="H24" i="23"/>
  <c r="K24" i="23"/>
  <c r="M24" i="23"/>
  <c r="O24" i="23"/>
  <c r="Q24" i="23"/>
  <c r="T24" i="23"/>
  <c r="V24" i="23"/>
  <c r="X24" i="23"/>
  <c r="Z24" i="23"/>
  <c r="AC24" i="23"/>
  <c r="AE24" i="23"/>
  <c r="AG24" i="23"/>
  <c r="AI24" i="23"/>
  <c r="C24" i="23"/>
  <c r="E24" i="23"/>
  <c r="G24" i="23"/>
  <c r="I24" i="23"/>
  <c r="L24" i="23"/>
  <c r="N24" i="23"/>
  <c r="P24" i="23"/>
  <c r="R24" i="23"/>
  <c r="U24" i="23"/>
  <c r="W24" i="23"/>
  <c r="Y24" i="23"/>
  <c r="AA24" i="23"/>
  <c r="AD24" i="23"/>
  <c r="AF24" i="23"/>
  <c r="AH24" i="23"/>
  <c r="AJ24" i="23"/>
  <c r="D4" i="22"/>
  <c r="D33" i="22" s="1"/>
  <c r="D41" i="22" s="1"/>
  <c r="F4" i="22"/>
  <c r="F33" i="22" s="1"/>
  <c r="F41" i="22" s="1"/>
  <c r="H4" i="22"/>
  <c r="H33" i="22" s="1"/>
  <c r="H41" i="22" s="1"/>
  <c r="F5" i="22"/>
  <c r="O33" i="22" s="1"/>
  <c r="O41" i="22" s="1"/>
  <c r="D6" i="22"/>
  <c r="V33" i="22" s="1"/>
  <c r="V41" i="22" s="1"/>
  <c r="F6" i="22"/>
  <c r="X33" i="22" s="1"/>
  <c r="X41" i="22" s="1"/>
  <c r="H6" i="22"/>
  <c r="Z33" i="22" s="1"/>
  <c r="Z41" i="22" s="1"/>
  <c r="B24" i="22"/>
  <c r="D24" i="22"/>
  <c r="F24" i="22"/>
  <c r="H24" i="22"/>
  <c r="K24" i="22"/>
  <c r="M24" i="22"/>
  <c r="O24" i="22"/>
  <c r="Q24" i="22"/>
  <c r="T24" i="22"/>
  <c r="V24" i="22"/>
  <c r="X24" i="22"/>
  <c r="Z24" i="22"/>
  <c r="AC24" i="22"/>
  <c r="AE24" i="22"/>
  <c r="AG24" i="22"/>
  <c r="AI24" i="22"/>
  <c r="E5" i="22"/>
  <c r="N33" i="22" s="1"/>
  <c r="E6" i="22"/>
  <c r="W33" i="22" s="1"/>
  <c r="W41" i="22" s="1"/>
  <c r="C24" i="22"/>
  <c r="E24" i="22"/>
  <c r="G24" i="22"/>
  <c r="I24" i="22"/>
  <c r="L24" i="22"/>
  <c r="N24" i="22"/>
  <c r="R24" i="22"/>
  <c r="W24" i="22"/>
  <c r="AA24" i="22"/>
  <c r="AF24" i="22"/>
  <c r="AJ24" i="22"/>
  <c r="F6" i="23" l="1"/>
  <c r="X33" i="23" s="1"/>
  <c r="X41" i="23" s="1"/>
  <c r="I4" i="23"/>
  <c r="I33" i="23" s="1"/>
  <c r="I41" i="23" s="1"/>
  <c r="I7" i="23"/>
  <c r="AJ33" i="23" s="1"/>
  <c r="AJ41" i="23" s="1"/>
  <c r="I6" i="23"/>
  <c r="AA33" i="23" s="1"/>
  <c r="AA41" i="23" s="1"/>
  <c r="E7" i="23"/>
  <c r="AF33" i="23" s="1"/>
  <c r="AF41" i="23" s="1"/>
  <c r="H5" i="24"/>
  <c r="Q33" i="24" s="1"/>
  <c r="Q41" i="24" s="1"/>
  <c r="AG26" i="20"/>
  <c r="AG28" i="20" s="1"/>
  <c r="AG25" i="20"/>
  <c r="AG27" i="20" s="1"/>
  <c r="AJ26" i="20"/>
  <c r="AJ28" i="20" s="1"/>
  <c r="AJ25" i="20"/>
  <c r="AJ27" i="20" s="1"/>
  <c r="AE26" i="20"/>
  <c r="AE28" i="20" s="1"/>
  <c r="AE25" i="20"/>
  <c r="AE27" i="20" s="1"/>
  <c r="AH26" i="20"/>
  <c r="AH28" i="20" s="1"/>
  <c r="AH25" i="20"/>
  <c r="AH27" i="20" s="1"/>
  <c r="AI26" i="20"/>
  <c r="AI28" i="20" s="1"/>
  <c r="AI25" i="20"/>
  <c r="AI27" i="20" s="1"/>
  <c r="AF26" i="20"/>
  <c r="AF28" i="20" s="1"/>
  <c r="AF25" i="20"/>
  <c r="AF27" i="20" s="1"/>
  <c r="AD26" i="20"/>
  <c r="AD28" i="20" s="1"/>
  <c r="AD25" i="20"/>
  <c r="AD27" i="20" s="1"/>
  <c r="G5" i="22"/>
  <c r="P33" i="22" s="1"/>
  <c r="P41" i="22" s="1"/>
  <c r="C5" i="22"/>
  <c r="L33" i="22" s="1"/>
  <c r="L41" i="22" s="1"/>
  <c r="C4" i="22"/>
  <c r="C33" i="22" s="1"/>
  <c r="C41" i="22" s="1"/>
  <c r="G6" i="22"/>
  <c r="Y33" i="22" s="1"/>
  <c r="Y41" i="22" s="1"/>
  <c r="I7" i="22"/>
  <c r="AJ33" i="22" s="1"/>
  <c r="AJ41" i="22" s="1"/>
  <c r="I47" i="21"/>
  <c r="G7" i="22"/>
  <c r="AH33" i="22" s="1"/>
  <c r="AH41" i="22" s="1"/>
  <c r="G47" i="21"/>
  <c r="C7" i="22"/>
  <c r="AD33" i="22" s="1"/>
  <c r="AD41" i="22" s="1"/>
  <c r="C47" i="21"/>
  <c r="B7" i="23"/>
  <c r="AC33" i="23" s="1"/>
  <c r="AC41" i="23" s="1"/>
  <c r="B49" i="21"/>
  <c r="F7" i="22"/>
  <c r="AG33" i="22" s="1"/>
  <c r="AG41" i="22" s="1"/>
  <c r="F47" i="21"/>
  <c r="H7" i="23"/>
  <c r="AI33" i="23" s="1"/>
  <c r="AI41" i="23" s="1"/>
  <c r="H49" i="21"/>
  <c r="D7" i="23"/>
  <c r="AE33" i="23" s="1"/>
  <c r="AE41" i="23" s="1"/>
  <c r="D49" i="21"/>
  <c r="G4" i="23"/>
  <c r="G33" i="23" s="1"/>
  <c r="G41" i="23" s="1"/>
  <c r="G49" i="21"/>
  <c r="C5" i="23"/>
  <c r="L33" i="23" s="1"/>
  <c r="L41" i="23" s="1"/>
  <c r="C49" i="21"/>
  <c r="B7" i="22"/>
  <c r="AC33" i="22" s="1"/>
  <c r="AC41" i="22" s="1"/>
  <c r="B47" i="21"/>
  <c r="E7" i="22"/>
  <c r="AF33" i="22" s="1"/>
  <c r="AF41" i="22" s="1"/>
  <c r="E47" i="21"/>
  <c r="B7" i="24"/>
  <c r="AC33" i="24" s="1"/>
  <c r="AC41" i="24" s="1"/>
  <c r="B50" i="21"/>
  <c r="B64" i="21" s="1"/>
  <c r="H7" i="22"/>
  <c r="AI33" i="22" s="1"/>
  <c r="AI41" i="22" s="1"/>
  <c r="H47" i="21"/>
  <c r="D7" i="22"/>
  <c r="AE33" i="22" s="1"/>
  <c r="AE41" i="22" s="1"/>
  <c r="D47" i="21"/>
  <c r="F7" i="23"/>
  <c r="AG33" i="23" s="1"/>
  <c r="AG41" i="23" s="1"/>
  <c r="F49" i="21"/>
  <c r="G6" i="23"/>
  <c r="Y33" i="23" s="1"/>
  <c r="Y41" i="23" s="1"/>
  <c r="B6" i="23"/>
  <c r="T33" i="23" s="1"/>
  <c r="T41" i="23" s="1"/>
  <c r="B5" i="23"/>
  <c r="K33" i="23" s="1"/>
  <c r="K41" i="23" s="1"/>
  <c r="B4" i="23"/>
  <c r="B33" i="23" s="1"/>
  <c r="B41" i="23" s="1"/>
  <c r="C6" i="23"/>
  <c r="U33" i="23" s="1"/>
  <c r="U41" i="23" s="1"/>
  <c r="H6" i="23"/>
  <c r="Z33" i="23" s="1"/>
  <c r="Z41" i="23" s="1"/>
  <c r="D6" i="23"/>
  <c r="V33" i="23" s="1"/>
  <c r="V41" i="23" s="1"/>
  <c r="H5" i="23"/>
  <c r="Q33" i="23" s="1"/>
  <c r="Q41" i="23" s="1"/>
  <c r="D5" i="23"/>
  <c r="M33" i="23" s="1"/>
  <c r="M41" i="23" s="1"/>
  <c r="H4" i="23"/>
  <c r="H33" i="23" s="1"/>
  <c r="H41" i="23" s="1"/>
  <c r="D4" i="23"/>
  <c r="D33" i="23" s="1"/>
  <c r="D41" i="23" s="1"/>
  <c r="G5" i="23"/>
  <c r="P33" i="23" s="1"/>
  <c r="P41" i="23" s="1"/>
  <c r="G7" i="23"/>
  <c r="AH33" i="23" s="1"/>
  <c r="AH41" i="23" s="1"/>
  <c r="C7" i="23"/>
  <c r="AD33" i="23" s="1"/>
  <c r="AD41" i="23" s="1"/>
  <c r="B6" i="24"/>
  <c r="T33" i="24" s="1"/>
  <c r="T41" i="24" s="1"/>
  <c r="B5" i="24"/>
  <c r="K33" i="24" s="1"/>
  <c r="K41" i="24" s="1"/>
  <c r="B4" i="24"/>
  <c r="B33" i="24" s="1"/>
  <c r="B41" i="24" s="1"/>
  <c r="I6" i="22"/>
  <c r="AA33" i="22" s="1"/>
  <c r="AA41" i="22" s="1"/>
  <c r="I5" i="22"/>
  <c r="R33" i="22" s="1"/>
  <c r="R41" i="22" s="1"/>
  <c r="I4" i="22"/>
  <c r="I33" i="22" s="1"/>
  <c r="I41" i="22" s="1"/>
  <c r="E4" i="22"/>
  <c r="E33" i="22" s="1"/>
  <c r="E41" i="22" s="1"/>
  <c r="B6" i="22"/>
  <c r="T33" i="22" s="1"/>
  <c r="T41" i="22" s="1"/>
  <c r="B5" i="22"/>
  <c r="K33" i="22" s="1"/>
  <c r="K41" i="22" s="1"/>
  <c r="B4" i="22"/>
  <c r="B33" i="22" s="1"/>
  <c r="B41" i="22" s="1"/>
  <c r="I8" i="23"/>
  <c r="I8" i="24"/>
  <c r="E8" i="24"/>
  <c r="D8" i="24"/>
  <c r="G8" i="24"/>
  <c r="C8" i="24"/>
  <c r="F8" i="24"/>
  <c r="O41" i="23"/>
  <c r="H8" i="23"/>
  <c r="E8" i="23"/>
  <c r="N41" i="22"/>
  <c r="H8" i="22"/>
  <c r="H8" i="24" l="1"/>
  <c r="E8" i="22"/>
  <c r="G8" i="22"/>
  <c r="B8" i="22"/>
  <c r="F8" i="22"/>
  <c r="D8" i="22"/>
  <c r="C8" i="22"/>
  <c r="F8" i="23"/>
  <c r="I8" i="22"/>
  <c r="D8" i="23"/>
  <c r="B8" i="23"/>
  <c r="B8" i="24"/>
  <c r="G8" i="23"/>
  <c r="C8" i="23"/>
  <c r="E49" i="7"/>
  <c r="C49" i="7"/>
  <c r="D32" i="7"/>
  <c r="E32" i="7" s="1"/>
  <c r="F32" i="7" s="1"/>
  <c r="D19" i="7"/>
  <c r="F2" i="7"/>
  <c r="G2" i="7" s="1"/>
  <c r="D2" i="7"/>
  <c r="E2" i="7" s="1"/>
  <c r="B25" i="22" l="1"/>
  <c r="B27" i="22" s="1"/>
  <c r="B25" i="24"/>
  <c r="B27" i="24" s="1"/>
  <c r="B25" i="23"/>
  <c r="B27" i="23" s="1"/>
  <c r="T25" i="24"/>
  <c r="T27" i="24" s="1"/>
  <c r="AC25" i="23"/>
  <c r="AC27" i="23" s="1"/>
  <c r="T25" i="23"/>
  <c r="T27" i="23" s="1"/>
  <c r="K25" i="23"/>
  <c r="K27" i="23" s="1"/>
  <c r="AC25" i="22"/>
  <c r="AC27" i="22" s="1"/>
  <c r="T25" i="22"/>
  <c r="T27" i="22" s="1"/>
  <c r="K25" i="22"/>
  <c r="K27" i="22" s="1"/>
  <c r="AC25" i="24"/>
  <c r="AC27" i="24" s="1"/>
  <c r="K25" i="24"/>
  <c r="K27" i="24" s="1"/>
  <c r="D25" i="24"/>
  <c r="D25" i="23"/>
  <c r="D25" i="22"/>
  <c r="AE25" i="24"/>
  <c r="V25" i="24"/>
  <c r="M25" i="24"/>
  <c r="AE25" i="22"/>
  <c r="V25" i="22"/>
  <c r="M25" i="22"/>
  <c r="AE25" i="23"/>
  <c r="V25" i="23"/>
  <c r="M25" i="23"/>
  <c r="F25" i="22"/>
  <c r="F25" i="24"/>
  <c r="F25" i="23"/>
  <c r="AG25" i="23"/>
  <c r="X25" i="23"/>
  <c r="O25" i="23"/>
  <c r="AG25" i="22"/>
  <c r="X25" i="22"/>
  <c r="O25" i="22"/>
  <c r="AG25" i="24"/>
  <c r="X25" i="24"/>
  <c r="O25" i="24"/>
  <c r="H25" i="24"/>
  <c r="H25" i="23"/>
  <c r="H25" i="22"/>
  <c r="Q25" i="23"/>
  <c r="AI25" i="24"/>
  <c r="Z25" i="24"/>
  <c r="Q25" i="24"/>
  <c r="AI25" i="22"/>
  <c r="Z25" i="22"/>
  <c r="Q25" i="22"/>
  <c r="AI25" i="23"/>
  <c r="Z25" i="23"/>
  <c r="B26" i="23"/>
  <c r="B28" i="23" s="1"/>
  <c r="B43" i="23" s="1"/>
  <c r="B44" i="23" s="1"/>
  <c r="B26" i="24"/>
  <c r="B28" i="24" s="1"/>
  <c r="B43" i="24" s="1"/>
  <c r="B44" i="24" s="1"/>
  <c r="B50" i="24" s="1"/>
  <c r="B34" i="24" s="1"/>
  <c r="B35" i="24" s="1"/>
  <c r="B36" i="24" s="1"/>
  <c r="B26" i="22"/>
  <c r="B28" i="22" s="1"/>
  <c r="B43" i="22" s="1"/>
  <c r="B44" i="22" s="1"/>
  <c r="B50" i="22" s="1"/>
  <c r="B34" i="22" s="1"/>
  <c r="B35" i="22" s="1"/>
  <c r="B36" i="22" s="1"/>
  <c r="K26" i="23"/>
  <c r="K28" i="23" s="1"/>
  <c r="K43" i="23" s="1"/>
  <c r="K44" i="23" s="1"/>
  <c r="AC26" i="22"/>
  <c r="AC28" i="22" s="1"/>
  <c r="AC43" i="22" s="1"/>
  <c r="AC44" i="22" s="1"/>
  <c r="AC26" i="24"/>
  <c r="AC28" i="24" s="1"/>
  <c r="AC43" i="24" s="1"/>
  <c r="AC44" i="24" s="1"/>
  <c r="T26" i="24"/>
  <c r="T28" i="24" s="1"/>
  <c r="T43" i="24" s="1"/>
  <c r="T44" i="24" s="1"/>
  <c r="K26" i="24"/>
  <c r="K28" i="24" s="1"/>
  <c r="K43" i="24" s="1"/>
  <c r="K44" i="24" s="1"/>
  <c r="AC26" i="23"/>
  <c r="AC28" i="23" s="1"/>
  <c r="AC43" i="23" s="1"/>
  <c r="AC44" i="23" s="1"/>
  <c r="T26" i="23"/>
  <c r="T28" i="23" s="1"/>
  <c r="T43" i="23" s="1"/>
  <c r="T44" i="23" s="1"/>
  <c r="T26" i="22"/>
  <c r="T28" i="22" s="1"/>
  <c r="T43" i="22" s="1"/>
  <c r="T44" i="22" s="1"/>
  <c r="K26" i="22"/>
  <c r="K28" i="22" s="1"/>
  <c r="K43" i="22" s="1"/>
  <c r="K44" i="22" s="1"/>
  <c r="D26" i="24"/>
  <c r="AE26" i="24"/>
  <c r="V26" i="24"/>
  <c r="M26" i="24"/>
  <c r="D26" i="22"/>
  <c r="D26" i="23"/>
  <c r="AE26" i="23"/>
  <c r="V26" i="23"/>
  <c r="M26" i="23"/>
  <c r="AE26" i="22"/>
  <c r="V26" i="22"/>
  <c r="M26" i="22"/>
  <c r="AG26" i="23"/>
  <c r="F26" i="23"/>
  <c r="F26" i="24"/>
  <c r="F26" i="22"/>
  <c r="AG26" i="24"/>
  <c r="X26" i="24"/>
  <c r="O26" i="24"/>
  <c r="X26" i="23"/>
  <c r="O26" i="23"/>
  <c r="AG26" i="22"/>
  <c r="X26" i="22"/>
  <c r="O26" i="22"/>
  <c r="H26" i="22"/>
  <c r="H26" i="23"/>
  <c r="AI26" i="24"/>
  <c r="Z26" i="24"/>
  <c r="Q26" i="24"/>
  <c r="AI26" i="22"/>
  <c r="Q26" i="22"/>
  <c r="H26" i="24"/>
  <c r="AI26" i="23"/>
  <c r="Z26" i="23"/>
  <c r="Q26" i="23"/>
  <c r="Z26" i="22"/>
  <c r="C25" i="24"/>
  <c r="C27" i="24" s="1"/>
  <c r="U25" i="22"/>
  <c r="U27" i="22" s="1"/>
  <c r="AD25" i="22"/>
  <c r="AD27" i="22" s="1"/>
  <c r="C25" i="23"/>
  <c r="C27" i="23" s="1"/>
  <c r="C25" i="22"/>
  <c r="C27" i="22" s="1"/>
  <c r="AD25" i="24"/>
  <c r="AD27" i="24" s="1"/>
  <c r="U25" i="24"/>
  <c r="U27" i="24" s="1"/>
  <c r="L25" i="24"/>
  <c r="L27" i="24" s="1"/>
  <c r="AD25" i="23"/>
  <c r="AD27" i="23" s="1"/>
  <c r="U25" i="23"/>
  <c r="U27" i="23" s="1"/>
  <c r="L25" i="23"/>
  <c r="L27" i="23" s="1"/>
  <c r="L25" i="22"/>
  <c r="L27" i="22" s="1"/>
  <c r="E25" i="23"/>
  <c r="E25" i="22"/>
  <c r="E25" i="24"/>
  <c r="AF25" i="24"/>
  <c r="W25" i="24"/>
  <c r="N25" i="24"/>
  <c r="AF25" i="23"/>
  <c r="W25" i="23"/>
  <c r="N25" i="23"/>
  <c r="AF25" i="22"/>
  <c r="W25" i="22"/>
  <c r="N25" i="22"/>
  <c r="G25" i="24"/>
  <c r="P25" i="22"/>
  <c r="Y25" i="22"/>
  <c r="AH25" i="22"/>
  <c r="G25" i="22"/>
  <c r="G25" i="23"/>
  <c r="P25" i="23"/>
  <c r="AH25" i="24"/>
  <c r="Y25" i="24"/>
  <c r="P25" i="24"/>
  <c r="AH25" i="23"/>
  <c r="Y25" i="23"/>
  <c r="I25" i="23"/>
  <c r="I25" i="22"/>
  <c r="I25" i="24"/>
  <c r="AJ25" i="23"/>
  <c r="R25" i="23"/>
  <c r="R25" i="22"/>
  <c r="AJ25" i="24"/>
  <c r="AA25" i="24"/>
  <c r="R25" i="24"/>
  <c r="AA25" i="23"/>
  <c r="AJ25" i="22"/>
  <c r="AA25" i="22"/>
  <c r="U26" i="22"/>
  <c r="AD26" i="22"/>
  <c r="C26" i="23"/>
  <c r="C26" i="22"/>
  <c r="U26" i="24"/>
  <c r="C26" i="24"/>
  <c r="U26" i="23"/>
  <c r="L26" i="23"/>
  <c r="L26" i="22"/>
  <c r="AD26" i="24"/>
  <c r="L26" i="24"/>
  <c r="AD26" i="23"/>
  <c r="E26" i="22"/>
  <c r="E26" i="24"/>
  <c r="AF26" i="24"/>
  <c r="W26" i="24"/>
  <c r="N26" i="24"/>
  <c r="E26" i="23"/>
  <c r="AF26" i="23"/>
  <c r="W26" i="23"/>
  <c r="N26" i="23"/>
  <c r="AF26" i="22"/>
  <c r="W26" i="22"/>
  <c r="N26" i="22"/>
  <c r="P26" i="22"/>
  <c r="Y26" i="22"/>
  <c r="AH26" i="22"/>
  <c r="G26" i="24"/>
  <c r="AH26" i="24"/>
  <c r="G26" i="23"/>
  <c r="G26" i="22"/>
  <c r="AH26" i="23"/>
  <c r="Y26" i="23"/>
  <c r="P26" i="23"/>
  <c r="Y26" i="24"/>
  <c r="P26" i="24"/>
  <c r="I26" i="23"/>
  <c r="AJ26" i="24"/>
  <c r="AA26" i="24"/>
  <c r="R26" i="24"/>
  <c r="I26" i="24"/>
  <c r="I26" i="22"/>
  <c r="AJ26" i="23"/>
  <c r="AA26" i="23"/>
  <c r="R26" i="23"/>
  <c r="AJ26" i="22"/>
  <c r="AA26" i="22"/>
  <c r="R26" i="22"/>
  <c r="C19" i="7"/>
  <c r="C21" i="7" s="1"/>
  <c r="E50" i="7"/>
  <c r="D20" i="7"/>
  <c r="H2" i="7"/>
  <c r="D21" i="7"/>
  <c r="G32" i="7"/>
  <c r="C55" i="7"/>
  <c r="C53" i="7"/>
  <c r="C54" i="7" s="1"/>
  <c r="C50" i="7"/>
  <c r="C52" i="7" s="1"/>
  <c r="E53" i="7"/>
  <c r="E54" i="7" s="1"/>
  <c r="C51" i="7"/>
  <c r="C23" i="7" l="1"/>
  <c r="C24" i="7" s="1"/>
  <c r="C20" i="7"/>
  <c r="C22" i="7" s="1"/>
  <c r="C25" i="7"/>
  <c r="K50" i="23"/>
  <c r="K34" i="23" s="1"/>
  <c r="K35" i="23" s="1"/>
  <c r="K36" i="23" s="1"/>
  <c r="AC50" i="22"/>
  <c r="AC34" i="22" s="1"/>
  <c r="AC35" i="22" s="1"/>
  <c r="AC36" i="22" s="1"/>
  <c r="T50" i="24"/>
  <c r="T34" i="24" s="1"/>
  <c r="T35" i="24" s="1"/>
  <c r="T36" i="24" s="1"/>
  <c r="AD31" i="24"/>
  <c r="L31" i="24"/>
  <c r="U31" i="23"/>
  <c r="L31" i="23"/>
  <c r="C31" i="23"/>
  <c r="C31" i="24"/>
  <c r="C31" i="22"/>
  <c r="U31" i="24"/>
  <c r="AD31" i="23"/>
  <c r="L31" i="22"/>
  <c r="AD31" i="22"/>
  <c r="U31" i="22"/>
  <c r="N28" i="22"/>
  <c r="N43" i="22" s="1"/>
  <c r="N44" i="22" s="1"/>
  <c r="AF28" i="22"/>
  <c r="AF43" i="22" s="1"/>
  <c r="AF44" i="22" s="1"/>
  <c r="W28" i="23"/>
  <c r="W43" i="23" s="1"/>
  <c r="W44" i="23" s="1"/>
  <c r="E28" i="23"/>
  <c r="E43" i="23" s="1"/>
  <c r="E44" i="23" s="1"/>
  <c r="W28" i="24"/>
  <c r="W43" i="24" s="1"/>
  <c r="W44" i="24" s="1"/>
  <c r="E28" i="24"/>
  <c r="E43" i="24" s="1"/>
  <c r="E44" i="24" s="1"/>
  <c r="AD28" i="23"/>
  <c r="AD43" i="23" s="1"/>
  <c r="AD44" i="23" s="1"/>
  <c r="AD28" i="24"/>
  <c r="AD43" i="24" s="1"/>
  <c r="AD44" i="24" s="1"/>
  <c r="L28" i="23"/>
  <c r="L43" i="23" s="1"/>
  <c r="L44" i="23" s="1"/>
  <c r="C28" i="24"/>
  <c r="C43" i="24" s="1"/>
  <c r="C44" i="24" s="1"/>
  <c r="C28" i="22"/>
  <c r="C43" i="22" s="1"/>
  <c r="C44" i="22" s="1"/>
  <c r="C50" i="22" s="1"/>
  <c r="C34" i="22" s="1"/>
  <c r="C35" i="22" s="1"/>
  <c r="C36" i="22" s="1"/>
  <c r="C37" i="22" s="1"/>
  <c r="C47" i="22" s="1"/>
  <c r="C48" i="22" s="1"/>
  <c r="C49" i="22" s="1"/>
  <c r="C51" i="22" s="1"/>
  <c r="AD28" i="22"/>
  <c r="AD43" i="22" s="1"/>
  <c r="AD44" i="22" s="1"/>
  <c r="N27" i="22"/>
  <c r="AF27" i="22"/>
  <c r="AF50" i="22" s="1"/>
  <c r="AF34" i="22" s="1"/>
  <c r="AF35" i="22" s="1"/>
  <c r="AF36" i="22" s="1"/>
  <c r="W27" i="23"/>
  <c r="W50" i="23" s="1"/>
  <c r="W34" i="23" s="1"/>
  <c r="W35" i="23" s="1"/>
  <c r="W36" i="23" s="1"/>
  <c r="N27" i="24"/>
  <c r="AF27" i="24"/>
  <c r="E27" i="22"/>
  <c r="O28" i="22"/>
  <c r="O43" i="22" s="1"/>
  <c r="O44" i="22" s="1"/>
  <c r="AG28" i="22"/>
  <c r="AG43" i="22" s="1"/>
  <c r="AG44" i="22" s="1"/>
  <c r="X28" i="23"/>
  <c r="X43" i="23" s="1"/>
  <c r="X44" i="23" s="1"/>
  <c r="X28" i="24"/>
  <c r="X43" i="24" s="1"/>
  <c r="X44" i="24" s="1"/>
  <c r="F28" i="22"/>
  <c r="F43" i="22" s="1"/>
  <c r="F44" i="22" s="1"/>
  <c r="F28" i="23"/>
  <c r="F43" i="23" s="1"/>
  <c r="F44" i="23" s="1"/>
  <c r="M28" i="22"/>
  <c r="M43" i="22" s="1"/>
  <c r="M44" i="22" s="1"/>
  <c r="AE28" i="22"/>
  <c r="AE43" i="22" s="1"/>
  <c r="AE44" i="22" s="1"/>
  <c r="V28" i="23"/>
  <c r="V43" i="23" s="1"/>
  <c r="V44" i="23" s="1"/>
  <c r="D28" i="23"/>
  <c r="D43" i="23" s="1"/>
  <c r="D44" i="23" s="1"/>
  <c r="M28" i="24"/>
  <c r="M43" i="24" s="1"/>
  <c r="M44" i="24" s="1"/>
  <c r="AE28" i="24"/>
  <c r="AE43" i="24" s="1"/>
  <c r="AE44" i="24" s="1"/>
  <c r="O27" i="24"/>
  <c r="AG27" i="24"/>
  <c r="X27" i="22"/>
  <c r="O27" i="23"/>
  <c r="AG27" i="23"/>
  <c r="F27" i="24"/>
  <c r="M27" i="23"/>
  <c r="AE27" i="23"/>
  <c r="V27" i="22"/>
  <c r="M27" i="24"/>
  <c r="AE27" i="24"/>
  <c r="D27" i="23"/>
  <c r="D50" i="23" s="1"/>
  <c r="D34" i="23" s="1"/>
  <c r="D35" i="23" s="1"/>
  <c r="D36" i="23" s="1"/>
  <c r="K50" i="24"/>
  <c r="K34" i="24" s="1"/>
  <c r="K35" i="24" s="1"/>
  <c r="K36" i="24" s="1"/>
  <c r="K50" i="22"/>
  <c r="K34" i="22" s="1"/>
  <c r="K35" i="22" s="1"/>
  <c r="K36" i="22" s="1"/>
  <c r="T50" i="23"/>
  <c r="T34" i="23" s="1"/>
  <c r="T35" i="23" s="1"/>
  <c r="T36" i="23" s="1"/>
  <c r="T31" i="23"/>
  <c r="K31" i="23"/>
  <c r="B31" i="23"/>
  <c r="AC31" i="22"/>
  <c r="AC37" i="22" s="1"/>
  <c r="AC47" i="22" s="1"/>
  <c r="AC48" i="22" s="1"/>
  <c r="AC49" i="22" s="1"/>
  <c r="AC51" i="22" s="1"/>
  <c r="AC53" i="22" s="1"/>
  <c r="B31" i="21" s="1"/>
  <c r="T31" i="22"/>
  <c r="B31" i="22"/>
  <c r="B37" i="22" s="1"/>
  <c r="B47" i="22" s="1"/>
  <c r="B48" i="22" s="1"/>
  <c r="B49" i="22" s="1"/>
  <c r="B51" i="22" s="1"/>
  <c r="B31" i="24"/>
  <c r="B37" i="24" s="1"/>
  <c r="B47" i="24" s="1"/>
  <c r="B48" i="24" s="1"/>
  <c r="B49" i="24" s="1"/>
  <c r="B51" i="24" s="1"/>
  <c r="K31" i="24"/>
  <c r="AC31" i="23"/>
  <c r="AC31" i="24"/>
  <c r="T31" i="24"/>
  <c r="K31" i="22"/>
  <c r="W28" i="22"/>
  <c r="W43" i="22" s="1"/>
  <c r="W44" i="22" s="1"/>
  <c r="N28" i="23"/>
  <c r="N43" i="23" s="1"/>
  <c r="N44" i="23" s="1"/>
  <c r="AF28" i="23"/>
  <c r="AF43" i="23" s="1"/>
  <c r="AF44" i="23" s="1"/>
  <c r="N28" i="24"/>
  <c r="N43" i="24" s="1"/>
  <c r="N44" i="24" s="1"/>
  <c r="AF28" i="24"/>
  <c r="AF43" i="24" s="1"/>
  <c r="AF44" i="24" s="1"/>
  <c r="E28" i="22"/>
  <c r="E43" i="22" s="1"/>
  <c r="E44" i="22" s="1"/>
  <c r="L28" i="24"/>
  <c r="L43" i="24" s="1"/>
  <c r="L44" i="24" s="1"/>
  <c r="L28" i="22"/>
  <c r="L43" i="22" s="1"/>
  <c r="L44" i="22" s="1"/>
  <c r="U28" i="23"/>
  <c r="U43" i="23" s="1"/>
  <c r="U44" i="23" s="1"/>
  <c r="U28" i="24"/>
  <c r="U43" i="24" s="1"/>
  <c r="U44" i="24" s="1"/>
  <c r="C28" i="23"/>
  <c r="C43" i="23" s="1"/>
  <c r="C44" i="23" s="1"/>
  <c r="U28" i="22"/>
  <c r="U43" i="22" s="1"/>
  <c r="U44" i="22" s="1"/>
  <c r="W27" i="22"/>
  <c r="W50" i="22" s="1"/>
  <c r="W34" i="22" s="1"/>
  <c r="W35" i="22" s="1"/>
  <c r="W36" i="22" s="1"/>
  <c r="N27" i="23"/>
  <c r="N50" i="23" s="1"/>
  <c r="N34" i="23" s="1"/>
  <c r="N35" i="23" s="1"/>
  <c r="N36" i="23" s="1"/>
  <c r="AF27" i="23"/>
  <c r="AF50" i="23" s="1"/>
  <c r="AF34" i="23" s="1"/>
  <c r="AF35" i="23" s="1"/>
  <c r="AF36" i="23" s="1"/>
  <c r="W27" i="24"/>
  <c r="W50" i="24" s="1"/>
  <c r="W34" i="24" s="1"/>
  <c r="W35" i="24" s="1"/>
  <c r="W36" i="24" s="1"/>
  <c r="E27" i="24"/>
  <c r="E50" i="24" s="1"/>
  <c r="E34" i="24" s="1"/>
  <c r="E35" i="24" s="1"/>
  <c r="E36" i="24" s="1"/>
  <c r="E27" i="23"/>
  <c r="L50" i="23"/>
  <c r="L34" i="23" s="1"/>
  <c r="L35" i="23" s="1"/>
  <c r="L36" i="23" s="1"/>
  <c r="L37" i="23" s="1"/>
  <c r="L47" i="23" s="1"/>
  <c r="L48" i="23" s="1"/>
  <c r="L49" i="23" s="1"/>
  <c r="L51" i="23" s="1"/>
  <c r="L53" i="23" s="1"/>
  <c r="C17" i="21" s="1"/>
  <c r="AD50" i="23"/>
  <c r="AD34" i="23" s="1"/>
  <c r="AD35" i="23" s="1"/>
  <c r="AD36" i="23" s="1"/>
  <c r="AD37" i="23" s="1"/>
  <c r="AD47" i="23" s="1"/>
  <c r="AD48" i="23" s="1"/>
  <c r="AD49" i="23" s="1"/>
  <c r="AD51" i="23" s="1"/>
  <c r="AD53" i="23" s="1"/>
  <c r="C33" i="21" s="1"/>
  <c r="AD50" i="22"/>
  <c r="AD34" i="22" s="1"/>
  <c r="AD35" i="22" s="1"/>
  <c r="AD36" i="22" s="1"/>
  <c r="X28" i="22"/>
  <c r="X43" i="22" s="1"/>
  <c r="X44" i="22" s="1"/>
  <c r="O28" i="23"/>
  <c r="O43" i="23" s="1"/>
  <c r="O44" i="23" s="1"/>
  <c r="O28" i="24"/>
  <c r="O43" i="24" s="1"/>
  <c r="O44" i="24" s="1"/>
  <c r="AG28" i="24"/>
  <c r="AG43" i="24" s="1"/>
  <c r="AG44" i="24" s="1"/>
  <c r="F28" i="24"/>
  <c r="F43" i="24" s="1"/>
  <c r="F44" i="24" s="1"/>
  <c r="AG28" i="23"/>
  <c r="AG43" i="23" s="1"/>
  <c r="AG44" i="23" s="1"/>
  <c r="V28" i="22"/>
  <c r="V43" i="22" s="1"/>
  <c r="V44" i="22" s="1"/>
  <c r="M28" i="23"/>
  <c r="M43" i="23" s="1"/>
  <c r="M44" i="23" s="1"/>
  <c r="AE28" i="23"/>
  <c r="AE43" i="23" s="1"/>
  <c r="AE44" i="23" s="1"/>
  <c r="D28" i="22"/>
  <c r="D43" i="22" s="1"/>
  <c r="D44" i="22" s="1"/>
  <c r="V28" i="24"/>
  <c r="V43" i="24" s="1"/>
  <c r="V44" i="24" s="1"/>
  <c r="D28" i="24"/>
  <c r="D43" i="24" s="1"/>
  <c r="D44" i="24" s="1"/>
  <c r="X27" i="24"/>
  <c r="X50" i="24" s="1"/>
  <c r="X34" i="24" s="1"/>
  <c r="X35" i="24" s="1"/>
  <c r="X36" i="24" s="1"/>
  <c r="O27" i="22"/>
  <c r="AG27" i="22"/>
  <c r="AG50" i="22" s="1"/>
  <c r="AG34" i="22" s="1"/>
  <c r="AG35" i="22" s="1"/>
  <c r="AG36" i="22" s="1"/>
  <c r="X27" i="23"/>
  <c r="X50" i="23" s="1"/>
  <c r="X34" i="23" s="1"/>
  <c r="X35" i="23" s="1"/>
  <c r="X36" i="23" s="1"/>
  <c r="F27" i="23"/>
  <c r="F50" i="23" s="1"/>
  <c r="F34" i="23" s="1"/>
  <c r="F35" i="23" s="1"/>
  <c r="F36" i="23" s="1"/>
  <c r="F27" i="22"/>
  <c r="V27" i="23"/>
  <c r="V50" i="23" s="1"/>
  <c r="V34" i="23" s="1"/>
  <c r="V35" i="23" s="1"/>
  <c r="V36" i="23" s="1"/>
  <c r="M27" i="22"/>
  <c r="AE27" i="22"/>
  <c r="AE50" i="22" s="1"/>
  <c r="AE34" i="22" s="1"/>
  <c r="AE35" i="22" s="1"/>
  <c r="AE36" i="22" s="1"/>
  <c r="V27" i="24"/>
  <c r="D27" i="22"/>
  <c r="D27" i="24"/>
  <c r="AC50" i="24"/>
  <c r="AC34" i="24" s="1"/>
  <c r="AC35" i="24" s="1"/>
  <c r="AC36" i="24" s="1"/>
  <c r="T50" i="22"/>
  <c r="T34" i="22" s="1"/>
  <c r="T35" i="22" s="1"/>
  <c r="T36" i="22" s="1"/>
  <c r="AC50" i="23"/>
  <c r="AC34" i="23" s="1"/>
  <c r="AC35" i="23" s="1"/>
  <c r="AC36" i="23" s="1"/>
  <c r="AC37" i="23" s="1"/>
  <c r="AC47" i="23" s="1"/>
  <c r="AC48" i="23" s="1"/>
  <c r="AC49" i="23" s="1"/>
  <c r="AC51" i="23" s="1"/>
  <c r="AC53" i="23" s="1"/>
  <c r="B33" i="21" s="1"/>
  <c r="B50" i="23"/>
  <c r="B34" i="23" s="1"/>
  <c r="B35" i="23" s="1"/>
  <c r="B36" i="23" s="1"/>
  <c r="D49" i="7"/>
  <c r="C57" i="7"/>
  <c r="C56" i="7"/>
  <c r="C58" i="7" s="1"/>
  <c r="F49" i="7"/>
  <c r="D22" i="7"/>
  <c r="C27" i="7"/>
  <c r="C26" i="7"/>
  <c r="C28" i="7" s="1"/>
  <c r="E19" i="7"/>
  <c r="D23" i="7"/>
  <c r="D24" i="7" s="1"/>
  <c r="E52" i="7"/>
  <c r="H32" i="7"/>
  <c r="F19" i="7"/>
  <c r="I2" i="7"/>
  <c r="P28" i="24"/>
  <c r="P43" i="24" s="1"/>
  <c r="P44" i="24" s="1"/>
  <c r="Y27" i="23"/>
  <c r="G19" i="7"/>
  <c r="D25" i="7"/>
  <c r="E51" i="7"/>
  <c r="E55" i="7"/>
  <c r="B37" i="23" l="1"/>
  <c r="B47" i="23" s="1"/>
  <c r="B48" i="23" s="1"/>
  <c r="B49" i="23" s="1"/>
  <c r="B51" i="23" s="1"/>
  <c r="T37" i="22"/>
  <c r="T47" i="22" s="1"/>
  <c r="T48" i="22" s="1"/>
  <c r="T49" i="22" s="1"/>
  <c r="T51" i="22" s="1"/>
  <c r="T53" i="22" s="1"/>
  <c r="B23" i="21" s="1"/>
  <c r="O50" i="23"/>
  <c r="O34" i="23" s="1"/>
  <c r="O35" i="23" s="1"/>
  <c r="O36" i="23" s="1"/>
  <c r="C50" i="24"/>
  <c r="C34" i="24" s="1"/>
  <c r="C35" i="24" s="1"/>
  <c r="C36" i="24" s="1"/>
  <c r="C37" i="24" s="1"/>
  <c r="C47" i="24" s="1"/>
  <c r="C48" i="24" s="1"/>
  <c r="C49" i="24" s="1"/>
  <c r="C51" i="24" s="1"/>
  <c r="C53" i="24" s="1"/>
  <c r="C10" i="21" s="1"/>
  <c r="E50" i="23"/>
  <c r="E34" i="23" s="1"/>
  <c r="E35" i="23" s="1"/>
  <c r="E36" i="23" s="1"/>
  <c r="K37" i="23"/>
  <c r="K47" i="23" s="1"/>
  <c r="K48" i="23" s="1"/>
  <c r="K49" i="23" s="1"/>
  <c r="K51" i="23" s="1"/>
  <c r="K53" i="23" s="1"/>
  <c r="B17" i="21" s="1"/>
  <c r="V50" i="24"/>
  <c r="V34" i="24" s="1"/>
  <c r="V35" i="24" s="1"/>
  <c r="V36" i="24" s="1"/>
  <c r="AD37" i="22"/>
  <c r="AD47" i="22" s="1"/>
  <c r="AD48" i="22" s="1"/>
  <c r="AD49" i="22" s="1"/>
  <c r="AD51" i="22" s="1"/>
  <c r="AD53" i="22" s="1"/>
  <c r="C31" i="21" s="1"/>
  <c r="M50" i="22"/>
  <c r="M34" i="22" s="1"/>
  <c r="M35" i="22" s="1"/>
  <c r="M36" i="22" s="1"/>
  <c r="O50" i="22"/>
  <c r="O34" i="22" s="1"/>
  <c r="O35" i="22" s="1"/>
  <c r="O36" i="22" s="1"/>
  <c r="AD50" i="24"/>
  <c r="AD34" i="24" s="1"/>
  <c r="AD35" i="24" s="1"/>
  <c r="AD36" i="24" s="1"/>
  <c r="AD37" i="24" s="1"/>
  <c r="AD47" i="24" s="1"/>
  <c r="AD48" i="24" s="1"/>
  <c r="AD49" i="24" s="1"/>
  <c r="AD51" i="24" s="1"/>
  <c r="AD53" i="24" s="1"/>
  <c r="C34" i="21" s="1"/>
  <c r="M50" i="23"/>
  <c r="M34" i="23" s="1"/>
  <c r="M35" i="23" s="1"/>
  <c r="M36" i="23" s="1"/>
  <c r="AC37" i="24"/>
  <c r="AC47" i="24" s="1"/>
  <c r="AC48" i="24" s="1"/>
  <c r="AC49" i="24" s="1"/>
  <c r="AC51" i="24" s="1"/>
  <c r="AC53" i="24" s="1"/>
  <c r="B34" i="21" s="1"/>
  <c r="T37" i="24"/>
  <c r="T47" i="24" s="1"/>
  <c r="T48" i="24" s="1"/>
  <c r="T49" i="24" s="1"/>
  <c r="T51" i="24" s="1"/>
  <c r="T53" i="24" s="1"/>
  <c r="B26" i="21" s="1"/>
  <c r="B53" i="23"/>
  <c r="B9" i="21" s="1"/>
  <c r="B53" i="22"/>
  <c r="B7" i="21" s="1"/>
  <c r="C53" i="22"/>
  <c r="C7" i="21" s="1"/>
  <c r="B53" i="24"/>
  <c r="B10" i="21" s="1"/>
  <c r="U50" i="24"/>
  <c r="U34" i="24" s="1"/>
  <c r="U35" i="24" s="1"/>
  <c r="U36" i="24" s="1"/>
  <c r="U37" i="24" s="1"/>
  <c r="U47" i="24" s="1"/>
  <c r="U48" i="24" s="1"/>
  <c r="U49" i="24" s="1"/>
  <c r="U51" i="24" s="1"/>
  <c r="U53" i="24" s="1"/>
  <c r="C26" i="21" s="1"/>
  <c r="AE50" i="24"/>
  <c r="AE34" i="24" s="1"/>
  <c r="AE35" i="24" s="1"/>
  <c r="AE36" i="24" s="1"/>
  <c r="D50" i="24"/>
  <c r="D34" i="24" s="1"/>
  <c r="D35" i="24" s="1"/>
  <c r="D36" i="24" s="1"/>
  <c r="Y27" i="22"/>
  <c r="P27" i="23"/>
  <c r="AH27" i="23"/>
  <c r="AH28" i="22"/>
  <c r="AH43" i="22" s="1"/>
  <c r="AH44" i="22" s="1"/>
  <c r="G28" i="22"/>
  <c r="G43" i="22" s="1"/>
  <c r="G44" i="22" s="1"/>
  <c r="Y28" i="24"/>
  <c r="Y43" i="24" s="1"/>
  <c r="Y44" i="24" s="1"/>
  <c r="T37" i="23"/>
  <c r="T47" i="23" s="1"/>
  <c r="T48" i="23" s="1"/>
  <c r="T49" i="23" s="1"/>
  <c r="T51" i="23" s="1"/>
  <c r="T53" i="23" s="1"/>
  <c r="B25" i="21" s="1"/>
  <c r="K37" i="22"/>
  <c r="K47" i="22" s="1"/>
  <c r="K48" i="22" s="1"/>
  <c r="K49" i="22" s="1"/>
  <c r="K51" i="22" s="1"/>
  <c r="K53" i="22" s="1"/>
  <c r="B15" i="21" s="1"/>
  <c r="M50" i="24"/>
  <c r="M34" i="24" s="1"/>
  <c r="M35" i="24" s="1"/>
  <c r="M36" i="24" s="1"/>
  <c r="AE50" i="23"/>
  <c r="AE34" i="23" s="1"/>
  <c r="AE35" i="23" s="1"/>
  <c r="AE36" i="23" s="1"/>
  <c r="F50" i="24"/>
  <c r="F34" i="24" s="1"/>
  <c r="F35" i="24" s="1"/>
  <c r="F36" i="24" s="1"/>
  <c r="AG50" i="24"/>
  <c r="AG34" i="24" s="1"/>
  <c r="AG35" i="24" s="1"/>
  <c r="AG36" i="24" s="1"/>
  <c r="U50" i="22"/>
  <c r="U34" i="22" s="1"/>
  <c r="U35" i="22" s="1"/>
  <c r="U36" i="22" s="1"/>
  <c r="U37" i="22" s="1"/>
  <c r="U47" i="22" s="1"/>
  <c r="U48" i="22" s="1"/>
  <c r="U49" i="22" s="1"/>
  <c r="U51" i="22" s="1"/>
  <c r="U53" i="22" s="1"/>
  <c r="C23" i="21" s="1"/>
  <c r="U50" i="23"/>
  <c r="U34" i="23" s="1"/>
  <c r="U35" i="23" s="1"/>
  <c r="U36" i="23" s="1"/>
  <c r="U37" i="23" s="1"/>
  <c r="U47" i="23" s="1"/>
  <c r="U48" i="23" s="1"/>
  <c r="U49" i="23" s="1"/>
  <c r="U51" i="23" s="1"/>
  <c r="U53" i="23" s="1"/>
  <c r="C25" i="21" s="1"/>
  <c r="E50" i="22"/>
  <c r="E34" i="22" s="1"/>
  <c r="E35" i="22" s="1"/>
  <c r="E36" i="22" s="1"/>
  <c r="N50" i="24"/>
  <c r="N34" i="24" s="1"/>
  <c r="N35" i="24" s="1"/>
  <c r="N36" i="24" s="1"/>
  <c r="P27" i="22"/>
  <c r="G27" i="23"/>
  <c r="P27" i="24"/>
  <c r="P50" i="24" s="1"/>
  <c r="P34" i="24" s="1"/>
  <c r="P35" i="24" s="1"/>
  <c r="P36" i="24" s="1"/>
  <c r="Y28" i="22"/>
  <c r="Y43" i="22" s="1"/>
  <c r="Y44" i="22" s="1"/>
  <c r="G28" i="23"/>
  <c r="G43" i="23" s="1"/>
  <c r="G44" i="23" s="1"/>
  <c r="P28" i="23"/>
  <c r="P43" i="23" s="1"/>
  <c r="P44" i="23" s="1"/>
  <c r="P50" i="23" s="1"/>
  <c r="P34" i="23" s="1"/>
  <c r="P35" i="23" s="1"/>
  <c r="P36" i="23" s="1"/>
  <c r="D50" i="22"/>
  <c r="D34" i="22" s="1"/>
  <c r="D35" i="22" s="1"/>
  <c r="D36" i="22" s="1"/>
  <c r="G27" i="24"/>
  <c r="G27" i="22"/>
  <c r="Y27" i="24"/>
  <c r="Y50" i="24" s="1"/>
  <c r="Y34" i="24" s="1"/>
  <c r="Y35" i="24" s="1"/>
  <c r="Y36" i="24" s="1"/>
  <c r="P28" i="22"/>
  <c r="P43" i="22" s="1"/>
  <c r="P44" i="22" s="1"/>
  <c r="AH28" i="24"/>
  <c r="AH43" i="24" s="1"/>
  <c r="AH44" i="24" s="1"/>
  <c r="Y28" i="23"/>
  <c r="Y43" i="23" s="1"/>
  <c r="Y44" i="23" s="1"/>
  <c r="K37" i="24"/>
  <c r="K47" i="24" s="1"/>
  <c r="K48" i="24" s="1"/>
  <c r="K49" i="24" s="1"/>
  <c r="K51" i="24" s="1"/>
  <c r="K53" i="24" s="1"/>
  <c r="B18" i="21" s="1"/>
  <c r="V50" i="22"/>
  <c r="V34" i="22" s="1"/>
  <c r="V35" i="22" s="1"/>
  <c r="V36" i="22" s="1"/>
  <c r="AG50" i="23"/>
  <c r="AG34" i="23" s="1"/>
  <c r="AG35" i="23" s="1"/>
  <c r="AG36" i="23" s="1"/>
  <c r="X50" i="22"/>
  <c r="X34" i="22" s="1"/>
  <c r="X35" i="22" s="1"/>
  <c r="X36" i="22" s="1"/>
  <c r="O50" i="24"/>
  <c r="O34" i="24" s="1"/>
  <c r="O35" i="24" s="1"/>
  <c r="O36" i="24" s="1"/>
  <c r="F50" i="22"/>
  <c r="F34" i="22" s="1"/>
  <c r="F35" i="22" s="1"/>
  <c r="F36" i="22" s="1"/>
  <c r="C50" i="23"/>
  <c r="C34" i="23" s="1"/>
  <c r="C35" i="23" s="1"/>
  <c r="C36" i="23" s="1"/>
  <c r="C37" i="23" s="1"/>
  <c r="C47" i="23" s="1"/>
  <c r="C48" i="23" s="1"/>
  <c r="C49" i="23" s="1"/>
  <c r="C51" i="23" s="1"/>
  <c r="L50" i="24"/>
  <c r="L34" i="24" s="1"/>
  <c r="L35" i="24" s="1"/>
  <c r="L36" i="24" s="1"/>
  <c r="L37" i="24" s="1"/>
  <c r="L47" i="24" s="1"/>
  <c r="L48" i="24" s="1"/>
  <c r="L49" i="24" s="1"/>
  <c r="L51" i="24" s="1"/>
  <c r="L53" i="24" s="1"/>
  <c r="C18" i="21" s="1"/>
  <c r="L50" i="22"/>
  <c r="L34" i="22" s="1"/>
  <c r="L35" i="22" s="1"/>
  <c r="L36" i="22" s="1"/>
  <c r="L37" i="22" s="1"/>
  <c r="L47" i="22" s="1"/>
  <c r="L48" i="22" s="1"/>
  <c r="L49" i="22" s="1"/>
  <c r="L51" i="22" s="1"/>
  <c r="L53" i="22" s="1"/>
  <c r="C15" i="21" s="1"/>
  <c r="AF50" i="24"/>
  <c r="AF34" i="24" s="1"/>
  <c r="AF35" i="24" s="1"/>
  <c r="AF36" i="24" s="1"/>
  <c r="AH27" i="22"/>
  <c r="AH50" i="22" s="1"/>
  <c r="AH34" i="22" s="1"/>
  <c r="AH35" i="22" s="1"/>
  <c r="AH36" i="22" s="1"/>
  <c r="AH27" i="24"/>
  <c r="N50" i="22"/>
  <c r="N34" i="22" s="1"/>
  <c r="N35" i="22" s="1"/>
  <c r="N36" i="22" s="1"/>
  <c r="G28" i="24"/>
  <c r="G43" i="24" s="1"/>
  <c r="G44" i="24" s="1"/>
  <c r="AH28" i="23"/>
  <c r="AH43" i="23" s="1"/>
  <c r="AH44" i="23" s="1"/>
  <c r="E57" i="7"/>
  <c r="E56" i="7"/>
  <c r="E58" i="7" s="1"/>
  <c r="D27" i="7"/>
  <c r="D26" i="7"/>
  <c r="D28" i="7" s="1"/>
  <c r="G25" i="7"/>
  <c r="G23" i="7"/>
  <c r="G24" i="7" s="1"/>
  <c r="G20" i="7"/>
  <c r="G22" i="7" s="1"/>
  <c r="G21" i="7"/>
  <c r="F25" i="7"/>
  <c r="F23" i="7"/>
  <c r="F24" i="7" s="1"/>
  <c r="F20" i="7"/>
  <c r="F22" i="7" s="1"/>
  <c r="F21" i="7"/>
  <c r="G49" i="7"/>
  <c r="I32" i="7"/>
  <c r="E25" i="7"/>
  <c r="E23" i="7"/>
  <c r="E24" i="7" s="1"/>
  <c r="E20" i="7"/>
  <c r="E22" i="7" s="1"/>
  <c r="E21" i="7"/>
  <c r="F55" i="7"/>
  <c r="F53" i="7"/>
  <c r="F54" i="7" s="1"/>
  <c r="F50" i="7"/>
  <c r="F52" i="7" s="1"/>
  <c r="F51" i="7"/>
  <c r="D55" i="7"/>
  <c r="D53" i="7"/>
  <c r="D54" i="7" s="1"/>
  <c r="D50" i="7"/>
  <c r="D52" i="7" s="1"/>
  <c r="D51" i="7"/>
  <c r="H19" i="7"/>
  <c r="J2" i="7"/>
  <c r="AH50" i="24" l="1"/>
  <c r="AH34" i="24" s="1"/>
  <c r="AH35" i="24" s="1"/>
  <c r="AH36" i="24" s="1"/>
  <c r="C53" i="23"/>
  <c r="C9" i="21" s="1"/>
  <c r="C41" i="21" s="1"/>
  <c r="C56" i="21" s="1"/>
  <c r="B42" i="21"/>
  <c r="B57" i="21" s="1"/>
  <c r="C39" i="21"/>
  <c r="C54" i="21" s="1"/>
  <c r="C42" i="21"/>
  <c r="C57" i="21" s="1"/>
  <c r="B39" i="21"/>
  <c r="B54" i="21" s="1"/>
  <c r="B41" i="21"/>
  <c r="B56" i="21" s="1"/>
  <c r="Z27" i="23"/>
  <c r="AI27" i="22"/>
  <c r="Q27" i="23"/>
  <c r="AI27" i="23"/>
  <c r="Q27" i="24"/>
  <c r="H27" i="22"/>
  <c r="Q27" i="22"/>
  <c r="Z27" i="24"/>
  <c r="H27" i="23"/>
  <c r="Z27" i="22"/>
  <c r="AI27" i="24"/>
  <c r="H27" i="24"/>
  <c r="V31" i="24"/>
  <c r="V37" i="24" s="1"/>
  <c r="V47" i="24" s="1"/>
  <c r="V48" i="24" s="1"/>
  <c r="V49" i="24" s="1"/>
  <c r="V51" i="24" s="1"/>
  <c r="V53" i="24" s="1"/>
  <c r="D26" i="21" s="1"/>
  <c r="D31" i="24"/>
  <c r="D37" i="24" s="1"/>
  <c r="D47" i="24" s="1"/>
  <c r="D48" i="24" s="1"/>
  <c r="D49" i="24" s="1"/>
  <c r="D51" i="24" s="1"/>
  <c r="AE31" i="23"/>
  <c r="AE37" i="23" s="1"/>
  <c r="AE47" i="23" s="1"/>
  <c r="AE48" i="23" s="1"/>
  <c r="AE49" i="23" s="1"/>
  <c r="AE51" i="23" s="1"/>
  <c r="AE53" i="23" s="1"/>
  <c r="D33" i="21" s="1"/>
  <c r="M31" i="24"/>
  <c r="V31" i="23"/>
  <c r="V37" i="23" s="1"/>
  <c r="V47" i="23" s="1"/>
  <c r="V48" i="23" s="1"/>
  <c r="V49" i="23" s="1"/>
  <c r="V51" i="23" s="1"/>
  <c r="V53" i="23" s="1"/>
  <c r="D25" i="21" s="1"/>
  <c r="M31" i="23"/>
  <c r="M37" i="23" s="1"/>
  <c r="M47" i="23" s="1"/>
  <c r="M48" i="23" s="1"/>
  <c r="M49" i="23" s="1"/>
  <c r="M51" i="23" s="1"/>
  <c r="M53" i="23" s="1"/>
  <c r="D17" i="21" s="1"/>
  <c r="AE31" i="24"/>
  <c r="AE37" i="24" s="1"/>
  <c r="AE47" i="24" s="1"/>
  <c r="AE48" i="24" s="1"/>
  <c r="AE49" i="24" s="1"/>
  <c r="AE51" i="24" s="1"/>
  <c r="AE53" i="24" s="1"/>
  <c r="D34" i="21" s="1"/>
  <c r="AE31" i="22"/>
  <c r="AE37" i="22" s="1"/>
  <c r="AE47" i="22" s="1"/>
  <c r="AE48" i="22" s="1"/>
  <c r="AE49" i="22" s="1"/>
  <c r="AE51" i="22" s="1"/>
  <c r="AE53" i="22" s="1"/>
  <c r="D31" i="21" s="1"/>
  <c r="V31" i="22"/>
  <c r="D31" i="23"/>
  <c r="D37" i="23" s="1"/>
  <c r="D47" i="23" s="1"/>
  <c r="D48" i="23" s="1"/>
  <c r="D49" i="23" s="1"/>
  <c r="D51" i="23" s="1"/>
  <c r="M31" i="22"/>
  <c r="M37" i="22" s="1"/>
  <c r="M47" i="22" s="1"/>
  <c r="M48" i="22" s="1"/>
  <c r="M49" i="22" s="1"/>
  <c r="M51" i="22" s="1"/>
  <c r="M53" i="22" s="1"/>
  <c r="D15" i="21" s="1"/>
  <c r="D31" i="22"/>
  <c r="P50" i="22"/>
  <c r="P34" i="22" s="1"/>
  <c r="P35" i="22" s="1"/>
  <c r="P36" i="22" s="1"/>
  <c r="G50" i="22"/>
  <c r="G34" i="22" s="1"/>
  <c r="G35" i="22" s="1"/>
  <c r="G36" i="22" s="1"/>
  <c r="AH50" i="23"/>
  <c r="AH34" i="23" s="1"/>
  <c r="AH35" i="23" s="1"/>
  <c r="AH36" i="23" s="1"/>
  <c r="Y50" i="22"/>
  <c r="Y34" i="22" s="1"/>
  <c r="Y35" i="22" s="1"/>
  <c r="Y36" i="22" s="1"/>
  <c r="Z28" i="22"/>
  <c r="Z43" i="22" s="1"/>
  <c r="Z44" i="22" s="1"/>
  <c r="H28" i="24"/>
  <c r="H43" i="24" s="1"/>
  <c r="H44" i="24" s="1"/>
  <c r="Z28" i="24"/>
  <c r="Z43" i="24" s="1"/>
  <c r="Z44" i="24" s="1"/>
  <c r="AI28" i="23"/>
  <c r="AI43" i="23" s="1"/>
  <c r="AI44" i="23" s="1"/>
  <c r="Q28" i="24"/>
  <c r="Q43" i="24" s="1"/>
  <c r="Q44" i="24" s="1"/>
  <c r="H28" i="22"/>
  <c r="H43" i="22" s="1"/>
  <c r="H44" i="22" s="1"/>
  <c r="H50" i="22" s="1"/>
  <c r="H34" i="22" s="1"/>
  <c r="H35" i="22" s="1"/>
  <c r="H36" i="22" s="1"/>
  <c r="Z28" i="23"/>
  <c r="Z43" i="23" s="1"/>
  <c r="Z44" i="23" s="1"/>
  <c r="AI28" i="22"/>
  <c r="AI43" i="22" s="1"/>
  <c r="AI44" i="22" s="1"/>
  <c r="H28" i="23"/>
  <c r="H43" i="23" s="1"/>
  <c r="H44" i="23" s="1"/>
  <c r="Q28" i="23"/>
  <c r="Q43" i="23" s="1"/>
  <c r="Q44" i="23" s="1"/>
  <c r="Q28" i="22"/>
  <c r="Q43" i="22" s="1"/>
  <c r="Q44" i="22" s="1"/>
  <c r="AI28" i="24"/>
  <c r="AI43" i="24" s="1"/>
  <c r="AI44" i="24" s="1"/>
  <c r="AF31" i="24"/>
  <c r="N31" i="24"/>
  <c r="N37" i="24" s="1"/>
  <c r="N47" i="24" s="1"/>
  <c r="N48" i="24" s="1"/>
  <c r="N49" i="24" s="1"/>
  <c r="N51" i="24" s="1"/>
  <c r="N53" i="24" s="1"/>
  <c r="E18" i="21" s="1"/>
  <c r="W31" i="23"/>
  <c r="W37" i="23" s="1"/>
  <c r="W47" i="23" s="1"/>
  <c r="W48" i="23" s="1"/>
  <c r="W49" i="23" s="1"/>
  <c r="W51" i="23" s="1"/>
  <c r="W53" i="23" s="1"/>
  <c r="E25" i="21" s="1"/>
  <c r="N31" i="23"/>
  <c r="N37" i="23" s="1"/>
  <c r="N47" i="23" s="1"/>
  <c r="N48" i="23" s="1"/>
  <c r="N49" i="23" s="1"/>
  <c r="N51" i="23" s="1"/>
  <c r="N53" i="23" s="1"/>
  <c r="E17" i="21" s="1"/>
  <c r="E31" i="23"/>
  <c r="E37" i="23" s="1"/>
  <c r="E47" i="23" s="1"/>
  <c r="E48" i="23" s="1"/>
  <c r="E49" i="23" s="1"/>
  <c r="E51" i="23" s="1"/>
  <c r="W31" i="24"/>
  <c r="W37" i="24" s="1"/>
  <c r="W47" i="24" s="1"/>
  <c r="W48" i="24" s="1"/>
  <c r="W49" i="24" s="1"/>
  <c r="W51" i="24" s="1"/>
  <c r="W53" i="24" s="1"/>
  <c r="E26" i="21" s="1"/>
  <c r="AF31" i="23"/>
  <c r="AF37" i="23" s="1"/>
  <c r="AF47" i="23" s="1"/>
  <c r="AF48" i="23" s="1"/>
  <c r="AF49" i="23" s="1"/>
  <c r="AF51" i="23" s="1"/>
  <c r="AF53" i="23" s="1"/>
  <c r="E33" i="21" s="1"/>
  <c r="AF31" i="22"/>
  <c r="AF37" i="22" s="1"/>
  <c r="AF47" i="22" s="1"/>
  <c r="AF48" i="22" s="1"/>
  <c r="AF49" i="22" s="1"/>
  <c r="AF51" i="22" s="1"/>
  <c r="AF53" i="22" s="1"/>
  <c r="E31" i="21" s="1"/>
  <c r="W31" i="22"/>
  <c r="W37" i="22" s="1"/>
  <c r="W47" i="22" s="1"/>
  <c r="W48" i="22" s="1"/>
  <c r="W49" i="22" s="1"/>
  <c r="W51" i="22" s="1"/>
  <c r="W53" i="22" s="1"/>
  <c r="E23" i="21" s="1"/>
  <c r="E31" i="24"/>
  <c r="E37" i="24" s="1"/>
  <c r="E47" i="24" s="1"/>
  <c r="E48" i="24" s="1"/>
  <c r="E49" i="24" s="1"/>
  <c r="E51" i="24" s="1"/>
  <c r="E31" i="22"/>
  <c r="N31" i="22"/>
  <c r="N37" i="22" s="1"/>
  <c r="N47" i="22" s="1"/>
  <c r="N48" i="22" s="1"/>
  <c r="N49" i="22" s="1"/>
  <c r="N51" i="22" s="1"/>
  <c r="N53" i="22" s="1"/>
  <c r="E15" i="21" s="1"/>
  <c r="X31" i="24"/>
  <c r="X37" i="24" s="1"/>
  <c r="X47" i="24" s="1"/>
  <c r="X48" i="24" s="1"/>
  <c r="X49" i="24" s="1"/>
  <c r="X51" i="24" s="1"/>
  <c r="X53" i="24" s="1"/>
  <c r="F26" i="21" s="1"/>
  <c r="F31" i="24"/>
  <c r="AG31" i="23"/>
  <c r="AG37" i="23" s="1"/>
  <c r="AG47" i="23" s="1"/>
  <c r="AG48" i="23" s="1"/>
  <c r="AG49" i="23" s="1"/>
  <c r="AG51" i="23" s="1"/>
  <c r="AG53" i="23" s="1"/>
  <c r="F33" i="21" s="1"/>
  <c r="AG31" i="24"/>
  <c r="AG37" i="24" s="1"/>
  <c r="AG47" i="24" s="1"/>
  <c r="AG48" i="24" s="1"/>
  <c r="AG49" i="24" s="1"/>
  <c r="AG51" i="24" s="1"/>
  <c r="AG53" i="24" s="1"/>
  <c r="F34" i="21" s="1"/>
  <c r="O31" i="24"/>
  <c r="O37" i="24" s="1"/>
  <c r="O47" i="24" s="1"/>
  <c r="O48" i="24" s="1"/>
  <c r="O49" i="24" s="1"/>
  <c r="O51" i="24" s="1"/>
  <c r="O53" i="24" s="1"/>
  <c r="F18" i="21" s="1"/>
  <c r="X31" i="23"/>
  <c r="X37" i="23" s="1"/>
  <c r="X47" i="23" s="1"/>
  <c r="X48" i="23" s="1"/>
  <c r="X49" i="23" s="1"/>
  <c r="X51" i="23" s="1"/>
  <c r="X53" i="23" s="1"/>
  <c r="F25" i="21" s="1"/>
  <c r="O31" i="23"/>
  <c r="O37" i="23" s="1"/>
  <c r="O47" i="23" s="1"/>
  <c r="O48" i="23" s="1"/>
  <c r="O49" i="23" s="1"/>
  <c r="O51" i="23" s="1"/>
  <c r="O53" i="23" s="1"/>
  <c r="F17" i="21" s="1"/>
  <c r="F31" i="23"/>
  <c r="F37" i="23" s="1"/>
  <c r="F47" i="23" s="1"/>
  <c r="F48" i="23" s="1"/>
  <c r="F49" i="23" s="1"/>
  <c r="F51" i="23" s="1"/>
  <c r="AG31" i="22"/>
  <c r="AG37" i="22" s="1"/>
  <c r="AG47" i="22" s="1"/>
  <c r="AG48" i="22" s="1"/>
  <c r="AG49" i="22" s="1"/>
  <c r="AG51" i="22" s="1"/>
  <c r="AG53" i="22" s="1"/>
  <c r="F31" i="21" s="1"/>
  <c r="X31" i="22"/>
  <c r="O31" i="22"/>
  <c r="O37" i="22" s="1"/>
  <c r="O47" i="22" s="1"/>
  <c r="O48" i="22" s="1"/>
  <c r="O49" i="22" s="1"/>
  <c r="O51" i="22" s="1"/>
  <c r="O53" i="22" s="1"/>
  <c r="F15" i="21" s="1"/>
  <c r="F31" i="22"/>
  <c r="F37" i="22" s="1"/>
  <c r="F47" i="22" s="1"/>
  <c r="F48" i="22" s="1"/>
  <c r="F49" i="22" s="1"/>
  <c r="F51" i="22" s="1"/>
  <c r="AF37" i="24"/>
  <c r="AF47" i="24" s="1"/>
  <c r="AF48" i="24" s="1"/>
  <c r="AF49" i="24" s="1"/>
  <c r="AF51" i="24" s="1"/>
  <c r="AF53" i="24" s="1"/>
  <c r="E34" i="21" s="1"/>
  <c r="X37" i="22"/>
  <c r="X47" i="22" s="1"/>
  <c r="X48" i="22" s="1"/>
  <c r="X49" i="22" s="1"/>
  <c r="X51" i="22" s="1"/>
  <c r="X53" i="22" s="1"/>
  <c r="F23" i="21" s="1"/>
  <c r="V37" i="22"/>
  <c r="V47" i="22" s="1"/>
  <c r="V48" i="22" s="1"/>
  <c r="V49" i="22" s="1"/>
  <c r="V51" i="22" s="1"/>
  <c r="V53" i="22" s="1"/>
  <c r="D23" i="21" s="1"/>
  <c r="G50" i="24"/>
  <c r="G34" i="24" s="1"/>
  <c r="G35" i="24" s="1"/>
  <c r="G36" i="24" s="1"/>
  <c r="D37" i="22"/>
  <c r="D47" i="22" s="1"/>
  <c r="D48" i="22" s="1"/>
  <c r="D49" i="22" s="1"/>
  <c r="D51" i="22" s="1"/>
  <c r="G50" i="23"/>
  <c r="G34" i="23" s="1"/>
  <c r="G35" i="23" s="1"/>
  <c r="G36" i="23" s="1"/>
  <c r="E37" i="22"/>
  <c r="E47" i="22" s="1"/>
  <c r="E48" i="22" s="1"/>
  <c r="E49" i="22" s="1"/>
  <c r="E51" i="22" s="1"/>
  <c r="F37" i="24"/>
  <c r="F47" i="24" s="1"/>
  <c r="F48" i="24" s="1"/>
  <c r="F49" i="24" s="1"/>
  <c r="F51" i="24" s="1"/>
  <c r="M37" i="24"/>
  <c r="M47" i="24" s="1"/>
  <c r="M48" i="24" s="1"/>
  <c r="M49" i="24" s="1"/>
  <c r="M51" i="24" s="1"/>
  <c r="M53" i="24" s="1"/>
  <c r="D18" i="21" s="1"/>
  <c r="Y50" i="23"/>
  <c r="Y34" i="23" s="1"/>
  <c r="Y35" i="23" s="1"/>
  <c r="Y36" i="23" s="1"/>
  <c r="I19" i="7"/>
  <c r="H25" i="7"/>
  <c r="H23" i="7"/>
  <c r="H24" i="7" s="1"/>
  <c r="H20" i="7"/>
  <c r="H22" i="7" s="1"/>
  <c r="H21" i="7"/>
  <c r="D57" i="7"/>
  <c r="D56" i="7"/>
  <c r="D58" i="7" s="1"/>
  <c r="F57" i="7"/>
  <c r="F56" i="7"/>
  <c r="F58" i="7" s="1"/>
  <c r="E27" i="7"/>
  <c r="E26" i="7"/>
  <c r="E28" i="7" s="1"/>
  <c r="H49" i="7"/>
  <c r="J32" i="7"/>
  <c r="G55" i="7"/>
  <c r="G53" i="7"/>
  <c r="G54" i="7" s="1"/>
  <c r="G50" i="7"/>
  <c r="G52" i="7" s="1"/>
  <c r="G51" i="7"/>
  <c r="F27" i="7"/>
  <c r="F26" i="7"/>
  <c r="F28" i="7" s="1"/>
  <c r="G27" i="7"/>
  <c r="G26" i="7"/>
  <c r="G28" i="7" s="1"/>
  <c r="E53" i="22" l="1"/>
  <c r="E7" i="21" s="1"/>
  <c r="E39" i="21" s="1"/>
  <c r="E54" i="21" s="1"/>
  <c r="D53" i="22"/>
  <c r="D7" i="21" s="1"/>
  <c r="D39" i="21" s="1"/>
  <c r="D54" i="21" s="1"/>
  <c r="E53" i="23"/>
  <c r="E9" i="21" s="1"/>
  <c r="E41" i="21" s="1"/>
  <c r="E56" i="21" s="1"/>
  <c r="D53" i="23"/>
  <c r="D9" i="21" s="1"/>
  <c r="D41" i="21" s="1"/>
  <c r="D56" i="21" s="1"/>
  <c r="F53" i="24"/>
  <c r="F10" i="21" s="1"/>
  <c r="F42" i="21" s="1"/>
  <c r="F57" i="21" s="1"/>
  <c r="F53" i="22"/>
  <c r="F7" i="21" s="1"/>
  <c r="F39" i="21" s="1"/>
  <c r="F54" i="21" s="1"/>
  <c r="F53" i="23"/>
  <c r="F9" i="21" s="1"/>
  <c r="F41" i="21" s="1"/>
  <c r="F56" i="21" s="1"/>
  <c r="E53" i="24"/>
  <c r="E10" i="21" s="1"/>
  <c r="E42" i="21" s="1"/>
  <c r="E57" i="21" s="1"/>
  <c r="D53" i="24"/>
  <c r="D10" i="21" s="1"/>
  <c r="D42" i="21" s="1"/>
  <c r="D57" i="21" s="1"/>
  <c r="Q50" i="23"/>
  <c r="Q34" i="23" s="1"/>
  <c r="Q35" i="23" s="1"/>
  <c r="Q36" i="23" s="1"/>
  <c r="AA27" i="22"/>
  <c r="AA27" i="24"/>
  <c r="AJ27" i="23"/>
  <c r="R27" i="24"/>
  <c r="R27" i="23"/>
  <c r="I27" i="23"/>
  <c r="AA27" i="23"/>
  <c r="R27" i="22"/>
  <c r="I27" i="22"/>
  <c r="AJ27" i="22"/>
  <c r="AJ27" i="24"/>
  <c r="I27" i="24"/>
  <c r="H50" i="24"/>
  <c r="H34" i="24" s="1"/>
  <c r="H35" i="24" s="1"/>
  <c r="H36" i="24" s="1"/>
  <c r="Z50" i="22"/>
  <c r="Z34" i="22" s="1"/>
  <c r="Z35" i="22" s="1"/>
  <c r="Z36" i="22" s="1"/>
  <c r="Z50" i="24"/>
  <c r="Z34" i="24" s="1"/>
  <c r="Z35" i="24" s="1"/>
  <c r="Z36" i="24" s="1"/>
  <c r="AI50" i="23"/>
  <c r="AI34" i="23" s="1"/>
  <c r="AI35" i="23" s="1"/>
  <c r="AI36" i="23" s="1"/>
  <c r="AI50" i="22"/>
  <c r="AI34" i="22" s="1"/>
  <c r="AI35" i="22" s="1"/>
  <c r="AI36" i="22" s="1"/>
  <c r="AH31" i="24"/>
  <c r="AH37" i="24" s="1"/>
  <c r="AH47" i="24" s="1"/>
  <c r="AH48" i="24" s="1"/>
  <c r="AH49" i="24" s="1"/>
  <c r="AH51" i="24" s="1"/>
  <c r="AH53" i="24" s="1"/>
  <c r="G34" i="21" s="1"/>
  <c r="P31" i="24"/>
  <c r="P37" i="24" s="1"/>
  <c r="P47" i="24" s="1"/>
  <c r="P48" i="24" s="1"/>
  <c r="P49" i="24" s="1"/>
  <c r="P51" i="24" s="1"/>
  <c r="P53" i="24" s="1"/>
  <c r="G18" i="21" s="1"/>
  <c r="Y31" i="23"/>
  <c r="Y37" i="23" s="1"/>
  <c r="Y47" i="23" s="1"/>
  <c r="Y48" i="23" s="1"/>
  <c r="Y49" i="23" s="1"/>
  <c r="Y51" i="23" s="1"/>
  <c r="Y53" i="23" s="1"/>
  <c r="G25" i="21" s="1"/>
  <c r="P31" i="23"/>
  <c r="P37" i="23" s="1"/>
  <c r="P47" i="23" s="1"/>
  <c r="P48" i="23" s="1"/>
  <c r="P49" i="23" s="1"/>
  <c r="P51" i="23" s="1"/>
  <c r="P53" i="23" s="1"/>
  <c r="G17" i="21" s="1"/>
  <c r="G31" i="23"/>
  <c r="G37" i="23" s="1"/>
  <c r="G47" i="23" s="1"/>
  <c r="G48" i="23" s="1"/>
  <c r="G49" i="23" s="1"/>
  <c r="G51" i="23" s="1"/>
  <c r="G31" i="24"/>
  <c r="G37" i="24" s="1"/>
  <c r="G47" i="24" s="1"/>
  <c r="G48" i="24" s="1"/>
  <c r="G49" i="24" s="1"/>
  <c r="G51" i="24" s="1"/>
  <c r="G31" i="22"/>
  <c r="G37" i="22" s="1"/>
  <c r="G47" i="22" s="1"/>
  <c r="G48" i="22" s="1"/>
  <c r="G49" i="22" s="1"/>
  <c r="G51" i="22" s="1"/>
  <c r="Y31" i="24"/>
  <c r="Y37" i="24" s="1"/>
  <c r="Y47" i="24" s="1"/>
  <c r="Y48" i="24" s="1"/>
  <c r="Y49" i="24" s="1"/>
  <c r="Y51" i="24" s="1"/>
  <c r="Y53" i="24" s="1"/>
  <c r="G26" i="21" s="1"/>
  <c r="AH31" i="23"/>
  <c r="AH37" i="23" s="1"/>
  <c r="AH47" i="23" s="1"/>
  <c r="AH48" i="23" s="1"/>
  <c r="AH49" i="23" s="1"/>
  <c r="AH51" i="23" s="1"/>
  <c r="AH53" i="23" s="1"/>
  <c r="G33" i="21" s="1"/>
  <c r="P31" i="22"/>
  <c r="P37" i="22" s="1"/>
  <c r="P47" i="22" s="1"/>
  <c r="P48" i="22" s="1"/>
  <c r="P49" i="22" s="1"/>
  <c r="P51" i="22" s="1"/>
  <c r="P53" i="22" s="1"/>
  <c r="G15" i="21" s="1"/>
  <c r="Y31" i="22"/>
  <c r="Y37" i="22" s="1"/>
  <c r="Y47" i="22" s="1"/>
  <c r="Y48" i="22" s="1"/>
  <c r="Y49" i="22" s="1"/>
  <c r="Y51" i="22" s="1"/>
  <c r="Y53" i="22" s="1"/>
  <c r="G23" i="21" s="1"/>
  <c r="AH31" i="22"/>
  <c r="AH37" i="22" s="1"/>
  <c r="AH47" i="22" s="1"/>
  <c r="AH48" i="22" s="1"/>
  <c r="AH49" i="22" s="1"/>
  <c r="AH51" i="22" s="1"/>
  <c r="AH53" i="22" s="1"/>
  <c r="G31" i="21" s="1"/>
  <c r="R28" i="22"/>
  <c r="R43" i="22" s="1"/>
  <c r="R44" i="22" s="1"/>
  <c r="AA28" i="23"/>
  <c r="AA43" i="23" s="1"/>
  <c r="AA44" i="23" s="1"/>
  <c r="R28" i="24"/>
  <c r="R43" i="24" s="1"/>
  <c r="R44" i="24" s="1"/>
  <c r="R28" i="23"/>
  <c r="R43" i="23" s="1"/>
  <c r="R44" i="23" s="1"/>
  <c r="I28" i="24"/>
  <c r="I43" i="24" s="1"/>
  <c r="I44" i="24" s="1"/>
  <c r="I28" i="23"/>
  <c r="I43" i="23" s="1"/>
  <c r="I44" i="23" s="1"/>
  <c r="AJ28" i="22"/>
  <c r="AJ43" i="22" s="1"/>
  <c r="AJ44" i="22" s="1"/>
  <c r="I28" i="22"/>
  <c r="I43" i="22" s="1"/>
  <c r="I44" i="22" s="1"/>
  <c r="AJ28" i="24"/>
  <c r="AJ43" i="24" s="1"/>
  <c r="AJ44" i="24" s="1"/>
  <c r="AA28" i="22"/>
  <c r="AA43" i="22" s="1"/>
  <c r="AA44" i="22" s="1"/>
  <c r="AJ28" i="23"/>
  <c r="AJ43" i="23" s="1"/>
  <c r="AJ44" i="23" s="1"/>
  <c r="AA28" i="24"/>
  <c r="AA43" i="24" s="1"/>
  <c r="AA44" i="24" s="1"/>
  <c r="AI50" i="24"/>
  <c r="AI34" i="24" s="1"/>
  <c r="AI35" i="24" s="1"/>
  <c r="AI36" i="24" s="1"/>
  <c r="H50" i="23"/>
  <c r="H34" i="23" s="1"/>
  <c r="H35" i="23" s="1"/>
  <c r="H36" i="23" s="1"/>
  <c r="Q50" i="22"/>
  <c r="Q34" i="22" s="1"/>
  <c r="Q35" i="22" s="1"/>
  <c r="Q36" i="22" s="1"/>
  <c r="Q50" i="24"/>
  <c r="Q34" i="24" s="1"/>
  <c r="Q35" i="24" s="1"/>
  <c r="Q36" i="24" s="1"/>
  <c r="Z50" i="23"/>
  <c r="Z34" i="23" s="1"/>
  <c r="Z35" i="23" s="1"/>
  <c r="Z36" i="23" s="1"/>
  <c r="G57" i="7"/>
  <c r="G56" i="7"/>
  <c r="G58" i="7" s="1"/>
  <c r="I49" i="7"/>
  <c r="H55" i="7"/>
  <c r="H53" i="7"/>
  <c r="H54" i="7" s="1"/>
  <c r="H50" i="7"/>
  <c r="H52" i="7" s="1"/>
  <c r="H51" i="7"/>
  <c r="H27" i="7"/>
  <c r="H26" i="7"/>
  <c r="H28" i="7" s="1"/>
  <c r="J19" i="7"/>
  <c r="I25" i="7"/>
  <c r="I23" i="7"/>
  <c r="I24" i="7" s="1"/>
  <c r="I20" i="7"/>
  <c r="I22" i="7" s="1"/>
  <c r="I21" i="7"/>
  <c r="R50" i="22" l="1"/>
  <c r="R34" i="22" s="1"/>
  <c r="R35" i="22" s="1"/>
  <c r="R36" i="22" s="1"/>
  <c r="G53" i="24"/>
  <c r="G10" i="21" s="1"/>
  <c r="G42" i="21" s="1"/>
  <c r="G57" i="21" s="1"/>
  <c r="G53" i="22"/>
  <c r="G7" i="21" s="1"/>
  <c r="G39" i="21" s="1"/>
  <c r="G54" i="21" s="1"/>
  <c r="G53" i="23"/>
  <c r="G9" i="21" s="1"/>
  <c r="G41" i="21" s="1"/>
  <c r="G56" i="21" s="1"/>
  <c r="Z31" i="24"/>
  <c r="Z37" i="24" s="1"/>
  <c r="Z47" i="24" s="1"/>
  <c r="Z48" i="24" s="1"/>
  <c r="Z49" i="24" s="1"/>
  <c r="Z51" i="24" s="1"/>
  <c r="Z53" i="24" s="1"/>
  <c r="H26" i="21" s="1"/>
  <c r="H31" i="24"/>
  <c r="H37" i="24" s="1"/>
  <c r="H47" i="24" s="1"/>
  <c r="H48" i="24" s="1"/>
  <c r="H49" i="24" s="1"/>
  <c r="H51" i="24" s="1"/>
  <c r="AI31" i="23"/>
  <c r="AI31" i="22"/>
  <c r="AI37" i="22" s="1"/>
  <c r="AI47" i="22" s="1"/>
  <c r="AI48" i="22" s="1"/>
  <c r="AI49" i="22" s="1"/>
  <c r="AI51" i="22" s="1"/>
  <c r="AI53" i="22" s="1"/>
  <c r="H31" i="21" s="1"/>
  <c r="Q31" i="24"/>
  <c r="AI31" i="24"/>
  <c r="AI37" i="24" s="1"/>
  <c r="AI47" i="24" s="1"/>
  <c r="AI48" i="24" s="1"/>
  <c r="AI49" i="24" s="1"/>
  <c r="AI51" i="24" s="1"/>
  <c r="AI53" i="24" s="1"/>
  <c r="H34" i="21" s="1"/>
  <c r="Z31" i="22"/>
  <c r="Z37" i="22" s="1"/>
  <c r="Z47" i="22" s="1"/>
  <c r="Z48" i="22" s="1"/>
  <c r="Z49" i="22" s="1"/>
  <c r="Z51" i="22" s="1"/>
  <c r="Z53" i="22" s="1"/>
  <c r="H23" i="21" s="1"/>
  <c r="Z31" i="23"/>
  <c r="Z37" i="23" s="1"/>
  <c r="Z47" i="23" s="1"/>
  <c r="Z48" i="23" s="1"/>
  <c r="Z49" i="23" s="1"/>
  <c r="Z51" i="23" s="1"/>
  <c r="Z53" i="23" s="1"/>
  <c r="H25" i="21" s="1"/>
  <c r="Q31" i="23"/>
  <c r="Q37" i="23" s="1"/>
  <c r="Q47" i="23" s="1"/>
  <c r="Q48" i="23" s="1"/>
  <c r="Q49" i="23" s="1"/>
  <c r="Q51" i="23" s="1"/>
  <c r="Q53" i="23" s="1"/>
  <c r="H17" i="21" s="1"/>
  <c r="H31" i="23"/>
  <c r="H31" i="22"/>
  <c r="H37" i="22" s="1"/>
  <c r="H47" i="22" s="1"/>
  <c r="H48" i="22" s="1"/>
  <c r="H49" i="22" s="1"/>
  <c r="H51" i="22" s="1"/>
  <c r="Q31" i="22"/>
  <c r="Q37" i="22" s="1"/>
  <c r="Q47" i="22" s="1"/>
  <c r="Q48" i="22" s="1"/>
  <c r="Q49" i="22" s="1"/>
  <c r="Q51" i="22" s="1"/>
  <c r="Q53" i="22" s="1"/>
  <c r="H15" i="21" s="1"/>
  <c r="Q37" i="24"/>
  <c r="Q47" i="24" s="1"/>
  <c r="Q48" i="24" s="1"/>
  <c r="Q49" i="24" s="1"/>
  <c r="Q51" i="24" s="1"/>
  <c r="Q53" i="24" s="1"/>
  <c r="H18" i="21" s="1"/>
  <c r="H37" i="23"/>
  <c r="H47" i="23" s="1"/>
  <c r="H48" i="23" s="1"/>
  <c r="H49" i="23" s="1"/>
  <c r="H51" i="23" s="1"/>
  <c r="AI37" i="23"/>
  <c r="AI47" i="23" s="1"/>
  <c r="AI48" i="23" s="1"/>
  <c r="AI49" i="23" s="1"/>
  <c r="AI51" i="23" s="1"/>
  <c r="AI53" i="23" s="1"/>
  <c r="H33" i="21" s="1"/>
  <c r="I50" i="24"/>
  <c r="I34" i="24" s="1"/>
  <c r="I35" i="24" s="1"/>
  <c r="I36" i="24" s="1"/>
  <c r="AJ50" i="22"/>
  <c r="AJ34" i="22" s="1"/>
  <c r="AJ35" i="22" s="1"/>
  <c r="AJ36" i="22" s="1"/>
  <c r="I50" i="23"/>
  <c r="I34" i="23" s="1"/>
  <c r="I35" i="23" s="1"/>
  <c r="I36" i="23" s="1"/>
  <c r="R50" i="24"/>
  <c r="R34" i="24" s="1"/>
  <c r="R35" i="24" s="1"/>
  <c r="R36" i="24" s="1"/>
  <c r="AA50" i="24"/>
  <c r="AA34" i="24" s="1"/>
  <c r="AA35" i="24" s="1"/>
  <c r="AA36" i="24" s="1"/>
  <c r="AJ50" i="24"/>
  <c r="AJ34" i="24" s="1"/>
  <c r="AJ35" i="24" s="1"/>
  <c r="AJ36" i="24" s="1"/>
  <c r="I50" i="22"/>
  <c r="I34" i="22" s="1"/>
  <c r="I35" i="22" s="1"/>
  <c r="I36" i="22" s="1"/>
  <c r="AA50" i="23"/>
  <c r="AA34" i="23" s="1"/>
  <c r="AA35" i="23" s="1"/>
  <c r="AA36" i="23" s="1"/>
  <c r="R50" i="23"/>
  <c r="R34" i="23" s="1"/>
  <c r="R35" i="23" s="1"/>
  <c r="R36" i="23" s="1"/>
  <c r="AJ50" i="23"/>
  <c r="AJ34" i="23" s="1"/>
  <c r="AJ35" i="23" s="1"/>
  <c r="AJ36" i="23" s="1"/>
  <c r="AA50" i="22"/>
  <c r="AA34" i="22" s="1"/>
  <c r="AA35" i="22" s="1"/>
  <c r="AA36" i="22" s="1"/>
  <c r="J25" i="7"/>
  <c r="J23" i="7"/>
  <c r="J24" i="7" s="1"/>
  <c r="J20" i="7"/>
  <c r="J22" i="7" s="1"/>
  <c r="J21" i="7"/>
  <c r="J49" i="7"/>
  <c r="I55" i="7"/>
  <c r="I53" i="7"/>
  <c r="I54" i="7" s="1"/>
  <c r="I51" i="7"/>
  <c r="I50" i="7"/>
  <c r="I52" i="7" s="1"/>
  <c r="I27" i="7"/>
  <c r="I26" i="7"/>
  <c r="I28" i="7" s="1"/>
  <c r="H57" i="7"/>
  <c r="H56" i="7"/>
  <c r="H58" i="7" s="1"/>
  <c r="H53" i="23" l="1"/>
  <c r="H9" i="21" s="1"/>
  <c r="H41" i="21" s="1"/>
  <c r="H56" i="21" s="1"/>
  <c r="H53" i="24"/>
  <c r="H10" i="21" s="1"/>
  <c r="H42" i="21" s="1"/>
  <c r="H57" i="21" s="1"/>
  <c r="H53" i="22"/>
  <c r="H7" i="21" s="1"/>
  <c r="H39" i="21" s="1"/>
  <c r="H54" i="21" s="1"/>
  <c r="AJ31" i="24"/>
  <c r="AJ37" i="24" s="1"/>
  <c r="AJ47" i="24" s="1"/>
  <c r="AJ48" i="24" s="1"/>
  <c r="AJ49" i="24" s="1"/>
  <c r="AJ51" i="24" s="1"/>
  <c r="AJ53" i="24" s="1"/>
  <c r="I34" i="21" s="1"/>
  <c r="R31" i="24"/>
  <c r="AA31" i="23"/>
  <c r="AA37" i="23" s="1"/>
  <c r="AA47" i="23" s="1"/>
  <c r="AA48" i="23" s="1"/>
  <c r="AA49" i="23" s="1"/>
  <c r="AA51" i="23" s="1"/>
  <c r="AA53" i="23" s="1"/>
  <c r="I25" i="21" s="1"/>
  <c r="R31" i="23"/>
  <c r="R37" i="23" s="1"/>
  <c r="R47" i="23" s="1"/>
  <c r="R48" i="23" s="1"/>
  <c r="R49" i="23" s="1"/>
  <c r="R51" i="23" s="1"/>
  <c r="R53" i="23" s="1"/>
  <c r="I17" i="21" s="1"/>
  <c r="I31" i="23"/>
  <c r="AA31" i="24"/>
  <c r="AA37" i="24" s="1"/>
  <c r="AA47" i="24" s="1"/>
  <c r="AA48" i="24" s="1"/>
  <c r="AA49" i="24" s="1"/>
  <c r="AA51" i="24" s="1"/>
  <c r="AA53" i="24" s="1"/>
  <c r="I26" i="21" s="1"/>
  <c r="AA31" i="22"/>
  <c r="AA37" i="22" s="1"/>
  <c r="AA47" i="22" s="1"/>
  <c r="AA48" i="22" s="1"/>
  <c r="AA49" i="22" s="1"/>
  <c r="AA51" i="22" s="1"/>
  <c r="AA53" i="22" s="1"/>
  <c r="I23" i="21" s="1"/>
  <c r="I31" i="24"/>
  <c r="I37" i="24" s="1"/>
  <c r="I47" i="24" s="1"/>
  <c r="I48" i="24" s="1"/>
  <c r="I49" i="24" s="1"/>
  <c r="I51" i="24" s="1"/>
  <c r="AJ31" i="22"/>
  <c r="AJ37" i="22" s="1"/>
  <c r="AJ47" i="22" s="1"/>
  <c r="AJ48" i="22" s="1"/>
  <c r="AJ49" i="22" s="1"/>
  <c r="AJ51" i="22" s="1"/>
  <c r="AJ53" i="22" s="1"/>
  <c r="I31" i="21" s="1"/>
  <c r="AJ31" i="23"/>
  <c r="AJ37" i="23" s="1"/>
  <c r="AJ47" i="23" s="1"/>
  <c r="AJ48" i="23" s="1"/>
  <c r="AJ49" i="23" s="1"/>
  <c r="AJ51" i="23" s="1"/>
  <c r="AJ53" i="23" s="1"/>
  <c r="I33" i="21" s="1"/>
  <c r="I31" i="22"/>
  <c r="I37" i="22" s="1"/>
  <c r="I47" i="22" s="1"/>
  <c r="I48" i="22" s="1"/>
  <c r="I49" i="22" s="1"/>
  <c r="I51" i="22" s="1"/>
  <c r="R31" i="22"/>
  <c r="R37" i="22" s="1"/>
  <c r="R47" i="22" s="1"/>
  <c r="R48" i="22" s="1"/>
  <c r="R49" i="22" s="1"/>
  <c r="R51" i="22" s="1"/>
  <c r="R53" i="22" s="1"/>
  <c r="I15" i="21" s="1"/>
  <c r="I37" i="23"/>
  <c r="I47" i="23" s="1"/>
  <c r="I48" i="23" s="1"/>
  <c r="I49" i="23" s="1"/>
  <c r="I51" i="23" s="1"/>
  <c r="R37" i="24"/>
  <c r="R47" i="24" s="1"/>
  <c r="R48" i="24" s="1"/>
  <c r="R49" i="24" s="1"/>
  <c r="R51" i="24" s="1"/>
  <c r="R53" i="24" s="1"/>
  <c r="I18" i="21" s="1"/>
  <c r="I57" i="7"/>
  <c r="I56" i="7"/>
  <c r="I58" i="7" s="1"/>
  <c r="J55" i="7"/>
  <c r="J53" i="7"/>
  <c r="J54" i="7" s="1"/>
  <c r="J50" i="7"/>
  <c r="J52" i="7" s="1"/>
  <c r="J51" i="7"/>
  <c r="J27" i="7"/>
  <c r="J26" i="7"/>
  <c r="J28" i="7" s="1"/>
  <c r="I53" i="23" l="1"/>
  <c r="I9" i="21" s="1"/>
  <c r="I41" i="21" s="1"/>
  <c r="I56" i="21" s="1"/>
  <c r="I53" i="24"/>
  <c r="I10" i="21" s="1"/>
  <c r="I42" i="21" s="1"/>
  <c r="I57" i="21" s="1"/>
  <c r="I53" i="22"/>
  <c r="I7" i="21" s="1"/>
  <c r="I39" i="21" s="1"/>
  <c r="I54" i="21" s="1"/>
  <c r="J57" i="7"/>
  <c r="J56" i="7"/>
  <c r="J58" i="7" s="1"/>
  <c r="C42" i="20" l="1"/>
  <c r="D42" i="20"/>
  <c r="E42" i="20"/>
  <c r="F42" i="20"/>
  <c r="G42" i="20"/>
  <c r="H42" i="20"/>
  <c r="I42" i="20"/>
  <c r="B42" i="20"/>
  <c r="K42" i="20"/>
  <c r="L42" i="20"/>
  <c r="M42" i="20"/>
  <c r="N42" i="20"/>
  <c r="O42" i="20"/>
  <c r="P42" i="20"/>
  <c r="Q42" i="20"/>
  <c r="R42" i="20"/>
  <c r="T42" i="20"/>
  <c r="U42" i="20"/>
  <c r="V42" i="20"/>
  <c r="W42" i="20"/>
  <c r="X42" i="20"/>
  <c r="Y42" i="20"/>
  <c r="Z42" i="20"/>
  <c r="AA42" i="20"/>
  <c r="AC42" i="20"/>
  <c r="AD42" i="20"/>
  <c r="AE42" i="20"/>
  <c r="AF42" i="20"/>
  <c r="AG42" i="20"/>
  <c r="AH42" i="20"/>
  <c r="AI42" i="20"/>
  <c r="AJ42" i="20"/>
  <c r="K32" i="20"/>
  <c r="L32" i="20"/>
  <c r="M32" i="20"/>
  <c r="N32" i="20"/>
  <c r="O32" i="20"/>
  <c r="P32" i="20"/>
  <c r="Q32" i="20"/>
  <c r="R32" i="20"/>
  <c r="T32" i="20"/>
  <c r="U32" i="20"/>
  <c r="V32" i="20"/>
  <c r="W32" i="20"/>
  <c r="X32" i="20"/>
  <c r="Y32" i="20"/>
  <c r="Z32" i="20"/>
  <c r="AA32" i="20"/>
  <c r="AC32" i="20"/>
  <c r="AD32" i="20"/>
  <c r="AE32" i="20"/>
  <c r="AF32" i="20"/>
  <c r="AG32" i="20"/>
  <c r="AH32" i="20"/>
  <c r="AI32" i="20"/>
  <c r="AJ32" i="20"/>
  <c r="H32" i="20" l="1"/>
  <c r="F32" i="20"/>
  <c r="D32" i="20"/>
  <c r="B32" i="20"/>
  <c r="I32" i="20"/>
  <c r="G32" i="20"/>
  <c r="E32" i="20"/>
  <c r="C32" i="20"/>
  <c r="AC16" i="9" l="1"/>
  <c r="AD16" i="9"/>
  <c r="AE16" i="9"/>
  <c r="AF16" i="9"/>
  <c r="AG16" i="9"/>
  <c r="AH16" i="9"/>
  <c r="AI16" i="9"/>
  <c r="AJ16" i="9"/>
  <c r="AC17" i="9"/>
  <c r="AC42" i="9" s="1"/>
  <c r="AD17" i="9"/>
  <c r="AD42" i="9" s="1"/>
  <c r="AE17" i="9"/>
  <c r="AE42" i="9" s="1"/>
  <c r="AF17" i="9"/>
  <c r="AF42" i="9" s="1"/>
  <c r="AG17" i="9"/>
  <c r="AG42" i="9" s="1"/>
  <c r="AH17" i="9"/>
  <c r="AH42" i="9" s="1"/>
  <c r="AI17" i="9"/>
  <c r="AI42" i="9" s="1"/>
  <c r="AJ17" i="9"/>
  <c r="AJ42" i="9" s="1"/>
  <c r="AC18" i="9"/>
  <c r="AC32" i="9" s="1"/>
  <c r="AD18" i="9"/>
  <c r="AD32" i="9" s="1"/>
  <c r="AE18" i="9"/>
  <c r="AE32" i="9" s="1"/>
  <c r="AF18" i="9"/>
  <c r="AF32" i="9" s="1"/>
  <c r="AG18" i="9"/>
  <c r="AG32" i="9" s="1"/>
  <c r="AH18" i="9"/>
  <c r="AH32" i="9" s="1"/>
  <c r="AI18" i="9"/>
  <c r="AI32" i="9" s="1"/>
  <c r="AJ18" i="9"/>
  <c r="AJ32" i="9" s="1"/>
  <c r="AC19" i="9"/>
  <c r="AD19" i="9"/>
  <c r="AE19" i="9"/>
  <c r="AF19" i="9"/>
  <c r="AG19" i="9"/>
  <c r="AH19" i="9"/>
  <c r="AI19" i="9"/>
  <c r="AJ19" i="9"/>
  <c r="AC20" i="9"/>
  <c r="AD20" i="9"/>
  <c r="AE20" i="9"/>
  <c r="AF20" i="9"/>
  <c r="AG20" i="9"/>
  <c r="AH20" i="9"/>
  <c r="AI20" i="9"/>
  <c r="AJ20" i="9"/>
  <c r="AC21" i="9"/>
  <c r="AD21" i="9"/>
  <c r="AE21" i="9"/>
  <c r="AF21" i="9"/>
  <c r="AG21" i="9"/>
  <c r="AH21" i="9"/>
  <c r="AI21" i="9"/>
  <c r="AJ21" i="9"/>
  <c r="T16" i="9"/>
  <c r="U16" i="9"/>
  <c r="V16" i="9"/>
  <c r="W16" i="9"/>
  <c r="X16" i="9"/>
  <c r="Y16" i="9"/>
  <c r="Z16" i="9"/>
  <c r="AA16" i="9"/>
  <c r="T17" i="9"/>
  <c r="T42" i="9" s="1"/>
  <c r="U17" i="9"/>
  <c r="U42" i="9" s="1"/>
  <c r="V17" i="9"/>
  <c r="V42" i="9" s="1"/>
  <c r="W17" i="9"/>
  <c r="W42" i="9" s="1"/>
  <c r="X17" i="9"/>
  <c r="X42" i="9" s="1"/>
  <c r="Y17" i="9"/>
  <c r="Y42" i="9" s="1"/>
  <c r="Z17" i="9"/>
  <c r="Z42" i="9" s="1"/>
  <c r="AA17" i="9"/>
  <c r="AA42" i="9" s="1"/>
  <c r="T18" i="9"/>
  <c r="T32" i="9" s="1"/>
  <c r="U18" i="9"/>
  <c r="U32" i="9" s="1"/>
  <c r="V18" i="9"/>
  <c r="V32" i="9" s="1"/>
  <c r="W18" i="9"/>
  <c r="W32" i="9" s="1"/>
  <c r="X18" i="9"/>
  <c r="X32" i="9" s="1"/>
  <c r="Y18" i="9"/>
  <c r="Y32" i="9" s="1"/>
  <c r="Z18" i="9"/>
  <c r="Z32" i="9" s="1"/>
  <c r="AA18" i="9"/>
  <c r="AA32" i="9" s="1"/>
  <c r="T19" i="9"/>
  <c r="U19" i="9"/>
  <c r="V19" i="9"/>
  <c r="W19" i="9"/>
  <c r="X19" i="9"/>
  <c r="Y19" i="9"/>
  <c r="Z19" i="9"/>
  <c r="AA19" i="9"/>
  <c r="T20" i="9"/>
  <c r="U20" i="9"/>
  <c r="V20" i="9"/>
  <c r="W20" i="9"/>
  <c r="X20" i="9"/>
  <c r="Y20" i="9"/>
  <c r="Z20" i="9"/>
  <c r="AA20" i="9"/>
  <c r="T21" i="9"/>
  <c r="U21" i="9"/>
  <c r="V21" i="9"/>
  <c r="W21" i="9"/>
  <c r="X21" i="9"/>
  <c r="Y21" i="9"/>
  <c r="Z21" i="9"/>
  <c r="AA21" i="9"/>
  <c r="K16" i="9"/>
  <c r="L16" i="9"/>
  <c r="M16" i="9"/>
  <c r="N16" i="9"/>
  <c r="O16" i="9"/>
  <c r="P16" i="9"/>
  <c r="Q16" i="9"/>
  <c r="R16" i="9"/>
  <c r="K17" i="9"/>
  <c r="K42" i="9" s="1"/>
  <c r="L17" i="9"/>
  <c r="L42" i="9" s="1"/>
  <c r="M17" i="9"/>
  <c r="M42" i="9" s="1"/>
  <c r="N17" i="9"/>
  <c r="N42" i="9" s="1"/>
  <c r="O17" i="9"/>
  <c r="O42" i="9" s="1"/>
  <c r="P17" i="9"/>
  <c r="P42" i="9" s="1"/>
  <c r="Q17" i="9"/>
  <c r="Q42" i="9" s="1"/>
  <c r="R17" i="9"/>
  <c r="R42" i="9" s="1"/>
  <c r="K18" i="9"/>
  <c r="K32" i="9" s="1"/>
  <c r="L18" i="9"/>
  <c r="L32" i="9" s="1"/>
  <c r="M18" i="9"/>
  <c r="M32" i="9" s="1"/>
  <c r="N18" i="9"/>
  <c r="N32" i="9" s="1"/>
  <c r="O18" i="9"/>
  <c r="O32" i="9" s="1"/>
  <c r="P18" i="9"/>
  <c r="P32" i="9" s="1"/>
  <c r="Q18" i="9"/>
  <c r="Q32" i="9" s="1"/>
  <c r="R18" i="9"/>
  <c r="R32" i="9" s="1"/>
  <c r="K19" i="9"/>
  <c r="L19" i="9"/>
  <c r="M19" i="9"/>
  <c r="N19" i="9"/>
  <c r="O19" i="9"/>
  <c r="P19" i="9"/>
  <c r="Q19" i="9"/>
  <c r="R19" i="9"/>
  <c r="K20" i="9"/>
  <c r="L20" i="9"/>
  <c r="M20" i="9"/>
  <c r="N20" i="9"/>
  <c r="O20" i="9"/>
  <c r="P20" i="9"/>
  <c r="Q20" i="9"/>
  <c r="R20" i="9"/>
  <c r="K21" i="9"/>
  <c r="L21" i="9"/>
  <c r="M21" i="9"/>
  <c r="N21" i="9"/>
  <c r="O21" i="9"/>
  <c r="P21" i="9"/>
  <c r="Q21" i="9"/>
  <c r="R21" i="9"/>
  <c r="B19" i="9"/>
  <c r="B61" i="21" s="1"/>
  <c r="C19" i="9"/>
  <c r="C61" i="21" s="1"/>
  <c r="D19" i="9"/>
  <c r="D61" i="21" s="1"/>
  <c r="E19" i="9"/>
  <c r="E61" i="21" s="1"/>
  <c r="F19" i="9"/>
  <c r="F61" i="21" s="1"/>
  <c r="G19" i="9"/>
  <c r="G61" i="21" s="1"/>
  <c r="H19" i="9"/>
  <c r="H61" i="21" s="1"/>
  <c r="I19" i="9"/>
  <c r="I61" i="21" s="1"/>
  <c r="B20" i="9"/>
  <c r="C20" i="9"/>
  <c r="D20" i="9"/>
  <c r="E20" i="9"/>
  <c r="F20" i="9"/>
  <c r="G20" i="9"/>
  <c r="H20" i="9"/>
  <c r="I20" i="9"/>
  <c r="C21" i="9"/>
  <c r="D21" i="9"/>
  <c r="D63" i="21" s="1"/>
  <c r="E21" i="9"/>
  <c r="F21" i="9"/>
  <c r="F63" i="21" s="1"/>
  <c r="G21" i="9"/>
  <c r="H21" i="9"/>
  <c r="H63" i="21" s="1"/>
  <c r="I21" i="9"/>
  <c r="B21" i="9"/>
  <c r="B63" i="21" s="1"/>
  <c r="C17" i="9"/>
  <c r="C42" i="9" s="1"/>
  <c r="D17" i="9"/>
  <c r="D42" i="9" s="1"/>
  <c r="E17" i="9"/>
  <c r="E42" i="9" s="1"/>
  <c r="F17" i="9"/>
  <c r="F42" i="9" s="1"/>
  <c r="G17" i="9"/>
  <c r="G42" i="9" s="1"/>
  <c r="H17" i="9"/>
  <c r="H42" i="9" s="1"/>
  <c r="I17" i="9"/>
  <c r="I42" i="9" s="1"/>
  <c r="C16" i="9"/>
  <c r="D16" i="9"/>
  <c r="E16" i="9"/>
  <c r="F16" i="9"/>
  <c r="G16" i="9"/>
  <c r="H16" i="9"/>
  <c r="I16" i="9"/>
  <c r="C18" i="9"/>
  <c r="D18" i="9"/>
  <c r="E18" i="9"/>
  <c r="F18" i="9"/>
  <c r="G18" i="9"/>
  <c r="H18" i="9"/>
  <c r="I18" i="9"/>
  <c r="B18" i="9"/>
  <c r="B17" i="9"/>
  <c r="B42" i="9" s="1"/>
  <c r="B16" i="9"/>
  <c r="G63" i="21" l="1"/>
  <c r="C63" i="21"/>
  <c r="I63" i="21"/>
  <c r="E63" i="21"/>
  <c r="I32" i="9"/>
  <c r="I68" i="21" s="1"/>
  <c r="E32" i="9"/>
  <c r="E68" i="21" s="1"/>
  <c r="B32" i="9"/>
  <c r="B68" i="21" s="1"/>
  <c r="H32" i="9"/>
  <c r="H68" i="21" s="1"/>
  <c r="F32" i="9"/>
  <c r="F68" i="21" s="1"/>
  <c r="D32" i="9"/>
  <c r="D68" i="21" s="1"/>
  <c r="G32" i="9"/>
  <c r="G68" i="21" s="1"/>
  <c r="C32" i="9"/>
  <c r="C68" i="21" s="1"/>
  <c r="I15" i="9"/>
  <c r="I25" i="9" s="1"/>
  <c r="H15" i="9"/>
  <c r="H25" i="9" s="1"/>
  <c r="G15" i="9"/>
  <c r="G25" i="9" s="1"/>
  <c r="F15" i="9"/>
  <c r="F25" i="9" s="1"/>
  <c r="E15" i="9"/>
  <c r="E25" i="9" s="1"/>
  <c r="D15" i="9"/>
  <c r="D25" i="9" s="1"/>
  <c r="C15" i="9"/>
  <c r="C25" i="9" s="1"/>
  <c r="B15" i="9"/>
  <c r="B25" i="9" s="1"/>
  <c r="B31" i="9" l="1"/>
  <c r="B24" i="9"/>
  <c r="B26" i="9" s="1"/>
  <c r="D31" i="9"/>
  <c r="D24" i="9"/>
  <c r="D26" i="9" s="1"/>
  <c r="F31" i="9"/>
  <c r="F24" i="9"/>
  <c r="F26" i="9" s="1"/>
  <c r="H31" i="9"/>
  <c r="H24" i="9"/>
  <c r="H26" i="9" s="1"/>
  <c r="C31" i="9"/>
  <c r="C24" i="9"/>
  <c r="C26" i="9" s="1"/>
  <c r="E31" i="9"/>
  <c r="E24" i="9"/>
  <c r="E26" i="9" s="1"/>
  <c r="G31" i="9"/>
  <c r="G24" i="9"/>
  <c r="G26" i="9" s="1"/>
  <c r="I31" i="9"/>
  <c r="I24" i="9"/>
  <c r="I26" i="9" s="1"/>
  <c r="B10" i="9"/>
  <c r="C10" i="9"/>
  <c r="D10" i="9"/>
  <c r="E10" i="9"/>
  <c r="F10" i="9"/>
  <c r="G10" i="9"/>
  <c r="H10" i="9"/>
  <c r="I10" i="9"/>
  <c r="AC15" i="9" l="1"/>
  <c r="AD15" i="9"/>
  <c r="AE15" i="9"/>
  <c r="AF15" i="9"/>
  <c r="AG15" i="9"/>
  <c r="AH15" i="9"/>
  <c r="AI15" i="9"/>
  <c r="AJ15" i="9"/>
  <c r="T15" i="9"/>
  <c r="U15" i="9"/>
  <c r="V15" i="9"/>
  <c r="W15" i="9"/>
  <c r="X15" i="9"/>
  <c r="Y15" i="9"/>
  <c r="Z15" i="9"/>
  <c r="AA15" i="9"/>
  <c r="K15" i="9"/>
  <c r="L15" i="9"/>
  <c r="M15" i="9"/>
  <c r="N15" i="9"/>
  <c r="O15" i="9"/>
  <c r="P15" i="9"/>
  <c r="Q15" i="9"/>
  <c r="R15" i="9"/>
  <c r="I24" i="20" l="1"/>
  <c r="I3" i="20"/>
  <c r="I48" i="21" s="1"/>
  <c r="H24" i="20"/>
  <c r="H3" i="20"/>
  <c r="H48" i="21" s="1"/>
  <c r="F24" i="20"/>
  <c r="F3" i="20"/>
  <c r="F48" i="21" s="1"/>
  <c r="D24" i="20"/>
  <c r="D3" i="20"/>
  <c r="D48" i="21" s="1"/>
  <c r="B24" i="20"/>
  <c r="B3" i="20"/>
  <c r="B48" i="21" s="1"/>
  <c r="R24" i="20"/>
  <c r="P24" i="20"/>
  <c r="N24" i="20"/>
  <c r="L24" i="20"/>
  <c r="R31" i="9"/>
  <c r="R24" i="9"/>
  <c r="I3" i="9"/>
  <c r="I7" i="9" s="1"/>
  <c r="AJ33" i="9" s="1"/>
  <c r="AJ41" i="9" s="1"/>
  <c r="P31" i="9"/>
  <c r="P24" i="9"/>
  <c r="G3" i="9"/>
  <c r="G6" i="9" s="1"/>
  <c r="Y33" i="9" s="1"/>
  <c r="Y41" i="9" s="1"/>
  <c r="N31" i="9"/>
  <c r="N24" i="9"/>
  <c r="E3" i="9"/>
  <c r="E7" i="9" s="1"/>
  <c r="AF33" i="9" s="1"/>
  <c r="AF41" i="9" s="1"/>
  <c r="L31" i="9"/>
  <c r="L24" i="9"/>
  <c r="C3" i="9"/>
  <c r="C6" i="9" s="1"/>
  <c r="U33" i="9" s="1"/>
  <c r="U41" i="9" s="1"/>
  <c r="AA24" i="20"/>
  <c r="Y24" i="20"/>
  <c r="W24" i="20"/>
  <c r="U24" i="20"/>
  <c r="AA31" i="9"/>
  <c r="AA24" i="9"/>
  <c r="Y31" i="9"/>
  <c r="Y24" i="9"/>
  <c r="W31" i="9"/>
  <c r="W24" i="9"/>
  <c r="U31" i="9"/>
  <c r="U24" i="9"/>
  <c r="AJ31" i="9"/>
  <c r="AJ24" i="9"/>
  <c r="AH31" i="9"/>
  <c r="AH24" i="9"/>
  <c r="AF31" i="9"/>
  <c r="AF24" i="9"/>
  <c r="AD31" i="9"/>
  <c r="AD24" i="9"/>
  <c r="G24" i="20"/>
  <c r="G3" i="20"/>
  <c r="G48" i="21" s="1"/>
  <c r="E24" i="20"/>
  <c r="E3" i="20"/>
  <c r="E48" i="21" s="1"/>
  <c r="C24" i="20"/>
  <c r="C3" i="20"/>
  <c r="C48" i="21" s="1"/>
  <c r="Q24" i="20"/>
  <c r="O24" i="20"/>
  <c r="M24" i="20"/>
  <c r="K24" i="20"/>
  <c r="Q31" i="9"/>
  <c r="Q24" i="9"/>
  <c r="H3" i="9"/>
  <c r="H5" i="9" s="1"/>
  <c r="Q33" i="9" s="1"/>
  <c r="Q41" i="9" s="1"/>
  <c r="O31" i="9"/>
  <c r="O24" i="9"/>
  <c r="F3" i="9"/>
  <c r="F5" i="9" s="1"/>
  <c r="O33" i="9" s="1"/>
  <c r="O41" i="9" s="1"/>
  <c r="M31" i="9"/>
  <c r="M24" i="9"/>
  <c r="D3" i="9"/>
  <c r="D5" i="9" s="1"/>
  <c r="M33" i="9" s="1"/>
  <c r="M41" i="9" s="1"/>
  <c r="K31" i="9"/>
  <c r="K24" i="9"/>
  <c r="B3" i="9"/>
  <c r="B5" i="9" s="1"/>
  <c r="K33" i="9" s="1"/>
  <c r="K41" i="9" s="1"/>
  <c r="Z24" i="20"/>
  <c r="X24" i="20"/>
  <c r="V24" i="20"/>
  <c r="T24" i="20"/>
  <c r="Z31" i="9"/>
  <c r="Z24" i="9"/>
  <c r="X31" i="9"/>
  <c r="X24" i="9"/>
  <c r="V31" i="9"/>
  <c r="V24" i="9"/>
  <c r="T31" i="9"/>
  <c r="T24" i="9"/>
  <c r="AC24" i="20"/>
  <c r="AI31" i="9"/>
  <c r="AI24" i="9"/>
  <c r="AG31" i="9"/>
  <c r="AG24" i="9"/>
  <c r="AE31" i="9"/>
  <c r="AE24" i="9"/>
  <c r="AC31" i="9"/>
  <c r="AC24" i="9"/>
  <c r="T26" i="20" l="1"/>
  <c r="T28" i="20" s="1"/>
  <c r="T25" i="20"/>
  <c r="T27" i="20" s="1"/>
  <c r="AC25" i="20"/>
  <c r="AC27" i="20" s="1"/>
  <c r="AC26" i="20"/>
  <c r="AC28" i="20" s="1"/>
  <c r="AC43" i="20" s="1"/>
  <c r="Z26" i="20"/>
  <c r="Z28" i="20" s="1"/>
  <c r="Z25" i="20"/>
  <c r="Z27" i="20" s="1"/>
  <c r="Q26" i="20"/>
  <c r="Q28" i="20" s="1"/>
  <c r="Q25" i="20"/>
  <c r="Q27" i="20" s="1"/>
  <c r="W26" i="20"/>
  <c r="W28" i="20" s="1"/>
  <c r="W25" i="20"/>
  <c r="W27" i="20" s="1"/>
  <c r="N26" i="20"/>
  <c r="N28" i="20" s="1"/>
  <c r="N25" i="20"/>
  <c r="N27" i="20" s="1"/>
  <c r="B26" i="20"/>
  <c r="B28" i="20" s="1"/>
  <c r="B25" i="20"/>
  <c r="B27" i="20" s="1"/>
  <c r="X25" i="20"/>
  <c r="X27" i="20" s="1"/>
  <c r="X26" i="20"/>
  <c r="X28" i="20" s="1"/>
  <c r="X43" i="20" s="1"/>
  <c r="X44" i="20" s="1"/>
  <c r="O26" i="20"/>
  <c r="O28" i="20" s="1"/>
  <c r="O25" i="20"/>
  <c r="O27" i="20" s="1"/>
  <c r="U26" i="20"/>
  <c r="U28" i="20" s="1"/>
  <c r="U25" i="20"/>
  <c r="U27" i="20" s="1"/>
  <c r="L26" i="20"/>
  <c r="L28" i="20" s="1"/>
  <c r="L25" i="20"/>
  <c r="L27" i="20" s="1"/>
  <c r="V26" i="20"/>
  <c r="V28" i="20" s="1"/>
  <c r="V25" i="20"/>
  <c r="V27" i="20" s="1"/>
  <c r="M26" i="20"/>
  <c r="M28" i="20" s="1"/>
  <c r="M25" i="20"/>
  <c r="M27" i="20" s="1"/>
  <c r="AA26" i="20"/>
  <c r="AA28" i="20" s="1"/>
  <c r="AA25" i="20"/>
  <c r="AA27" i="20" s="1"/>
  <c r="R26" i="20"/>
  <c r="R28" i="20" s="1"/>
  <c r="R25" i="20"/>
  <c r="R27" i="20" s="1"/>
  <c r="K25" i="20"/>
  <c r="K27" i="20" s="1"/>
  <c r="K26" i="20"/>
  <c r="K28" i="20" s="1"/>
  <c r="K43" i="20" s="1"/>
  <c r="Y26" i="20"/>
  <c r="Y28" i="20" s="1"/>
  <c r="Y25" i="20"/>
  <c r="Y27" i="20" s="1"/>
  <c r="P25" i="20"/>
  <c r="P27" i="20" s="1"/>
  <c r="P26" i="20"/>
  <c r="P28" i="20" s="1"/>
  <c r="C78" i="21"/>
  <c r="C77" i="21"/>
  <c r="C62" i="21"/>
  <c r="G78" i="21"/>
  <c r="G77" i="21"/>
  <c r="G62" i="21"/>
  <c r="D77" i="21"/>
  <c r="D78" i="21"/>
  <c r="D62" i="21"/>
  <c r="H77" i="21"/>
  <c r="H78" i="21"/>
  <c r="H62" i="21"/>
  <c r="E77" i="21"/>
  <c r="E78" i="21"/>
  <c r="E62" i="21"/>
  <c r="B78" i="21"/>
  <c r="B77" i="21"/>
  <c r="B62" i="21"/>
  <c r="F78" i="21"/>
  <c r="F77" i="21"/>
  <c r="F62" i="21"/>
  <c r="I77" i="21"/>
  <c r="I78" i="21"/>
  <c r="I62" i="21"/>
  <c r="I5" i="20"/>
  <c r="R33" i="20" s="1"/>
  <c r="R41" i="20" s="1"/>
  <c r="H5" i="20"/>
  <c r="Q33" i="20" s="1"/>
  <c r="Q41" i="20" s="1"/>
  <c r="F6" i="20"/>
  <c r="X33" i="20" s="1"/>
  <c r="X41" i="20" s="1"/>
  <c r="F7" i="20"/>
  <c r="AG33" i="20" s="1"/>
  <c r="AG41" i="20" s="1"/>
  <c r="B7" i="20"/>
  <c r="AC33" i="20" s="1"/>
  <c r="AC41" i="20" s="1"/>
  <c r="B6" i="20"/>
  <c r="T33" i="20" s="1"/>
  <c r="T41" i="20" s="1"/>
  <c r="F7" i="9"/>
  <c r="AG33" i="9" s="1"/>
  <c r="AG41" i="9" s="1"/>
  <c r="D7" i="20"/>
  <c r="AE33" i="20" s="1"/>
  <c r="AE41" i="20" s="1"/>
  <c r="H7" i="20"/>
  <c r="AI33" i="20" s="1"/>
  <c r="AI41" i="20" s="1"/>
  <c r="D6" i="20"/>
  <c r="V33" i="20" s="1"/>
  <c r="V41" i="20" s="1"/>
  <c r="H6" i="20"/>
  <c r="Z33" i="20" s="1"/>
  <c r="Z41" i="20" s="1"/>
  <c r="B7" i="9"/>
  <c r="AC33" i="9" s="1"/>
  <c r="AC41" i="9" s="1"/>
  <c r="B6" i="9"/>
  <c r="T33" i="9" s="1"/>
  <c r="T41" i="9" s="1"/>
  <c r="I7" i="20"/>
  <c r="AJ33" i="20" s="1"/>
  <c r="AJ41" i="20" s="1"/>
  <c r="F6" i="9"/>
  <c r="X33" i="9" s="1"/>
  <c r="X41" i="9" s="1"/>
  <c r="C7" i="9"/>
  <c r="AD33" i="9" s="1"/>
  <c r="AD41" i="9" s="1"/>
  <c r="G7" i="9"/>
  <c r="AH33" i="9" s="1"/>
  <c r="AH41" i="9" s="1"/>
  <c r="D5" i="20"/>
  <c r="M33" i="20" s="1"/>
  <c r="M41" i="20" s="1"/>
  <c r="AG25" i="9"/>
  <c r="AG26" i="9"/>
  <c r="AG43" i="20"/>
  <c r="AG44" i="20" s="1"/>
  <c r="Q43" i="20"/>
  <c r="Q44" i="20" s="1"/>
  <c r="AH25" i="9"/>
  <c r="AH26" i="9"/>
  <c r="AF43" i="20"/>
  <c r="AH43" i="20"/>
  <c r="N26" i="9"/>
  <c r="N25" i="9"/>
  <c r="AE25" i="9"/>
  <c r="AE26" i="9"/>
  <c r="D7" i="9"/>
  <c r="AE33" i="9" s="1"/>
  <c r="AE41" i="9" s="1"/>
  <c r="AI25" i="9"/>
  <c r="AI26" i="9"/>
  <c r="H7" i="9"/>
  <c r="AI33" i="9" s="1"/>
  <c r="AI41" i="9" s="1"/>
  <c r="AI43" i="20"/>
  <c r="V25" i="9"/>
  <c r="V26" i="9"/>
  <c r="D6" i="9"/>
  <c r="V33" i="9" s="1"/>
  <c r="V41" i="9" s="1"/>
  <c r="Z25" i="9"/>
  <c r="Z26" i="9"/>
  <c r="H6" i="9"/>
  <c r="Z33" i="9" s="1"/>
  <c r="Z41" i="9" s="1"/>
  <c r="V43" i="20"/>
  <c r="V44" i="20" s="1"/>
  <c r="Z43" i="20"/>
  <c r="K25" i="9"/>
  <c r="K26" i="9"/>
  <c r="M25" i="9"/>
  <c r="M26" i="9"/>
  <c r="O25" i="9"/>
  <c r="O26" i="9"/>
  <c r="Q25" i="9"/>
  <c r="Q26" i="9"/>
  <c r="B5" i="20"/>
  <c r="K33" i="20" s="1"/>
  <c r="K41" i="20" s="1"/>
  <c r="O43" i="20"/>
  <c r="F5" i="20"/>
  <c r="O33" i="20" s="1"/>
  <c r="O41" i="20" s="1"/>
  <c r="E25" i="20"/>
  <c r="E27" i="20" s="1"/>
  <c r="E26" i="20"/>
  <c r="AF25" i="9"/>
  <c r="AF26" i="9"/>
  <c r="AJ25" i="9"/>
  <c r="AJ26" i="9"/>
  <c r="U25" i="9"/>
  <c r="U26" i="9"/>
  <c r="AA25" i="9"/>
  <c r="AA26" i="9"/>
  <c r="U43" i="20"/>
  <c r="AA43" i="20"/>
  <c r="I6" i="20"/>
  <c r="AA33" i="20" s="1"/>
  <c r="AA41" i="20" s="1"/>
  <c r="L26" i="9"/>
  <c r="L25" i="9"/>
  <c r="P25" i="9"/>
  <c r="P26" i="9"/>
  <c r="B43" i="20"/>
  <c r="F25" i="20"/>
  <c r="F27" i="20" s="1"/>
  <c r="F26" i="20"/>
  <c r="I25" i="20"/>
  <c r="I27" i="20" s="1"/>
  <c r="I26" i="20"/>
  <c r="AC26" i="9"/>
  <c r="AC25" i="9"/>
  <c r="T25" i="9"/>
  <c r="T26" i="9"/>
  <c r="X25" i="9"/>
  <c r="X26" i="9"/>
  <c r="T43" i="20"/>
  <c r="M43" i="20"/>
  <c r="C26" i="20"/>
  <c r="C25" i="20"/>
  <c r="C27" i="20" s="1"/>
  <c r="G26" i="20"/>
  <c r="G25" i="20"/>
  <c r="G27" i="20" s="1"/>
  <c r="AD25" i="9"/>
  <c r="AD26" i="9"/>
  <c r="AD43" i="20"/>
  <c r="W25" i="9"/>
  <c r="W26" i="9"/>
  <c r="Y25" i="9"/>
  <c r="Y26" i="9"/>
  <c r="R25" i="9"/>
  <c r="R26" i="9"/>
  <c r="L43" i="20"/>
  <c r="N43" i="20"/>
  <c r="P43" i="20"/>
  <c r="R43" i="20"/>
  <c r="R44" i="20" s="1"/>
  <c r="D25" i="20"/>
  <c r="D27" i="20" s="1"/>
  <c r="D26" i="20"/>
  <c r="H25" i="20"/>
  <c r="H27" i="20" s="1"/>
  <c r="H26" i="20"/>
  <c r="AE43" i="20"/>
  <c r="AE44" i="20" s="1"/>
  <c r="C7" i="20"/>
  <c r="AD33" i="20" s="1"/>
  <c r="AD41" i="20" s="1"/>
  <c r="G7" i="20"/>
  <c r="AH33" i="20" s="1"/>
  <c r="AH41" i="20" s="1"/>
  <c r="Y43" i="20"/>
  <c r="C6" i="20"/>
  <c r="U33" i="20" s="1"/>
  <c r="U41" i="20" s="1"/>
  <c r="G6" i="20"/>
  <c r="Y33" i="20" s="1"/>
  <c r="Y41" i="20" s="1"/>
  <c r="C46" i="21"/>
  <c r="C4" i="9"/>
  <c r="E46" i="21"/>
  <c r="E4" i="9"/>
  <c r="G46" i="21"/>
  <c r="G4" i="9"/>
  <c r="I46" i="21"/>
  <c r="I4" i="9"/>
  <c r="C5" i="20"/>
  <c r="L33" i="20" s="1"/>
  <c r="L41" i="20" s="1"/>
  <c r="G5" i="20"/>
  <c r="P33" i="20" s="1"/>
  <c r="P41" i="20" s="1"/>
  <c r="B46" i="21"/>
  <c r="B4" i="9"/>
  <c r="D46" i="21"/>
  <c r="D4" i="9"/>
  <c r="F46" i="21"/>
  <c r="F4" i="9"/>
  <c r="H46" i="21"/>
  <c r="H4" i="9"/>
  <c r="C4" i="20"/>
  <c r="E4" i="20"/>
  <c r="G4" i="20"/>
  <c r="AJ43" i="20"/>
  <c r="AJ44" i="20" s="1"/>
  <c r="E7" i="20"/>
  <c r="AF33" i="20" s="1"/>
  <c r="AF41" i="20" s="1"/>
  <c r="E6" i="9"/>
  <c r="W33" i="9" s="1"/>
  <c r="W41" i="9" s="1"/>
  <c r="I6" i="9"/>
  <c r="AA33" i="9" s="1"/>
  <c r="AA41" i="9" s="1"/>
  <c r="W43" i="20"/>
  <c r="E6" i="20"/>
  <c r="W33" i="20" s="1"/>
  <c r="W41" i="20" s="1"/>
  <c r="C5" i="9"/>
  <c r="L33" i="9" s="1"/>
  <c r="L41" i="9" s="1"/>
  <c r="E5" i="9"/>
  <c r="N33" i="9" s="1"/>
  <c r="N41" i="9" s="1"/>
  <c r="G5" i="9"/>
  <c r="P33" i="9" s="1"/>
  <c r="P41" i="9" s="1"/>
  <c r="I5" i="9"/>
  <c r="R33" i="9" s="1"/>
  <c r="R41" i="9" s="1"/>
  <c r="E5" i="20"/>
  <c r="N33" i="20" s="1"/>
  <c r="N41" i="20" s="1"/>
  <c r="B4" i="20"/>
  <c r="D4" i="20"/>
  <c r="F4" i="20"/>
  <c r="H4" i="20"/>
  <c r="I4" i="20"/>
  <c r="D28" i="20" l="1"/>
  <c r="D43" i="20" s="1"/>
  <c r="G28" i="20"/>
  <c r="G43" i="20" s="1"/>
  <c r="I28" i="20"/>
  <c r="E28" i="20"/>
  <c r="AJ50" i="20"/>
  <c r="AJ34" i="20" s="1"/>
  <c r="R50" i="20"/>
  <c r="R34" i="20" s="1"/>
  <c r="H28" i="20"/>
  <c r="H43" i="20" s="1"/>
  <c r="C28" i="20"/>
  <c r="C43" i="20" s="1"/>
  <c r="X50" i="20"/>
  <c r="F43" i="20"/>
  <c r="F28" i="20"/>
  <c r="AE50" i="20"/>
  <c r="AE34" i="20" s="1"/>
  <c r="AG50" i="20"/>
  <c r="V50" i="20"/>
  <c r="Q50" i="20"/>
  <c r="H75" i="21"/>
  <c r="H60" i="21"/>
  <c r="F75" i="21"/>
  <c r="F60" i="21"/>
  <c r="D75" i="21"/>
  <c r="D60" i="21"/>
  <c r="B60" i="21"/>
  <c r="B75" i="21"/>
  <c r="I75" i="21"/>
  <c r="I60" i="21"/>
  <c r="G75" i="21"/>
  <c r="G60" i="21"/>
  <c r="E75" i="21"/>
  <c r="E60" i="21"/>
  <c r="C75" i="21"/>
  <c r="C60" i="21"/>
  <c r="E67" i="21"/>
  <c r="H67" i="21"/>
  <c r="G67" i="21"/>
  <c r="I67" i="21"/>
  <c r="F67" i="21"/>
  <c r="D67" i="21"/>
  <c r="C67" i="21"/>
  <c r="AA44" i="20"/>
  <c r="T44" i="20"/>
  <c r="T50" i="20" s="1"/>
  <c r="AC44" i="20"/>
  <c r="W44" i="20"/>
  <c r="AF44" i="20"/>
  <c r="AF50" i="20" s="1"/>
  <c r="K44" i="20"/>
  <c r="K50" i="20" s="1"/>
  <c r="Z44" i="20"/>
  <c r="AI44" i="20"/>
  <c r="AI50" i="20" s="1"/>
  <c r="O44" i="20"/>
  <c r="O50" i="20" s="1"/>
  <c r="M44" i="20"/>
  <c r="Q34" i="20"/>
  <c r="AH44" i="20"/>
  <c r="AH50" i="20" s="1"/>
  <c r="AG34" i="20"/>
  <c r="V34" i="20"/>
  <c r="Y44" i="20"/>
  <c r="X34" i="20"/>
  <c r="U44" i="20"/>
  <c r="U50" i="20" s="1"/>
  <c r="AD44" i="20"/>
  <c r="B67" i="21"/>
  <c r="P44" i="20"/>
  <c r="I8" i="20"/>
  <c r="I33" i="20"/>
  <c r="I41" i="20" s="1"/>
  <c r="F8" i="20"/>
  <c r="F33" i="20"/>
  <c r="F41" i="20" s="1"/>
  <c r="B8" i="20"/>
  <c r="B33" i="20"/>
  <c r="B41" i="20" s="1"/>
  <c r="B44" i="20" s="1"/>
  <c r="G8" i="20"/>
  <c r="G33" i="20"/>
  <c r="G41" i="20" s="1"/>
  <c r="C8" i="20"/>
  <c r="C33" i="20"/>
  <c r="C41" i="20" s="1"/>
  <c r="I8" i="9"/>
  <c r="I33" i="9"/>
  <c r="G8" i="9"/>
  <c r="G33" i="9"/>
  <c r="E8" i="9"/>
  <c r="E33" i="9"/>
  <c r="C8" i="9"/>
  <c r="C33" i="9"/>
  <c r="H8" i="20"/>
  <c r="H33" i="20"/>
  <c r="H41" i="20" s="1"/>
  <c r="D8" i="20"/>
  <c r="D33" i="20"/>
  <c r="D41" i="20" s="1"/>
  <c r="N44" i="20"/>
  <c r="N50" i="20" s="1"/>
  <c r="E8" i="20"/>
  <c r="E33" i="20"/>
  <c r="E41" i="20" s="1"/>
  <c r="H8" i="9"/>
  <c r="H33" i="9"/>
  <c r="F8" i="9"/>
  <c r="F33" i="9"/>
  <c r="D8" i="9"/>
  <c r="D33" i="9"/>
  <c r="B8" i="9"/>
  <c r="B33" i="9"/>
  <c r="L44" i="20"/>
  <c r="F44" i="20" l="1"/>
  <c r="C44" i="20"/>
  <c r="H44" i="20"/>
  <c r="F50" i="20"/>
  <c r="F34" i="20" s="1"/>
  <c r="G44" i="20"/>
  <c r="P50" i="20"/>
  <c r="P34" i="20" s="1"/>
  <c r="P35" i="20" s="1"/>
  <c r="P36" i="20" s="1"/>
  <c r="P37" i="20" s="1"/>
  <c r="Z50" i="20"/>
  <c r="Z34" i="20" s="1"/>
  <c r="Z35" i="20" s="1"/>
  <c r="Z36" i="20" s="1"/>
  <c r="Z37" i="20" s="1"/>
  <c r="Z47" i="20" s="1"/>
  <c r="Z48" i="20" s="1"/>
  <c r="L50" i="20"/>
  <c r="L34" i="20" s="1"/>
  <c r="AH34" i="20"/>
  <c r="AI34" i="20"/>
  <c r="Y50" i="20"/>
  <c r="Y34" i="20" s="1"/>
  <c r="AD50" i="20"/>
  <c r="AD34" i="20" s="1"/>
  <c r="I43" i="20"/>
  <c r="D44" i="20"/>
  <c r="D50" i="20" s="1"/>
  <c r="I44" i="20"/>
  <c r="O34" i="20"/>
  <c r="O35" i="20" s="1"/>
  <c r="O36" i="20" s="1"/>
  <c r="O37" i="20" s="1"/>
  <c r="O47" i="20" s="1"/>
  <c r="O48" i="20" s="1"/>
  <c r="AF34" i="20"/>
  <c r="AA50" i="20"/>
  <c r="AA34" i="20" s="1"/>
  <c r="B50" i="20"/>
  <c r="B34" i="20" s="1"/>
  <c r="H50" i="20"/>
  <c r="H34" i="20" s="1"/>
  <c r="N34" i="20"/>
  <c r="N35" i="20" s="1"/>
  <c r="K34" i="20"/>
  <c r="K35" i="20" s="1"/>
  <c r="K36" i="20" s="1"/>
  <c r="K37" i="20" s="1"/>
  <c r="K47" i="20" s="1"/>
  <c r="T34" i="20"/>
  <c r="T35" i="20" s="1"/>
  <c r="T36" i="20" s="1"/>
  <c r="T37" i="20" s="1"/>
  <c r="T47" i="20" s="1"/>
  <c r="T48" i="20" s="1"/>
  <c r="C50" i="20"/>
  <c r="C34" i="20" s="1"/>
  <c r="AC50" i="20"/>
  <c r="AC34" i="20" s="1"/>
  <c r="AC35" i="20" s="1"/>
  <c r="AC36" i="20" s="1"/>
  <c r="AC37" i="20" s="1"/>
  <c r="AC47" i="20" s="1"/>
  <c r="W50" i="20"/>
  <c r="W34" i="20" s="1"/>
  <c r="M50" i="20"/>
  <c r="M34" i="20" s="1"/>
  <c r="M35" i="20" s="1"/>
  <c r="M36" i="20" s="1"/>
  <c r="M37" i="20" s="1"/>
  <c r="M47" i="20" s="1"/>
  <c r="M48" i="20" s="1"/>
  <c r="G50" i="20"/>
  <c r="E43" i="20"/>
  <c r="E44" i="20" s="1"/>
  <c r="U34" i="20"/>
  <c r="U35" i="20" s="1"/>
  <c r="U36" i="20" s="1"/>
  <c r="U37" i="20" s="1"/>
  <c r="U47" i="20" s="1"/>
  <c r="U48" i="20" s="1"/>
  <c r="AE35" i="20"/>
  <c r="AE36" i="20" s="1"/>
  <c r="AE37" i="20" s="1"/>
  <c r="AG35" i="20"/>
  <c r="AG36" i="20" s="1"/>
  <c r="AG37" i="20" s="1"/>
  <c r="AF35" i="20"/>
  <c r="AF36" i="20" s="1"/>
  <c r="AF37" i="20" s="1"/>
  <c r="AF47" i="20" s="1"/>
  <c r="AF48" i="20" s="1"/>
  <c r="AJ35" i="20"/>
  <c r="AJ36" i="20" s="1"/>
  <c r="AJ37" i="20" s="1"/>
  <c r="AJ47" i="20" s="1"/>
  <c r="AJ48" i="20" s="1"/>
  <c r="AH35" i="20"/>
  <c r="AH36" i="20" s="1"/>
  <c r="AH37" i="20" s="1"/>
  <c r="AH47" i="20" s="1"/>
  <c r="AH48" i="20" s="1"/>
  <c r="AI35" i="20"/>
  <c r="AI36" i="20" s="1"/>
  <c r="AI37" i="20" s="1"/>
  <c r="X35" i="20"/>
  <c r="X36" i="20" s="1"/>
  <c r="X37" i="20" s="1"/>
  <c r="X47" i="20" s="1"/>
  <c r="X48" i="20" s="1"/>
  <c r="V35" i="20"/>
  <c r="V36" i="20" s="1"/>
  <c r="V37" i="20" s="1"/>
  <c r="Q35" i="20"/>
  <c r="Q36" i="20" s="1"/>
  <c r="Q37" i="20" s="1"/>
  <c r="Q47" i="20" s="1"/>
  <c r="Q48" i="20" s="1"/>
  <c r="R35" i="20"/>
  <c r="R36" i="20" s="1"/>
  <c r="R37" i="20" s="1"/>
  <c r="R47" i="20" s="1"/>
  <c r="R48" i="20" s="1"/>
  <c r="C41" i="9"/>
  <c r="C69" i="21"/>
  <c r="E41" i="9"/>
  <c r="E69" i="21"/>
  <c r="G41" i="9"/>
  <c r="G69" i="21"/>
  <c r="I41" i="9"/>
  <c r="I69" i="21"/>
  <c r="B41" i="9"/>
  <c r="B69" i="21"/>
  <c r="D41" i="9"/>
  <c r="D69" i="21"/>
  <c r="F41" i="9"/>
  <c r="F69" i="21"/>
  <c r="H41" i="9"/>
  <c r="H69" i="21"/>
  <c r="N36" i="20"/>
  <c r="N37" i="20" s="1"/>
  <c r="N47" i="20" s="1"/>
  <c r="N48" i="20" s="1"/>
  <c r="AE27" i="9"/>
  <c r="AE28" i="9"/>
  <c r="AE43" i="9" s="1"/>
  <c r="AE44" i="9" s="1"/>
  <c r="O27" i="9"/>
  <c r="O28" i="9"/>
  <c r="O43" i="9" s="1"/>
  <c r="O44" i="9" s="1"/>
  <c r="AI27" i="9"/>
  <c r="AI28" i="9"/>
  <c r="AI43" i="9" s="1"/>
  <c r="AI44" i="9" s="1"/>
  <c r="K27" i="9"/>
  <c r="K28" i="9"/>
  <c r="K43" i="9" s="1"/>
  <c r="K44" i="9" s="1"/>
  <c r="AC27" i="9"/>
  <c r="AC28" i="9"/>
  <c r="AC43" i="9" s="1"/>
  <c r="AC44" i="9" s="1"/>
  <c r="F35" i="20" l="1"/>
  <c r="F36" i="20" s="1"/>
  <c r="F37" i="20" s="1"/>
  <c r="F47" i="20" s="1"/>
  <c r="F48" i="20" s="1"/>
  <c r="F49" i="20" s="1"/>
  <c r="F51" i="20" s="1"/>
  <c r="E50" i="20"/>
  <c r="E34" i="20" s="1"/>
  <c r="Y35" i="20"/>
  <c r="Y36" i="20" s="1"/>
  <c r="Y37" i="20" s="1"/>
  <c r="Y47" i="20" s="1"/>
  <c r="Y48" i="20" s="1"/>
  <c r="W35" i="20"/>
  <c r="W36" i="20" s="1"/>
  <c r="W37" i="20" s="1"/>
  <c r="W47" i="20" s="1"/>
  <c r="W48" i="20" s="1"/>
  <c r="B35" i="20"/>
  <c r="B36" i="20" s="1"/>
  <c r="B37" i="20" s="1"/>
  <c r="B47" i="20" s="1"/>
  <c r="B48" i="20" s="1"/>
  <c r="AD35" i="20"/>
  <c r="AD36" i="20" s="1"/>
  <c r="AD37" i="20" s="1"/>
  <c r="AD47" i="20" s="1"/>
  <c r="AD48" i="20" s="1"/>
  <c r="AD49" i="20" s="1"/>
  <c r="AD51" i="20" s="1"/>
  <c r="AD53" i="20" s="1"/>
  <c r="C32" i="21" s="1"/>
  <c r="L35" i="20"/>
  <c r="L36" i="20" s="1"/>
  <c r="L37" i="20" s="1"/>
  <c r="L47" i="20" s="1"/>
  <c r="L48" i="20" s="1"/>
  <c r="L49" i="20" s="1"/>
  <c r="L51" i="20" s="1"/>
  <c r="L53" i="20" s="1"/>
  <c r="C16" i="21" s="1"/>
  <c r="H35" i="20"/>
  <c r="H36" i="20" s="1"/>
  <c r="H37" i="20" s="1"/>
  <c r="H47" i="20" s="1"/>
  <c r="H48" i="20" s="1"/>
  <c r="C35" i="20"/>
  <c r="C36" i="20" s="1"/>
  <c r="C37" i="20" s="1"/>
  <c r="C47" i="20" s="1"/>
  <c r="C48" i="20" s="1"/>
  <c r="AA35" i="20"/>
  <c r="AA36" i="20" s="1"/>
  <c r="AA37" i="20" s="1"/>
  <c r="AA47" i="20" s="1"/>
  <c r="AA48" i="20" s="1"/>
  <c r="G34" i="20"/>
  <c r="D34" i="20"/>
  <c r="I50" i="20"/>
  <c r="I34" i="20" s="1"/>
  <c r="AI47" i="20"/>
  <c r="AI48" i="20" s="1"/>
  <c r="AH49" i="20"/>
  <c r="AH51" i="20" s="1"/>
  <c r="AH53" i="20" s="1"/>
  <c r="G32" i="21" s="1"/>
  <c r="AJ49" i="20"/>
  <c r="AJ51" i="20" s="1"/>
  <c r="AJ53" i="20" s="1"/>
  <c r="I32" i="21" s="1"/>
  <c r="AF49" i="20"/>
  <c r="AF51" i="20" s="1"/>
  <c r="AF53" i="20" s="1"/>
  <c r="E32" i="21" s="1"/>
  <c r="AG47" i="20"/>
  <c r="AG48" i="20" s="1"/>
  <c r="AE47" i="20"/>
  <c r="AE48" i="20" s="1"/>
  <c r="AC48" i="20"/>
  <c r="AC49" i="20" s="1"/>
  <c r="V47" i="20"/>
  <c r="V48" i="20" s="1"/>
  <c r="Z49" i="20"/>
  <c r="Z51" i="20" s="1"/>
  <c r="Z53" i="20" s="1"/>
  <c r="H24" i="21" s="1"/>
  <c r="X49" i="20"/>
  <c r="X51" i="20" s="1"/>
  <c r="X53" i="20" s="1"/>
  <c r="F24" i="21" s="1"/>
  <c r="U49" i="20"/>
  <c r="U51" i="20" s="1"/>
  <c r="U53" i="20" s="1"/>
  <c r="C24" i="21" s="1"/>
  <c r="T49" i="20"/>
  <c r="T51" i="20" s="1"/>
  <c r="T53" i="20" s="1"/>
  <c r="B24" i="21" s="1"/>
  <c r="M49" i="20"/>
  <c r="M51" i="20" s="1"/>
  <c r="M53" i="20" s="1"/>
  <c r="D16" i="21" s="1"/>
  <c r="R49" i="20"/>
  <c r="R51" i="20" s="1"/>
  <c r="R53" i="20" s="1"/>
  <c r="I16" i="21" s="1"/>
  <c r="O49" i="20"/>
  <c r="O51" i="20" s="1"/>
  <c r="O53" i="20" s="1"/>
  <c r="F16" i="21" s="1"/>
  <c r="P47" i="20"/>
  <c r="P48" i="20" s="1"/>
  <c r="N49" i="20"/>
  <c r="N51" i="20" s="1"/>
  <c r="N53" i="20" s="1"/>
  <c r="E16" i="21" s="1"/>
  <c r="Q49" i="20"/>
  <c r="Q51" i="20" s="1"/>
  <c r="Q53" i="20" s="1"/>
  <c r="H16" i="21" s="1"/>
  <c r="K48" i="20"/>
  <c r="K49" i="20" s="1"/>
  <c r="AI50" i="9"/>
  <c r="AI34" i="9" s="1"/>
  <c r="AI35" i="9" s="1"/>
  <c r="AI36" i="9" s="1"/>
  <c r="AI37" i="9" s="1"/>
  <c r="AI47" i="9" s="1"/>
  <c r="AI48" i="9" s="1"/>
  <c r="AI49" i="9" s="1"/>
  <c r="AI51" i="9" s="1"/>
  <c r="AI53" i="9" s="1"/>
  <c r="H30" i="21" s="1"/>
  <c r="AC50" i="9"/>
  <c r="AC34" i="9" s="1"/>
  <c r="AC35" i="9" s="1"/>
  <c r="AC36" i="9" s="1"/>
  <c r="AC37" i="9" s="1"/>
  <c r="AC47" i="9" s="1"/>
  <c r="AC48" i="9" s="1"/>
  <c r="K50" i="9"/>
  <c r="K34" i="9" s="1"/>
  <c r="K35" i="9" s="1"/>
  <c r="K36" i="9" s="1"/>
  <c r="K37" i="9" s="1"/>
  <c r="K47" i="9" s="1"/>
  <c r="K48" i="9" s="1"/>
  <c r="K49" i="9" s="1"/>
  <c r="K51" i="9" s="1"/>
  <c r="K53" i="9" s="1"/>
  <c r="B14" i="21" s="1"/>
  <c r="C27" i="9"/>
  <c r="C28" i="9"/>
  <c r="C43" i="9" s="1"/>
  <c r="C44" i="9" s="1"/>
  <c r="L27" i="9"/>
  <c r="L28" i="9"/>
  <c r="L43" i="9" s="1"/>
  <c r="L44" i="9" s="1"/>
  <c r="U27" i="9"/>
  <c r="U28" i="9"/>
  <c r="U43" i="9" s="1"/>
  <c r="U44" i="9" s="1"/>
  <c r="D27" i="9"/>
  <c r="D28" i="9"/>
  <c r="D43" i="9" s="1"/>
  <c r="D44" i="9" s="1"/>
  <c r="M27" i="9"/>
  <c r="M28" i="9"/>
  <c r="M43" i="9" s="1"/>
  <c r="M44" i="9" s="1"/>
  <c r="E27" i="9"/>
  <c r="E28" i="9"/>
  <c r="E43" i="9" s="1"/>
  <c r="E44" i="9" s="1"/>
  <c r="N27" i="9"/>
  <c r="N28" i="9"/>
  <c r="N43" i="9" s="1"/>
  <c r="N44" i="9" s="1"/>
  <c r="W27" i="9"/>
  <c r="W28" i="9"/>
  <c r="W43" i="9" s="1"/>
  <c r="W44" i="9" s="1"/>
  <c r="AF27" i="9"/>
  <c r="AF28" i="9"/>
  <c r="AF43" i="9" s="1"/>
  <c r="AF44" i="9" s="1"/>
  <c r="V27" i="9"/>
  <c r="V28" i="9"/>
  <c r="V43" i="9" s="1"/>
  <c r="V44" i="9" s="1"/>
  <c r="I27" i="9"/>
  <c r="I28" i="9"/>
  <c r="I43" i="9" s="1"/>
  <c r="I44" i="9" s="1"/>
  <c r="R28" i="9"/>
  <c r="R43" i="9" s="1"/>
  <c r="R44" i="9" s="1"/>
  <c r="R27" i="9"/>
  <c r="AA27" i="9"/>
  <c r="AA28" i="9"/>
  <c r="AA43" i="9" s="1"/>
  <c r="AA44" i="9" s="1"/>
  <c r="AJ28" i="9"/>
  <c r="AJ43" i="9" s="1"/>
  <c r="AJ44" i="9" s="1"/>
  <c r="AJ27" i="9"/>
  <c r="O50" i="9"/>
  <c r="O34" i="9" s="1"/>
  <c r="O35" i="9" s="1"/>
  <c r="O36" i="9" s="1"/>
  <c r="O37" i="9" s="1"/>
  <c r="O47" i="9" s="1"/>
  <c r="O48" i="9" s="1"/>
  <c r="O49" i="9" s="1"/>
  <c r="O51" i="9" s="1"/>
  <c r="O53" i="9" s="1"/>
  <c r="F14" i="21" s="1"/>
  <c r="AE50" i="9"/>
  <c r="AE34" i="9" s="1"/>
  <c r="B27" i="9"/>
  <c r="B28" i="9"/>
  <c r="B43" i="9" s="1"/>
  <c r="B44" i="9" s="1"/>
  <c r="Z27" i="9"/>
  <c r="Z28" i="9"/>
  <c r="Z43" i="9" s="1"/>
  <c r="Z44" i="9" s="1"/>
  <c r="X27" i="9"/>
  <c r="X28" i="9"/>
  <c r="X43" i="9" s="1"/>
  <c r="X44" i="9" s="1"/>
  <c r="G28" i="9"/>
  <c r="G43" i="9" s="1"/>
  <c r="G44" i="9" s="1"/>
  <c r="G27" i="9"/>
  <c r="P27" i="9"/>
  <c r="P28" i="9"/>
  <c r="P43" i="9" s="1"/>
  <c r="P44" i="9" s="1"/>
  <c r="Y28" i="9"/>
  <c r="Y43" i="9" s="1"/>
  <c r="Y44" i="9" s="1"/>
  <c r="Y27" i="9"/>
  <c r="AH27" i="9"/>
  <c r="AH28" i="9"/>
  <c r="AH43" i="9" s="1"/>
  <c r="AH44" i="9" s="1"/>
  <c r="H27" i="9"/>
  <c r="H28" i="9"/>
  <c r="H43" i="9" s="1"/>
  <c r="H44" i="9" s="1"/>
  <c r="AG27" i="9"/>
  <c r="AG28" i="9"/>
  <c r="AG43" i="9" s="1"/>
  <c r="AG44" i="9" s="1"/>
  <c r="T27" i="9"/>
  <c r="T28" i="9"/>
  <c r="T43" i="9" s="1"/>
  <c r="T44" i="9" s="1"/>
  <c r="F27" i="9"/>
  <c r="F28" i="9"/>
  <c r="F43" i="9" s="1"/>
  <c r="F44" i="9" s="1"/>
  <c r="Q27" i="9"/>
  <c r="Q28" i="9"/>
  <c r="Q43" i="9" s="1"/>
  <c r="Q44" i="9" s="1"/>
  <c r="AD27" i="9"/>
  <c r="AD28" i="9"/>
  <c r="AD43" i="9" s="1"/>
  <c r="AD44" i="9" s="1"/>
  <c r="W49" i="20" l="1"/>
  <c r="W51" i="20" s="1"/>
  <c r="W53" i="20" s="1"/>
  <c r="E24" i="21" s="1"/>
  <c r="H49" i="20"/>
  <c r="H51" i="20" s="1"/>
  <c r="B49" i="20"/>
  <c r="B51" i="20" s="1"/>
  <c r="B53" i="20" s="1"/>
  <c r="E35" i="20"/>
  <c r="E36" i="20" s="1"/>
  <c r="E37" i="20" s="1"/>
  <c r="E47" i="20" s="1"/>
  <c r="E48" i="20" s="1"/>
  <c r="Y49" i="20"/>
  <c r="Y51" i="20" s="1"/>
  <c r="Y53" i="20" s="1"/>
  <c r="G24" i="21" s="1"/>
  <c r="C49" i="20"/>
  <c r="C51" i="20" s="1"/>
  <c r="I35" i="20"/>
  <c r="I36" i="20" s="1"/>
  <c r="I37" i="20" s="1"/>
  <c r="I47" i="20" s="1"/>
  <c r="I48" i="20" s="1"/>
  <c r="D35" i="20"/>
  <c r="D36" i="20" s="1"/>
  <c r="D37" i="20" s="1"/>
  <c r="D47" i="20" s="1"/>
  <c r="D48" i="20" s="1"/>
  <c r="G35" i="20"/>
  <c r="G36" i="20" s="1"/>
  <c r="G37" i="20" s="1"/>
  <c r="G47" i="20" s="1"/>
  <c r="G48" i="20" s="1"/>
  <c r="AE49" i="20"/>
  <c r="AE51" i="20" s="1"/>
  <c r="AE53" i="20" s="1"/>
  <c r="D32" i="21" s="1"/>
  <c r="AG49" i="20"/>
  <c r="AG51" i="20" s="1"/>
  <c r="AI49" i="20"/>
  <c r="AI51" i="20" s="1"/>
  <c r="AI53" i="20" s="1"/>
  <c r="H32" i="21" s="1"/>
  <c r="AC51" i="20"/>
  <c r="AC53" i="20" s="1"/>
  <c r="B32" i="21" s="1"/>
  <c r="AA49" i="20"/>
  <c r="AA51" i="20" s="1"/>
  <c r="AA53" i="20" s="1"/>
  <c r="I24" i="21" s="1"/>
  <c r="V49" i="20"/>
  <c r="V51" i="20" s="1"/>
  <c r="V53" i="20" s="1"/>
  <c r="D24" i="21" s="1"/>
  <c r="P49" i="20"/>
  <c r="P51" i="20" s="1"/>
  <c r="K51" i="20"/>
  <c r="K53" i="20" s="1"/>
  <c r="B16" i="21" s="1"/>
  <c r="W50" i="9"/>
  <c r="W34" i="9" s="1"/>
  <c r="W35" i="9" s="1"/>
  <c r="W36" i="9" s="1"/>
  <c r="W37" i="9" s="1"/>
  <c r="W47" i="9" s="1"/>
  <c r="W48" i="9" s="1"/>
  <c r="T50" i="9"/>
  <c r="T34" i="9" s="1"/>
  <c r="T35" i="9" s="1"/>
  <c r="T36" i="9" s="1"/>
  <c r="T37" i="9" s="1"/>
  <c r="T47" i="9" s="1"/>
  <c r="T48" i="9" s="1"/>
  <c r="AA50" i="9"/>
  <c r="AA34" i="9" s="1"/>
  <c r="AA35" i="9" s="1"/>
  <c r="AA36" i="9" s="1"/>
  <c r="AA37" i="9" s="1"/>
  <c r="AA47" i="9" s="1"/>
  <c r="AA48" i="9" s="1"/>
  <c r="AA49" i="9" s="1"/>
  <c r="AA51" i="9" s="1"/>
  <c r="AA53" i="9" s="1"/>
  <c r="I22" i="21" s="1"/>
  <c r="B50" i="9"/>
  <c r="F50" i="9"/>
  <c r="F34" i="9" s="1"/>
  <c r="Q50" i="9"/>
  <c r="Q34" i="9" s="1"/>
  <c r="Q35" i="9" s="1"/>
  <c r="Q36" i="9" s="1"/>
  <c r="Q37" i="9" s="1"/>
  <c r="Q47" i="9" s="1"/>
  <c r="Q48" i="9" s="1"/>
  <c r="Q49" i="9" s="1"/>
  <c r="Q51" i="9" s="1"/>
  <c r="Q53" i="9" s="1"/>
  <c r="H14" i="21" s="1"/>
  <c r="G50" i="9"/>
  <c r="G34" i="9" s="1"/>
  <c r="X50" i="9"/>
  <c r="X34" i="9" s="1"/>
  <c r="X35" i="9" s="1"/>
  <c r="X36" i="9" s="1"/>
  <c r="X37" i="9" s="1"/>
  <c r="X47" i="9" s="1"/>
  <c r="X48" i="9" s="1"/>
  <c r="X49" i="9" s="1"/>
  <c r="X51" i="9" s="1"/>
  <c r="X53" i="9" s="1"/>
  <c r="F22" i="21" s="1"/>
  <c r="Z50" i="9"/>
  <c r="Z34" i="9" s="1"/>
  <c r="Z35" i="9" s="1"/>
  <c r="Z36" i="9" s="1"/>
  <c r="Z37" i="9" s="1"/>
  <c r="Z47" i="9" s="1"/>
  <c r="Z48" i="9" s="1"/>
  <c r="Z49" i="9" s="1"/>
  <c r="Z51" i="9" s="1"/>
  <c r="Z53" i="9" s="1"/>
  <c r="H22" i="21" s="1"/>
  <c r="F53" i="20"/>
  <c r="F8" i="21" s="1"/>
  <c r="AH50" i="9"/>
  <c r="AH34" i="9" s="1"/>
  <c r="AH35" i="9" s="1"/>
  <c r="AH36" i="9" s="1"/>
  <c r="AH37" i="9" s="1"/>
  <c r="AH47" i="9" s="1"/>
  <c r="AH48" i="9" s="1"/>
  <c r="AH49" i="9" s="1"/>
  <c r="AH51" i="9" s="1"/>
  <c r="AH53" i="9" s="1"/>
  <c r="G30" i="21" s="1"/>
  <c r="AF50" i="9"/>
  <c r="AF34" i="9" s="1"/>
  <c r="AF35" i="9" s="1"/>
  <c r="AF36" i="9" s="1"/>
  <c r="AF37" i="9" s="1"/>
  <c r="AF47" i="9" s="1"/>
  <c r="AF48" i="9" s="1"/>
  <c r="AF49" i="9" s="1"/>
  <c r="AF51" i="9" s="1"/>
  <c r="AF53" i="9" s="1"/>
  <c r="E30" i="21" s="1"/>
  <c r="AD50" i="9"/>
  <c r="AD34" i="9" s="1"/>
  <c r="AD35" i="9" s="1"/>
  <c r="AD36" i="9" s="1"/>
  <c r="AD37" i="9" s="1"/>
  <c r="AD47" i="9" s="1"/>
  <c r="AD48" i="9" s="1"/>
  <c r="AD49" i="9" s="1"/>
  <c r="AD51" i="9" s="1"/>
  <c r="AD53" i="9" s="1"/>
  <c r="C30" i="21" s="1"/>
  <c r="U50" i="9"/>
  <c r="U34" i="9" s="1"/>
  <c r="U35" i="9" s="1"/>
  <c r="U36" i="9" s="1"/>
  <c r="U37" i="9" s="1"/>
  <c r="U47" i="9" s="1"/>
  <c r="U48" i="9" s="1"/>
  <c r="U49" i="9" s="1"/>
  <c r="U51" i="9" s="1"/>
  <c r="U53" i="9" s="1"/>
  <c r="C22" i="21" s="1"/>
  <c r="P50" i="9"/>
  <c r="P34" i="9" s="1"/>
  <c r="P35" i="9" s="1"/>
  <c r="P36" i="9" s="1"/>
  <c r="P37" i="9" s="1"/>
  <c r="P47" i="9" s="1"/>
  <c r="P48" i="9" s="1"/>
  <c r="N50" i="9"/>
  <c r="N34" i="9" s="1"/>
  <c r="N35" i="9" s="1"/>
  <c r="N36" i="9" s="1"/>
  <c r="N37" i="9" s="1"/>
  <c r="N47" i="9" s="1"/>
  <c r="N48" i="9" s="1"/>
  <c r="N49" i="9" s="1"/>
  <c r="N51" i="9" s="1"/>
  <c r="N53" i="9" s="1"/>
  <c r="E14" i="21" s="1"/>
  <c r="L50" i="9"/>
  <c r="L34" i="9" s="1"/>
  <c r="L35" i="9" s="1"/>
  <c r="L36" i="9" s="1"/>
  <c r="L37" i="9" s="1"/>
  <c r="L47" i="9" s="1"/>
  <c r="L48" i="9" s="1"/>
  <c r="AG50" i="9"/>
  <c r="AG34" i="9" s="1"/>
  <c r="AG35" i="9" s="1"/>
  <c r="AG36" i="9" s="1"/>
  <c r="AG37" i="9" s="1"/>
  <c r="AG47" i="9" s="1"/>
  <c r="AG48" i="9" s="1"/>
  <c r="H50" i="9"/>
  <c r="H34" i="9" s="1"/>
  <c r="Y50" i="9"/>
  <c r="Y34" i="9" s="1"/>
  <c r="Y35" i="9" s="1"/>
  <c r="Y36" i="9" s="1"/>
  <c r="Y37" i="9" s="1"/>
  <c r="Y47" i="9" s="1"/>
  <c r="Y48" i="9" s="1"/>
  <c r="Y49" i="9" s="1"/>
  <c r="Y51" i="9" s="1"/>
  <c r="Y53" i="9" s="1"/>
  <c r="G22" i="21" s="1"/>
  <c r="AE35" i="9"/>
  <c r="AE36" i="9" s="1"/>
  <c r="AE37" i="9" s="1"/>
  <c r="AE47" i="9" s="1"/>
  <c r="AE48" i="9" s="1"/>
  <c r="AJ50" i="9"/>
  <c r="AJ34" i="9" s="1"/>
  <c r="AJ35" i="9" s="1"/>
  <c r="AJ36" i="9" s="1"/>
  <c r="AJ37" i="9" s="1"/>
  <c r="AJ47" i="9" s="1"/>
  <c r="AJ48" i="9" s="1"/>
  <c r="R50" i="9"/>
  <c r="R34" i="9" s="1"/>
  <c r="R35" i="9" s="1"/>
  <c r="R36" i="9" s="1"/>
  <c r="R37" i="9" s="1"/>
  <c r="R47" i="9" s="1"/>
  <c r="R48" i="9" s="1"/>
  <c r="I50" i="9"/>
  <c r="I34" i="9" s="1"/>
  <c r="V50" i="9"/>
  <c r="V34" i="9" s="1"/>
  <c r="V35" i="9" s="1"/>
  <c r="V36" i="9" s="1"/>
  <c r="V37" i="9" s="1"/>
  <c r="V47" i="9" s="1"/>
  <c r="V48" i="9" s="1"/>
  <c r="E50" i="9"/>
  <c r="E34" i="9" s="1"/>
  <c r="M50" i="9"/>
  <c r="M34" i="9" s="1"/>
  <c r="M35" i="9" s="1"/>
  <c r="M36" i="9" s="1"/>
  <c r="M37" i="9" s="1"/>
  <c r="M47" i="9" s="1"/>
  <c r="M48" i="9" s="1"/>
  <c r="M49" i="9" s="1"/>
  <c r="M51" i="9" s="1"/>
  <c r="M53" i="9" s="1"/>
  <c r="D14" i="21" s="1"/>
  <c r="D50" i="9"/>
  <c r="D34" i="9" s="1"/>
  <c r="C50" i="9"/>
  <c r="C34" i="9" s="1"/>
  <c r="T49" i="9"/>
  <c r="T51" i="9" s="1"/>
  <c r="T53" i="9" s="1"/>
  <c r="B22" i="21" s="1"/>
  <c r="W49" i="9"/>
  <c r="W51" i="9" s="1"/>
  <c r="W53" i="9" s="1"/>
  <c r="E22" i="21" s="1"/>
  <c r="AC49" i="9"/>
  <c r="AC51" i="9" s="1"/>
  <c r="AC53" i="9" s="1"/>
  <c r="B30" i="21" s="1"/>
  <c r="AG53" i="20" l="1"/>
  <c r="F32" i="21" s="1"/>
  <c r="F76" i="21"/>
  <c r="H76" i="21"/>
  <c r="H53" i="20"/>
  <c r="H8" i="21" s="1"/>
  <c r="H40" i="21" s="1"/>
  <c r="H55" i="21" s="1"/>
  <c r="I49" i="20"/>
  <c r="I51" i="20" s="1"/>
  <c r="D49" i="20"/>
  <c r="D51" i="20" s="1"/>
  <c r="E49" i="20"/>
  <c r="E51" i="20" s="1"/>
  <c r="G49" i="20"/>
  <c r="G51" i="20" s="1"/>
  <c r="G53" i="20" s="1"/>
  <c r="G8" i="21" s="1"/>
  <c r="C76" i="21"/>
  <c r="C53" i="20"/>
  <c r="C8" i="21" s="1"/>
  <c r="C40" i="21" s="1"/>
  <c r="C55" i="21" s="1"/>
  <c r="F40" i="21"/>
  <c r="F55" i="21" s="1"/>
  <c r="P53" i="20"/>
  <c r="G16" i="21" s="1"/>
  <c r="B76" i="21"/>
  <c r="D35" i="9"/>
  <c r="D70" i="21"/>
  <c r="C35" i="9"/>
  <c r="C70" i="21"/>
  <c r="H35" i="9"/>
  <c r="H70" i="21"/>
  <c r="E35" i="9"/>
  <c r="E70" i="21"/>
  <c r="I35" i="9"/>
  <c r="I70" i="21"/>
  <c r="G35" i="9"/>
  <c r="G70" i="21"/>
  <c r="F35" i="9"/>
  <c r="F70" i="21"/>
  <c r="B8" i="21"/>
  <c r="B40" i="21" s="1"/>
  <c r="B55" i="21" s="1"/>
  <c r="B34" i="9"/>
  <c r="P49" i="9"/>
  <c r="P51" i="9" s="1"/>
  <c r="P53" i="9" s="1"/>
  <c r="G14" i="21" s="1"/>
  <c r="L49" i="9"/>
  <c r="L51" i="9" s="1"/>
  <c r="L53" i="9" s="1"/>
  <c r="C14" i="21" s="1"/>
  <c r="V49" i="9"/>
  <c r="V51" i="9" s="1"/>
  <c r="V53" i="9" s="1"/>
  <c r="D22" i="21" s="1"/>
  <c r="R49" i="9"/>
  <c r="R51" i="9" s="1"/>
  <c r="R53" i="9" s="1"/>
  <c r="I14" i="21" s="1"/>
  <c r="AJ49" i="9"/>
  <c r="AJ51" i="9" s="1"/>
  <c r="AJ53" i="9" s="1"/>
  <c r="I30" i="21" s="1"/>
  <c r="AE49" i="9"/>
  <c r="AE51" i="9" s="1"/>
  <c r="AE53" i="9" s="1"/>
  <c r="D30" i="21" s="1"/>
  <c r="AG49" i="9"/>
  <c r="AG51" i="9" s="1"/>
  <c r="AG53" i="9" s="1"/>
  <c r="F30" i="21" s="1"/>
  <c r="I53" i="20" l="1"/>
  <c r="I8" i="21" s="1"/>
  <c r="I40" i="21" s="1"/>
  <c r="I55" i="21" s="1"/>
  <c r="I76" i="21"/>
  <c r="D53" i="20"/>
  <c r="D8" i="21" s="1"/>
  <c r="D40" i="21" s="1"/>
  <c r="D55" i="21" s="1"/>
  <c r="D76" i="21"/>
  <c r="G40" i="21"/>
  <c r="G55" i="21" s="1"/>
  <c r="E53" i="20"/>
  <c r="E8" i="21" s="1"/>
  <c r="E40" i="21" s="1"/>
  <c r="E55" i="21" s="1"/>
  <c r="E76" i="21"/>
  <c r="G76" i="21"/>
  <c r="B35" i="9"/>
  <c r="B70" i="21"/>
  <c r="F36" i="9"/>
  <c r="F37" i="9" s="1"/>
  <c r="F47" i="9" s="1"/>
  <c r="F48" i="9" s="1"/>
  <c r="F49" i="9" s="1"/>
  <c r="F51" i="9" s="1"/>
  <c r="F53" i="9" s="1"/>
  <c r="F6" i="21" s="1"/>
  <c r="F38" i="21" s="1"/>
  <c r="F53" i="21" s="1"/>
  <c r="F71" i="21"/>
  <c r="G36" i="9"/>
  <c r="G37" i="9" s="1"/>
  <c r="G47" i="9" s="1"/>
  <c r="G48" i="9" s="1"/>
  <c r="G49" i="9" s="1"/>
  <c r="G51" i="9" s="1"/>
  <c r="G53" i="9" s="1"/>
  <c r="G6" i="21" s="1"/>
  <c r="G38" i="21" s="1"/>
  <c r="G53" i="21" s="1"/>
  <c r="G71" i="21"/>
  <c r="I36" i="9"/>
  <c r="I37" i="9" s="1"/>
  <c r="I47" i="9" s="1"/>
  <c r="I48" i="9" s="1"/>
  <c r="I49" i="9" s="1"/>
  <c r="I51" i="9" s="1"/>
  <c r="I53" i="9" s="1"/>
  <c r="I6" i="21" s="1"/>
  <c r="I38" i="21" s="1"/>
  <c r="I53" i="21" s="1"/>
  <c r="I71" i="21"/>
  <c r="E36" i="9"/>
  <c r="E37" i="9" s="1"/>
  <c r="E47" i="9" s="1"/>
  <c r="E48" i="9" s="1"/>
  <c r="E49" i="9" s="1"/>
  <c r="E51" i="9" s="1"/>
  <c r="E71" i="21"/>
  <c r="H36" i="9"/>
  <c r="H37" i="9" s="1"/>
  <c r="H47" i="9" s="1"/>
  <c r="H48" i="9" s="1"/>
  <c r="H49" i="9" s="1"/>
  <c r="H51" i="9" s="1"/>
  <c r="H71" i="21"/>
  <c r="C36" i="9"/>
  <c r="C37" i="9" s="1"/>
  <c r="C47" i="9" s="1"/>
  <c r="C48" i="9" s="1"/>
  <c r="C49" i="9" s="1"/>
  <c r="C51" i="9" s="1"/>
  <c r="C53" i="9" s="1"/>
  <c r="C6" i="21" s="1"/>
  <c r="C38" i="21" s="1"/>
  <c r="C53" i="21" s="1"/>
  <c r="C71" i="21"/>
  <c r="D36" i="9"/>
  <c r="D37" i="9" s="1"/>
  <c r="D47" i="9" s="1"/>
  <c r="D48" i="9" s="1"/>
  <c r="D49" i="9" s="1"/>
  <c r="D51" i="9" s="1"/>
  <c r="D53" i="9" s="1"/>
  <c r="D6" i="21" s="1"/>
  <c r="D38" i="21" s="1"/>
  <c r="D53" i="21" s="1"/>
  <c r="D71" i="21"/>
  <c r="F74" i="21"/>
  <c r="I74" i="21" l="1"/>
  <c r="E53" i="9"/>
  <c r="E6" i="21" s="1"/>
  <c r="E38" i="21" s="1"/>
  <c r="E53" i="21" s="1"/>
  <c r="E74" i="21"/>
  <c r="C74" i="21"/>
  <c r="G74" i="21"/>
  <c r="D74" i="21"/>
  <c r="H74" i="21"/>
  <c r="H53" i="9"/>
  <c r="H6" i="21" s="1"/>
  <c r="H38" i="21" s="1"/>
  <c r="H53" i="21" s="1"/>
  <c r="B36" i="9"/>
  <c r="B37" i="9" s="1"/>
  <c r="B47" i="9" s="1"/>
  <c r="B48" i="9" s="1"/>
  <c r="B49" i="9" s="1"/>
  <c r="B51" i="9" s="1"/>
  <c r="B71" i="21"/>
  <c r="B53" i="9" l="1"/>
  <c r="B6" i="21" s="1"/>
  <c r="B38" i="21" s="1"/>
  <c r="B53" i="21" s="1"/>
  <c r="B74" i="21"/>
</calcChain>
</file>

<file path=xl/sharedStrings.xml><?xml version="1.0" encoding="utf-8"?>
<sst xmlns="http://schemas.openxmlformats.org/spreadsheetml/2006/main" count="480" uniqueCount="106">
  <si>
    <t>Overhead lines</t>
  </si>
  <si>
    <t>Underground cables</t>
  </si>
  <si>
    <t>Transformers</t>
  </si>
  <si>
    <t>Other</t>
  </si>
  <si>
    <t>Opening RABs</t>
  </si>
  <si>
    <t>Nominal Risk Free Rate</t>
  </si>
  <si>
    <t>Rf</t>
  </si>
  <si>
    <t>Real Risk Free Rate</t>
  </si>
  <si>
    <t>Rrf</t>
  </si>
  <si>
    <t>Inflation Rate</t>
  </si>
  <si>
    <t>f</t>
  </si>
  <si>
    <t>Cost of Debt Margin</t>
  </si>
  <si>
    <t>DRP</t>
  </si>
  <si>
    <t>Nominal Pre-tax Cost of Debt</t>
  </si>
  <si>
    <t>Rd</t>
  </si>
  <si>
    <t>Real Pre-tax Cost of Debt</t>
  </si>
  <si>
    <t>Rrd</t>
  </si>
  <si>
    <t xml:space="preserve">Market Risk Premium </t>
  </si>
  <si>
    <t>MRP</t>
  </si>
  <si>
    <t>Corporate Tax Rate</t>
  </si>
  <si>
    <t>T</t>
  </si>
  <si>
    <t>Effective Tax Rate for Equity (From Relevant Cash flows)</t>
  </si>
  <si>
    <t>Te</t>
  </si>
  <si>
    <t>Effective Tax Rate for Debt (Effective Debt Shield)</t>
  </si>
  <si>
    <t>Td</t>
  </si>
  <si>
    <t>Utilisation of Imputation (Franking) Credits</t>
  </si>
  <si>
    <t>g</t>
  </si>
  <si>
    <t>Proportion of Equity Funding</t>
  </si>
  <si>
    <t>E/V</t>
  </si>
  <si>
    <t>Proportion of Debt Funding</t>
  </si>
  <si>
    <t>D/V</t>
  </si>
  <si>
    <t>Equity Beta</t>
  </si>
  <si>
    <t>βe</t>
  </si>
  <si>
    <t>WACC Analysis</t>
  </si>
  <si>
    <t>Post-tax Nominal Return on Equity(pre-imp)</t>
  </si>
  <si>
    <t>Post-tax Real Return on Equity(pre-imp)</t>
  </si>
  <si>
    <t>Nominal Vanilla WACC</t>
  </si>
  <si>
    <t>Real Vanilla WACC</t>
  </si>
  <si>
    <t xml:space="preserve">Post-tax Nominal WACC </t>
  </si>
  <si>
    <t xml:space="preserve">Post-tax Real WACC </t>
  </si>
  <si>
    <t xml:space="preserve">Pre-tax Nominal WACC </t>
  </si>
  <si>
    <t xml:space="preserve">Pre-tax Real WACC </t>
  </si>
  <si>
    <t>Nominal Tax Allowance</t>
  </si>
  <si>
    <t>Real Tax Allowance</t>
  </si>
  <si>
    <t>Return on capital (at Nominal Vanilla WACC)</t>
  </si>
  <si>
    <t>Return of Capital (Regulatory Depreciation)</t>
  </si>
  <si>
    <t>Tax payable</t>
  </si>
  <si>
    <t>Less value of imputation credits</t>
  </si>
  <si>
    <t>Benchmark Tax liability</t>
  </si>
  <si>
    <t>Opening value</t>
  </si>
  <si>
    <t>Inflation addition</t>
  </si>
  <si>
    <t>Straight line depreciation</t>
  </si>
  <si>
    <t>Regulatory depreciation</t>
  </si>
  <si>
    <t>Actual additions (recognised in RAB)</t>
  </si>
  <si>
    <t xml:space="preserve">Disposals </t>
  </si>
  <si>
    <t xml:space="preserve">Closing value </t>
  </si>
  <si>
    <t>Overhead</t>
  </si>
  <si>
    <t>Tax expenses</t>
  </si>
  <si>
    <t>Opex</t>
  </si>
  <si>
    <t>Depreciation</t>
  </si>
  <si>
    <t>Interest (on debt)</t>
  </si>
  <si>
    <t>Debt / Equity Shares &amp; Return</t>
  </si>
  <si>
    <t>Nominal RAB (start of period)</t>
  </si>
  <si>
    <t>Equity share of RAB</t>
  </si>
  <si>
    <t>Debt share of RAB</t>
  </si>
  <si>
    <t>Return on Equity</t>
  </si>
  <si>
    <t>Return on Debt</t>
  </si>
  <si>
    <t>Total tax expenses</t>
  </si>
  <si>
    <t>Pro-rata ratios based on proportion of RAB</t>
  </si>
  <si>
    <t>Underground</t>
  </si>
  <si>
    <t>Total RAB</t>
  </si>
  <si>
    <t>Check</t>
  </si>
  <si>
    <t>Tax Calculation</t>
  </si>
  <si>
    <t>Pre-tax Income (neglecting capital contributions and carry-forwards)</t>
  </si>
  <si>
    <t>Tax Payable</t>
  </si>
  <si>
    <t>Value of Imputation Credits</t>
  </si>
  <si>
    <t>Intermediate tax calculation</t>
  </si>
  <si>
    <t>Benchmark tax liability</t>
  </si>
  <si>
    <t>User cost of capital</t>
  </si>
  <si>
    <t>Building block components</t>
  </si>
  <si>
    <t>Operations &amp; Maintenance Expenditure</t>
  </si>
  <si>
    <t>Revenue Requirement</t>
  </si>
  <si>
    <t>SP AusNet</t>
  </si>
  <si>
    <t>Total</t>
  </si>
  <si>
    <t>AUC/ Total RAB</t>
  </si>
  <si>
    <t>Regulatory depreciation/Total RAB</t>
  </si>
  <si>
    <t>Annual user costs for overhead, underground, transformers and other.</t>
  </si>
  <si>
    <t>Return on / Total RAB</t>
  </si>
  <si>
    <t>Tax liability / Total RAB</t>
  </si>
  <si>
    <t>TRAB0201</t>
  </si>
  <si>
    <t>TRAB0301</t>
  </si>
  <si>
    <t>Transmission switchyards and transformers</t>
  </si>
  <si>
    <t>TRAB0401</t>
  </si>
  <si>
    <t>TRAB0601 + TRAB0701</t>
  </si>
  <si>
    <t>Electranet</t>
  </si>
  <si>
    <t>Powerlink</t>
  </si>
  <si>
    <t>Transend</t>
  </si>
  <si>
    <t>Transgrid</t>
  </si>
  <si>
    <t>21ENT</t>
  </si>
  <si>
    <t>22PLK</t>
  </si>
  <si>
    <t>23SPT</t>
  </si>
  <si>
    <t>24TNT</t>
  </si>
  <si>
    <t>25TRG</t>
  </si>
  <si>
    <t>Financial year staring</t>
  </si>
  <si>
    <t>Calendar year staring</t>
  </si>
  <si>
    <t>SP AusNet transmission year staring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</si>
</sst>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mmmm\ yyyy"/>
    <numFmt numFmtId="165" formatCode="0.000%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name val="Times New Roman"/>
      <family val="1"/>
    </font>
    <font>
      <i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46">
    <xf numFmtId="0" fontId="0" fillId="0" borderId="0" xfId="0"/>
    <xf numFmtId="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1" fillId="0" borderId="0" xfId="0" applyFont="1"/>
    <xf numFmtId="10" fontId="5" fillId="2" borderId="5" xfId="3" applyNumberFormat="1" applyFont="1" applyFill="1" applyBorder="1" applyAlignment="1" applyProtection="1">
      <alignment horizontal="center"/>
      <protection locked="0"/>
    </xf>
    <xf numFmtId="10" fontId="5" fillId="2" borderId="6" xfId="3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left" indent="2"/>
    </xf>
    <xf numFmtId="0" fontId="7" fillId="0" borderId="0" xfId="0" applyFont="1" applyFill="1" applyAlignment="1">
      <alignment horizontal="left" indent="3"/>
    </xf>
    <xf numFmtId="0" fontId="0" fillId="0" borderId="1" xfId="0" applyBorder="1"/>
    <xf numFmtId="4" fontId="0" fillId="0" borderId="0" xfId="0" applyNumberFormat="1" applyBorder="1"/>
    <xf numFmtId="4" fontId="0" fillId="5" borderId="1" xfId="0" applyNumberFormat="1" applyFill="1" applyBorder="1"/>
    <xf numFmtId="10" fontId="0" fillId="0" borderId="1" xfId="0" applyNumberFormat="1" applyBorder="1"/>
    <xf numFmtId="2" fontId="0" fillId="6" borderId="1" xfId="0" applyNumberFormat="1" applyFill="1" applyBorder="1"/>
    <xf numFmtId="4" fontId="0" fillId="0" borderId="0" xfId="0" applyNumberFormat="1" applyFill="1" applyBorder="1"/>
    <xf numFmtId="0" fontId="0" fillId="0" borderId="0" xfId="0" applyFill="1"/>
    <xf numFmtId="4" fontId="0" fillId="0" borderId="1" xfId="0" applyNumberFormat="1" applyFill="1" applyBorder="1"/>
    <xf numFmtId="0" fontId="0" fillId="0" borderId="0" xfId="0" applyFont="1"/>
    <xf numFmtId="0" fontId="0" fillId="5" borderId="0" xfId="0" applyFont="1" applyFill="1"/>
    <xf numFmtId="0" fontId="8" fillId="0" borderId="0" xfId="0" applyFont="1" applyFill="1"/>
    <xf numFmtId="0" fontId="9" fillId="0" borderId="0" xfId="0" applyFont="1" applyFill="1"/>
    <xf numFmtId="0" fontId="10" fillId="0" borderId="0" xfId="0" applyFont="1" applyFill="1" applyAlignment="1">
      <alignment horizontal="left" indent="3"/>
    </xf>
    <xf numFmtId="4" fontId="0" fillId="0" borderId="0" xfId="0" applyNumberFormat="1"/>
    <xf numFmtId="0" fontId="1" fillId="0" borderId="0" xfId="0" applyFont="1" applyFill="1" applyBorder="1"/>
    <xf numFmtId="0" fontId="12" fillId="0" borderId="0" xfId="0" applyFont="1"/>
    <xf numFmtId="164" fontId="0" fillId="0" borderId="0" xfId="0" applyNumberFormat="1" applyFont="1"/>
    <xf numFmtId="10" fontId="5" fillId="2" borderId="0" xfId="3" applyNumberFormat="1" applyFont="1" applyFill="1" applyBorder="1" applyAlignment="1" applyProtection="1">
      <alignment horizontal="center"/>
      <protection locked="0"/>
    </xf>
    <xf numFmtId="10" fontId="2" fillId="2" borderId="0" xfId="3" applyNumberFormat="1" applyFont="1" applyFill="1" applyBorder="1" applyAlignment="1" applyProtection="1">
      <alignment horizontal="center"/>
      <protection locked="0"/>
    </xf>
    <xf numFmtId="10" fontId="4" fillId="4" borderId="0" xfId="3" applyNumberFormat="1" applyFont="1" applyFill="1" applyBorder="1" applyAlignment="1" applyProtection="1">
      <alignment horizontal="center"/>
      <protection locked="0"/>
    </xf>
    <xf numFmtId="0" fontId="0" fillId="0" borderId="0" xfId="0" applyBorder="1"/>
    <xf numFmtId="2" fontId="5" fillId="2" borderId="0" xfId="2" applyNumberFormat="1" applyFont="1" applyFill="1" applyBorder="1" applyAlignment="1" applyProtection="1">
      <alignment horizontal="center"/>
    </xf>
    <xf numFmtId="0" fontId="3" fillId="3" borderId="4" xfId="0" applyFont="1" applyFill="1" applyBorder="1"/>
    <xf numFmtId="0" fontId="6" fillId="3" borderId="4" xfId="0" applyFont="1" applyFill="1" applyBorder="1" applyAlignment="1" applyProtection="1">
      <alignment horizontal="right"/>
      <protection locked="0"/>
    </xf>
    <xf numFmtId="43" fontId="6" fillId="3" borderId="4" xfId="2" applyFont="1" applyFill="1" applyBorder="1" applyProtection="1">
      <protection locked="0"/>
    </xf>
    <xf numFmtId="43" fontId="6" fillId="3" borderId="4" xfId="2" applyFont="1" applyFill="1" applyBorder="1" applyAlignment="1" applyProtection="1">
      <alignment horizontal="center"/>
      <protection locked="0"/>
    </xf>
    <xf numFmtId="10" fontId="0" fillId="0" borderId="0" xfId="4" applyNumberFormat="1" applyFont="1"/>
    <xf numFmtId="10" fontId="1" fillId="0" borderId="0" xfId="4" applyNumberFormat="1" applyFont="1"/>
    <xf numFmtId="3" fontId="0" fillId="0" borderId="3" xfId="0" applyNumberFormat="1" applyBorder="1"/>
    <xf numFmtId="3" fontId="0" fillId="0" borderId="1" xfId="0" applyNumberFormat="1" applyBorder="1"/>
    <xf numFmtId="0" fontId="0" fillId="0" borderId="1" xfId="0" applyFill="1" applyBorder="1"/>
    <xf numFmtId="165" fontId="0" fillId="0" borderId="1" xfId="0" applyNumberFormat="1" applyBorder="1"/>
    <xf numFmtId="43" fontId="3" fillId="2" borderId="0" xfId="2" applyFont="1" applyFill="1" applyAlignment="1" applyProtection="1">
      <alignment horizontal="center" wrapText="1"/>
      <protection locked="0"/>
    </xf>
  </cellXfs>
  <cellStyles count="5">
    <cellStyle name="Comma 2" xfId="2"/>
    <cellStyle name="Normal" xfId="0" builtinId="0"/>
    <cellStyle name="Normal 2" xfId="1"/>
    <cellStyle name="Percent" xfId="4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solidated%20TNSP%20sheet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BT%20WACC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  <sheetName val="SD 2. Revenue"/>
      <sheetName val="SD 3. Opex"/>
      <sheetName val="SD 4. Assets (RAB)"/>
      <sheetName val="SD 5. Operational data"/>
      <sheetName val="SD 6. Physical assets"/>
      <sheetName val="SD 7. Quality of services"/>
      <sheetName val="SD 8. Operating environment"/>
      <sheetName val="Row integrity"/>
      <sheetName val="Second phase checking"/>
      <sheetName val="Audited data issu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4">
          <cell r="D14">
            <v>48431</v>
          </cell>
          <cell r="E14">
            <v>52930</v>
          </cell>
          <cell r="F14">
            <v>49444.635999999999</v>
          </cell>
          <cell r="G14">
            <v>54853</v>
          </cell>
          <cell r="H14">
            <v>57567</v>
          </cell>
          <cell r="I14">
            <v>64370</v>
          </cell>
          <cell r="J14">
            <v>72584</v>
          </cell>
          <cell r="K14">
            <v>70527</v>
          </cell>
          <cell r="L14">
            <v>118781</v>
          </cell>
          <cell r="M14">
            <v>128265</v>
          </cell>
          <cell r="N14">
            <v>144112</v>
          </cell>
          <cell r="O14">
            <v>142796</v>
          </cell>
          <cell r="P14">
            <v>151902</v>
          </cell>
          <cell r="Q14">
            <v>151029</v>
          </cell>
          <cell r="R14">
            <v>160384</v>
          </cell>
          <cell r="S14">
            <v>167377.59669000003</v>
          </cell>
          <cell r="T14">
            <v>61764.624702139656</v>
          </cell>
          <cell r="U14">
            <v>61817.594227019435</v>
          </cell>
          <cell r="V14">
            <v>58269.389500000005</v>
          </cell>
          <cell r="W14">
            <v>77590.490999999995</v>
          </cell>
          <cell r="X14">
            <v>80063.390000000014</v>
          </cell>
          <cell r="Y14">
            <v>75097.619000000006</v>
          </cell>
          <cell r="Z14">
            <v>72741.886999999988</v>
          </cell>
          <cell r="AA14">
            <v>76129.812000000005</v>
          </cell>
          <cell r="AB14">
            <v>35426.048000000003</v>
          </cell>
          <cell r="AC14">
            <v>37656.624000000003</v>
          </cell>
          <cell r="AD14">
            <v>46334.126000000004</v>
          </cell>
          <cell r="AE14">
            <v>46642.640999999996</v>
          </cell>
          <cell r="AF14">
            <v>47779.507999999994</v>
          </cell>
          <cell r="AG14">
            <v>46557.578000000001</v>
          </cell>
          <cell r="AH14">
            <v>46923.140000000007</v>
          </cell>
          <cell r="AI14">
            <v>44976.582999999999</v>
          </cell>
          <cell r="AJ14">
            <v>120730</v>
          </cell>
          <cell r="AK14">
            <v>123090</v>
          </cell>
          <cell r="AL14">
            <v>119710</v>
          </cell>
          <cell r="AM14">
            <v>124140</v>
          </cell>
          <cell r="AN14">
            <v>143240</v>
          </cell>
          <cell r="AO14">
            <v>137770</v>
          </cell>
          <cell r="AP14">
            <v>152110</v>
          </cell>
          <cell r="AQ14">
            <v>143050</v>
          </cell>
        </row>
      </sheetData>
      <sheetData sheetId="9">
        <row r="21">
          <cell r="D21">
            <v>436052.84853087494</v>
          </cell>
          <cell r="E21">
            <v>458979.27137393574</v>
          </cell>
          <cell r="F21">
            <v>476717.67599701579</v>
          </cell>
          <cell r="G21">
            <v>485419.99490799592</v>
          </cell>
          <cell r="H21">
            <v>501807.834060241</v>
          </cell>
          <cell r="I21">
            <v>497430.01679132233</v>
          </cell>
          <cell r="J21">
            <v>504352.03085025819</v>
          </cell>
          <cell r="K21">
            <v>490882.86055593973</v>
          </cell>
          <cell r="L21">
            <v>1525057.2615919942</v>
          </cell>
          <cell r="M21">
            <v>1533742.862114456</v>
          </cell>
          <cell r="N21">
            <v>1544582.679721249</v>
          </cell>
          <cell r="O21">
            <v>2012243.5117911182</v>
          </cell>
          <cell r="P21">
            <v>2317096.9548328095</v>
          </cell>
          <cell r="Q21">
            <v>2406493.5389174945</v>
          </cell>
          <cell r="R21">
            <v>2679609.0537718814</v>
          </cell>
          <cell r="S21">
            <v>2895336.4792404338</v>
          </cell>
          <cell r="T21">
            <v>947233.17299999995</v>
          </cell>
          <cell r="U21">
            <v>946708.61600000004</v>
          </cell>
          <cell r="V21">
            <v>946221.48400000005</v>
          </cell>
          <cell r="W21">
            <v>1001928.32</v>
          </cell>
          <cell r="X21">
            <v>1008691.633</v>
          </cell>
          <cell r="Y21">
            <v>1012409.603</v>
          </cell>
          <cell r="Z21">
            <v>1010384.402</v>
          </cell>
          <cell r="AA21">
            <v>1044676.635</v>
          </cell>
          <cell r="AB21">
            <v>218188.50644</v>
          </cell>
          <cell r="AC21">
            <v>218504.04961000002</v>
          </cell>
          <cell r="AD21">
            <v>255817.83108000003</v>
          </cell>
          <cell r="AE21">
            <v>274698.35412000003</v>
          </cell>
          <cell r="AF21">
            <v>287358.35591000004</v>
          </cell>
          <cell r="AG21">
            <v>283642.53805000003</v>
          </cell>
          <cell r="AH21">
            <v>390077.14689000003</v>
          </cell>
          <cell r="AI21">
            <v>397538.24843000004</v>
          </cell>
          <cell r="AJ21">
            <v>1262533.7235147201</v>
          </cell>
          <cell r="AK21">
            <v>1267077.6261765629</v>
          </cell>
          <cell r="AL21">
            <v>1260952.6261765629</v>
          </cell>
          <cell r="AM21">
            <v>1310348.4446204</v>
          </cell>
          <cell r="AN21">
            <v>1381871.75867367</v>
          </cell>
          <cell r="AO21">
            <v>1438330.3744896899</v>
          </cell>
          <cell r="AP21">
            <v>1468868.0326552901</v>
          </cell>
          <cell r="AQ21">
            <v>1509003.2929434499</v>
          </cell>
        </row>
        <row r="22">
          <cell r="D22">
            <v>13007.678193463376</v>
          </cell>
          <cell r="E22">
            <v>11179.87691957579</v>
          </cell>
          <cell r="F22">
            <v>20220.672632264126</v>
          </cell>
          <cell r="G22">
            <v>11970.899997731149</v>
          </cell>
          <cell r="H22">
            <v>14492.645027010554</v>
          </cell>
          <cell r="I22">
            <v>16581.000559710683</v>
          </cell>
          <cell r="J22">
            <v>7991.9622808531904</v>
          </cell>
          <cell r="K22">
            <v>12284.355869768257</v>
          </cell>
          <cell r="L22">
            <v>44303.883637308092</v>
          </cell>
          <cell r="M22">
            <v>38172.121437881084</v>
          </cell>
          <cell r="N22">
            <v>65515.717777379337</v>
          </cell>
          <cell r="O22">
            <v>49623.761079929143</v>
          </cell>
          <cell r="P22">
            <v>66919.767648600915</v>
          </cell>
          <cell r="Q22">
            <v>80216.451297249514</v>
          </cell>
          <cell r="R22">
            <v>43615.996568244911</v>
          </cell>
          <cell r="S22">
            <v>72455.795392991844</v>
          </cell>
          <cell r="T22">
            <v>26638.605</v>
          </cell>
          <cell r="U22">
            <v>30948.288</v>
          </cell>
          <cell r="V22">
            <v>28055.690999999999</v>
          </cell>
          <cell r="W22">
            <v>36930.68</v>
          </cell>
          <cell r="X22">
            <v>21282.552</v>
          </cell>
          <cell r="Y22">
            <v>26887.109</v>
          </cell>
          <cell r="Z22">
            <v>31401.999</v>
          </cell>
          <cell r="AA22">
            <v>23057.675999999999</v>
          </cell>
          <cell r="AB22">
            <v>4893.0523300000004</v>
          </cell>
          <cell r="AC22">
            <v>7952.8585000000003</v>
          </cell>
          <cell r="AD22">
            <v>5489.8009599999996</v>
          </cell>
          <cell r="AE22">
            <v>11902.6459</v>
          </cell>
          <cell r="AF22">
            <v>8342.7995200000005</v>
          </cell>
          <cell r="AG22">
            <v>9454.5497500000001</v>
          </cell>
          <cell r="AH22">
            <v>6097.0242500000004</v>
          </cell>
          <cell r="AI22">
            <v>9798.3695000000007</v>
          </cell>
          <cell r="AJ22">
            <v>37662.0229387441</v>
          </cell>
          <cell r="AK22">
            <v>30864</v>
          </cell>
          <cell r="AL22">
            <v>53485</v>
          </cell>
          <cell r="AM22">
            <v>32314.3882767055</v>
          </cell>
          <cell r="AN22">
            <v>39909.653680105803</v>
          </cell>
          <cell r="AO22">
            <v>47944.345816322799</v>
          </cell>
          <cell r="AP22">
            <v>23275.780936247102</v>
          </cell>
          <cell r="AQ22">
            <v>37762.845168754997</v>
          </cell>
        </row>
        <row r="23">
          <cell r="D23">
            <v>-17480.323426260809</v>
          </cell>
          <cell r="E23">
            <v>-19765.243692137887</v>
          </cell>
          <cell r="F23">
            <v>-21996.344764136316</v>
          </cell>
          <cell r="G23">
            <v>-17535.650318201675</v>
          </cell>
          <cell r="H23">
            <v>-19463.748492832274</v>
          </cell>
          <cell r="I23">
            <v>-20078.746330473088</v>
          </cell>
          <cell r="J23">
            <v>-20943.023606773142</v>
          </cell>
          <cell r="K23">
            <v>-21265.317323880401</v>
          </cell>
          <cell r="L23">
            <v>-75714.011184817165</v>
          </cell>
          <cell r="M23">
            <v>-78372.321051396459</v>
          </cell>
          <cell r="N23">
            <v>-51663.863705096286</v>
          </cell>
          <cell r="O23">
            <v>-63316.420421534611</v>
          </cell>
          <cell r="P23">
            <v>-71405.895920968745</v>
          </cell>
          <cell r="Q23">
            <v>-75400.042591737511</v>
          </cell>
          <cell r="R23">
            <v>-83458.225538538842</v>
          </cell>
          <cell r="S23">
            <v>-94720.583170326368</v>
          </cell>
          <cell r="T23">
            <v>-31740.31</v>
          </cell>
          <cell r="U23">
            <v>-32651.483</v>
          </cell>
          <cell r="V23">
            <v>-37104.580999999998</v>
          </cell>
          <cell r="W23">
            <v>-35826.807999999997</v>
          </cell>
          <cell r="X23">
            <v>-37267.500999999997</v>
          </cell>
          <cell r="Y23">
            <v>-38389.313000000002</v>
          </cell>
          <cell r="Z23">
            <v>-39621.940999999999</v>
          </cell>
          <cell r="AA23">
            <v>-41608.911</v>
          </cell>
          <cell r="AB23">
            <v>-9707.8929900000003</v>
          </cell>
          <cell r="AC23">
            <v>-10272.503360000001</v>
          </cell>
          <cell r="AD23">
            <v>-11067.27792</v>
          </cell>
          <cell r="AE23">
            <v>-11998.9159</v>
          </cell>
          <cell r="AF23">
            <v>-13629.61738</v>
          </cell>
          <cell r="AG23">
            <v>-14092.940909999999</v>
          </cell>
          <cell r="AH23">
            <v>-16959.922709999999</v>
          </cell>
          <cell r="AI23">
            <v>-17259.009579999998</v>
          </cell>
          <cell r="AJ23">
            <v>-49190.120276901398</v>
          </cell>
          <cell r="AK23">
            <v>-50989</v>
          </cell>
          <cell r="AL23">
            <v>-50341</v>
          </cell>
          <cell r="AM23">
            <v>-53440.138402985103</v>
          </cell>
          <cell r="AN23">
            <v>-56997.468507117999</v>
          </cell>
          <cell r="AO23">
            <v>-60114.112003796603</v>
          </cell>
          <cell r="AP23">
            <v>-63000.535840553399</v>
          </cell>
          <cell r="AQ23">
            <v>-65621.356185174198</v>
          </cell>
        </row>
        <row r="24">
          <cell r="D24">
            <v>-4472.6452327974312</v>
          </cell>
          <cell r="E24">
            <v>-8585.3667725620962</v>
          </cell>
          <cell r="F24">
            <v>-1775.6721318721925</v>
          </cell>
          <cell r="G24">
            <v>-5564.7503204705281</v>
          </cell>
          <cell r="H24">
            <v>-4971.1034658217168</v>
          </cell>
          <cell r="I24">
            <v>-3497.7457707624053</v>
          </cell>
          <cell r="J24">
            <v>-12951.061325919951</v>
          </cell>
          <cell r="K24">
            <v>-8980.9614541121446</v>
          </cell>
          <cell r="L24">
            <v>-31410.127547509073</v>
          </cell>
          <cell r="M24">
            <v>-40200.199613515375</v>
          </cell>
          <cell r="N24">
            <v>13851.854072283051</v>
          </cell>
          <cell r="O24">
            <v>-13692.659341605467</v>
          </cell>
          <cell r="P24">
            <v>-4486.1282723678305</v>
          </cell>
          <cell r="Q24">
            <v>4816.4087055120035</v>
          </cell>
          <cell r="R24">
            <v>-39842.228970293931</v>
          </cell>
          <cell r="S24">
            <v>-22264.787777334524</v>
          </cell>
          <cell r="T24">
            <v>-5101.7049999999999</v>
          </cell>
          <cell r="U24">
            <v>-1703.1949999999999</v>
          </cell>
          <cell r="V24">
            <v>-9048.89</v>
          </cell>
          <cell r="W24">
            <v>1103.8720000000001</v>
          </cell>
          <cell r="X24">
            <v>-15984.949000000001</v>
          </cell>
          <cell r="Y24">
            <v>-11502.204</v>
          </cell>
          <cell r="Z24">
            <v>-8219.9410000000007</v>
          </cell>
          <cell r="AA24">
            <v>-18551.235000000001</v>
          </cell>
          <cell r="AB24">
            <v>-4814.8406599999998</v>
          </cell>
          <cell r="AC24">
            <v>-2319.6448600000003</v>
          </cell>
          <cell r="AD24">
            <v>-5577.4769600000009</v>
          </cell>
          <cell r="AE24">
            <v>-96.270000000000437</v>
          </cell>
          <cell r="AF24">
            <v>-5286.8178599999992</v>
          </cell>
          <cell r="AG24">
            <v>-4638.3911599999992</v>
          </cell>
          <cell r="AH24">
            <v>-10862.898459999999</v>
          </cell>
          <cell r="AI24">
            <v>-7460.6400799999974</v>
          </cell>
          <cell r="AJ24">
            <v>-11528.097338157299</v>
          </cell>
          <cell r="AK24">
            <v>-20125</v>
          </cell>
          <cell r="AL24">
            <v>3144</v>
          </cell>
          <cell r="AM24">
            <v>-21125.750126279603</v>
          </cell>
          <cell r="AN24">
            <v>-17087.814827012196</v>
          </cell>
          <cell r="AO24">
            <v>-12169.766187473804</v>
          </cell>
          <cell r="AP24">
            <v>-39724.754904306297</v>
          </cell>
          <cell r="AQ24">
            <v>-27858.511016419201</v>
          </cell>
        </row>
        <row r="25">
          <cell r="D25">
            <v>27399.068075858173</v>
          </cell>
          <cell r="E25">
            <v>26323.771395642139</v>
          </cell>
          <cell r="F25">
            <v>10477.991042852436</v>
          </cell>
          <cell r="G25">
            <v>21952.589472715597</v>
          </cell>
          <cell r="H25">
            <v>593.28619690301878</v>
          </cell>
          <cell r="I25">
            <v>10419.759829698283</v>
          </cell>
          <cell r="J25">
            <v>-518.10896839854968</v>
          </cell>
          <cell r="K25">
            <v>47690.162554982278</v>
          </cell>
          <cell r="L25">
            <v>40095.728069970886</v>
          </cell>
          <cell r="M25">
            <v>73309.039532107287</v>
          </cell>
          <cell r="N25">
            <v>453808.97799758619</v>
          </cell>
          <cell r="O25">
            <v>318705.18643258064</v>
          </cell>
          <cell r="P25">
            <v>93882.712357052544</v>
          </cell>
          <cell r="Q25">
            <v>268299.10614887491</v>
          </cell>
          <cell r="R25">
            <v>202283.45244766949</v>
          </cell>
          <cell r="S25">
            <v>246889.63119632943</v>
          </cell>
          <cell r="T25">
            <v>4577.1469999999999</v>
          </cell>
          <cell r="U25">
            <v>1216.0630000000001</v>
          </cell>
          <cell r="V25">
            <v>6544.5659999999998</v>
          </cell>
          <cell r="W25">
            <v>5659.4409999999998</v>
          </cell>
          <cell r="X25">
            <v>19702.918000000001</v>
          </cell>
          <cell r="Y25">
            <v>9477.0040000000008</v>
          </cell>
          <cell r="Z25">
            <v>42512.173999999999</v>
          </cell>
          <cell r="AA25">
            <v>39393.686999999998</v>
          </cell>
          <cell r="AB25">
            <v>5130.3838299999998</v>
          </cell>
          <cell r="AC25">
            <v>39633.426330000002</v>
          </cell>
          <cell r="AD25">
            <v>24458</v>
          </cell>
          <cell r="AE25">
            <v>12756.271790000001</v>
          </cell>
          <cell r="AF25">
            <v>1571</v>
          </cell>
          <cell r="AG25">
            <v>111073</v>
          </cell>
          <cell r="AH25">
            <v>18324</v>
          </cell>
          <cell r="AI25">
            <v>10385.949560000001</v>
          </cell>
          <cell r="AJ25">
            <v>16072</v>
          </cell>
          <cell r="AK25">
            <v>14000</v>
          </cell>
          <cell r="AL25">
            <v>46251</v>
          </cell>
          <cell r="AM25">
            <v>92649.064179541194</v>
          </cell>
          <cell r="AN25">
            <v>73546.430643036001</v>
          </cell>
          <cell r="AO25">
            <v>42707.424353078299</v>
          </cell>
          <cell r="AP25">
            <v>79860.015192464198</v>
          </cell>
          <cell r="AQ25">
            <v>75782.438464236096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-159.08404928402678</v>
          </cell>
          <cell r="P26">
            <v>0</v>
          </cell>
          <cell r="Q26">
            <v>0</v>
          </cell>
          <cell r="R26">
            <v>-7928.9786696491874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-223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</row>
        <row r="27">
          <cell r="D27">
            <v>458979.27137393568</v>
          </cell>
          <cell r="E27">
            <v>476717.67599701579</v>
          </cell>
          <cell r="F27">
            <v>485419.99490799604</v>
          </cell>
          <cell r="G27">
            <v>501807.834060241</v>
          </cell>
          <cell r="H27">
            <v>497430.01679132238</v>
          </cell>
          <cell r="I27">
            <v>504352.03085025813</v>
          </cell>
          <cell r="J27">
            <v>490882.86055593973</v>
          </cell>
          <cell r="K27">
            <v>529592.06165680988</v>
          </cell>
          <cell r="L27">
            <v>1533742.862114456</v>
          </cell>
          <cell r="M27">
            <v>1566851.702033048</v>
          </cell>
          <cell r="N27">
            <v>2012243.5117911182</v>
          </cell>
          <cell r="O27">
            <v>2317096.9548328095</v>
          </cell>
          <cell r="P27">
            <v>2406493.5389174945</v>
          </cell>
          <cell r="Q27">
            <v>2679609.0537718814</v>
          </cell>
          <cell r="R27">
            <v>2834121.2985796081</v>
          </cell>
          <cell r="S27">
            <v>3119961.3226594287</v>
          </cell>
          <cell r="T27">
            <v>946708.61600000004</v>
          </cell>
          <cell r="U27">
            <v>946221.48400000005</v>
          </cell>
          <cell r="V27">
            <v>996021.32</v>
          </cell>
          <cell r="W27">
            <v>1008691.633</v>
          </cell>
          <cell r="X27">
            <v>1012409.603</v>
          </cell>
          <cell r="Y27">
            <v>1010384.402</v>
          </cell>
          <cell r="Z27">
            <v>1044676.635</v>
          </cell>
          <cell r="AA27">
            <v>1065519.0870000001</v>
          </cell>
          <cell r="AB27">
            <v>218504.04961000002</v>
          </cell>
          <cell r="AC27">
            <v>255817.83108000003</v>
          </cell>
          <cell r="AD27">
            <v>274698.35412000003</v>
          </cell>
          <cell r="AE27">
            <v>287358.35591000004</v>
          </cell>
          <cell r="AF27">
            <v>283642.53805000003</v>
          </cell>
          <cell r="AG27">
            <v>390077.14689000003</v>
          </cell>
          <cell r="AH27">
            <v>397538.24843000004</v>
          </cell>
          <cell r="AI27">
            <v>400463.55791000003</v>
          </cell>
          <cell r="AJ27">
            <v>1267077.6261765629</v>
          </cell>
          <cell r="AK27">
            <v>1260952.6261765629</v>
          </cell>
          <cell r="AL27">
            <v>1310347.6261765629</v>
          </cell>
          <cell r="AM27">
            <v>1381871.7586736616</v>
          </cell>
          <cell r="AN27">
            <v>1438330.3744896937</v>
          </cell>
          <cell r="AO27">
            <v>1468868.0326552945</v>
          </cell>
          <cell r="AP27">
            <v>1509003.2929434481</v>
          </cell>
          <cell r="AQ27">
            <v>1556927.2203912665</v>
          </cell>
        </row>
        <row r="30">
          <cell r="D30">
            <v>13635.814121360278</v>
          </cell>
          <cell r="E30">
            <v>34321.644341555126</v>
          </cell>
          <cell r="F30">
            <v>33828.513632053844</v>
          </cell>
          <cell r="G30">
            <v>12849.93811092155</v>
          </cell>
          <cell r="H30">
            <v>12324.283151633901</v>
          </cell>
          <cell r="I30">
            <v>11924.360556911255</v>
          </cell>
          <cell r="J30">
            <v>11666.283765057889</v>
          </cell>
          <cell r="K30">
            <v>107784.33864850263</v>
          </cell>
          <cell r="L30">
            <v>28504.962077779965</v>
          </cell>
          <cell r="M30">
            <v>27942.154722202511</v>
          </cell>
          <cell r="N30">
            <v>27183.935018979304</v>
          </cell>
          <cell r="O30">
            <v>27037.644404322262</v>
          </cell>
          <cell r="P30">
            <v>32333.894579269247</v>
          </cell>
          <cell r="Q30">
            <v>46159.791470387194</v>
          </cell>
          <cell r="R30">
            <v>45845.056543609491</v>
          </cell>
          <cell r="S30">
            <v>49935.476372688288</v>
          </cell>
          <cell r="T30">
            <v>38995.232000000004</v>
          </cell>
          <cell r="U30">
            <v>38786.216999999997</v>
          </cell>
          <cell r="V30">
            <v>38716.527999999998</v>
          </cell>
          <cell r="W30">
            <v>38367.953000000001</v>
          </cell>
          <cell r="X30">
            <v>38409.987999999998</v>
          </cell>
          <cell r="Y30">
            <v>37812.957999999999</v>
          </cell>
          <cell r="Z30">
            <v>37387.341</v>
          </cell>
          <cell r="AA30">
            <v>37095.459000000003</v>
          </cell>
          <cell r="AB30">
            <v>7504.0862399999978</v>
          </cell>
          <cell r="AC30">
            <v>9909.4738599999982</v>
          </cell>
          <cell r="AD30">
            <v>11407.890699999998</v>
          </cell>
          <cell r="AE30">
            <v>11057.065929999999</v>
          </cell>
          <cell r="AF30">
            <v>11570.373339999998</v>
          </cell>
          <cell r="AG30">
            <v>11256.72106</v>
          </cell>
          <cell r="AH30">
            <v>11206.504360000001</v>
          </cell>
          <cell r="AI30">
            <v>29919.018309999999</v>
          </cell>
          <cell r="AJ30">
            <v>205149.779809909</v>
          </cell>
          <cell r="AK30">
            <v>208543.15624601059</v>
          </cell>
          <cell r="AL30">
            <v>208322.15624601059</v>
          </cell>
          <cell r="AM30">
            <v>211675.351706371</v>
          </cell>
          <cell r="AN30">
            <v>217539.345970255</v>
          </cell>
          <cell r="AO30">
            <v>217546.17153907401</v>
          </cell>
          <cell r="AP30">
            <v>218340.55795862299</v>
          </cell>
          <cell r="AQ30">
            <v>215128.00596797501</v>
          </cell>
        </row>
        <row r="31">
          <cell r="D31">
            <v>406.76326870498417</v>
          </cell>
          <cell r="E31">
            <v>836.01108666065829</v>
          </cell>
          <cell r="F31">
            <v>1434.8855396629494</v>
          </cell>
          <cell r="G31">
            <v>316.89119878968205</v>
          </cell>
          <cell r="H31">
            <v>355.93597549845163</v>
          </cell>
          <cell r="I31">
            <v>397.4786852303738</v>
          </cell>
          <cell r="J31">
            <v>184.86393254110732</v>
          </cell>
          <cell r="K31">
            <v>2697.3057719845492</v>
          </cell>
          <cell r="L31">
            <v>835.24592771041773</v>
          </cell>
          <cell r="M31">
            <v>730.51824610786059</v>
          </cell>
          <cell r="N31">
            <v>1153.0460869232843</v>
          </cell>
          <cell r="O31">
            <v>666.77298161090937</v>
          </cell>
          <cell r="P31">
            <v>933.83089037600587</v>
          </cell>
          <cell r="Q31">
            <v>1538.6597156795676</v>
          </cell>
          <cell r="R31">
            <v>746.21998536033163</v>
          </cell>
          <cell r="S31">
            <v>1249.6352962265244</v>
          </cell>
          <cell r="T31">
            <v>1091.3710000000001</v>
          </cell>
          <cell r="U31">
            <v>1266.3109999999999</v>
          </cell>
          <cell r="V31">
            <v>1080.739</v>
          </cell>
          <cell r="W31">
            <v>1406.2840000000001</v>
          </cell>
          <cell r="X31">
            <v>794.89200000000005</v>
          </cell>
          <cell r="Y31">
            <v>994.90599999999995</v>
          </cell>
          <cell r="Z31">
            <v>1115.0550000000001</v>
          </cell>
          <cell r="AA31">
            <v>789.00300000000004</v>
          </cell>
          <cell r="AB31">
            <v>176.81637000000003</v>
          </cell>
          <cell r="AC31">
            <v>237.58274000000003</v>
          </cell>
          <cell r="AD31">
            <v>278.10383000000007</v>
          </cell>
          <cell r="AE31">
            <v>468.0684500000001</v>
          </cell>
          <cell r="AF31">
            <v>342.58099999999996</v>
          </cell>
          <cell r="AG31">
            <v>378.93072999999998</v>
          </cell>
          <cell r="AH31">
            <v>277.32014999999996</v>
          </cell>
          <cell r="AI31">
            <v>926.61615999999992</v>
          </cell>
          <cell r="AJ31">
            <v>6119.7222451769303</v>
          </cell>
          <cell r="AK31">
            <v>5080</v>
          </cell>
          <cell r="AL31">
            <v>8836</v>
          </cell>
          <cell r="AM31">
            <v>5220.1073170498503</v>
          </cell>
          <cell r="AN31">
            <v>6282.7247933647404</v>
          </cell>
          <cell r="AO31">
            <v>7251.5390513024304</v>
          </cell>
          <cell r="AP31">
            <v>3459.83906216271</v>
          </cell>
          <cell r="AQ31">
            <v>5383.5837329323003</v>
          </cell>
        </row>
        <row r="32">
          <cell r="D32">
            <v>-786.82390154796644</v>
          </cell>
          <cell r="E32">
            <v>-1329.1417961619402</v>
          </cell>
          <cell r="F32">
            <v>-1361.5598163058689</v>
          </cell>
          <cell r="G32">
            <v>-704.99931050990244</v>
          </cell>
          <cell r="H32">
            <v>-718.86176482800931</v>
          </cell>
          <cell r="I32">
            <v>-738.67148280706454</v>
          </cell>
          <cell r="J32">
            <v>-765.4410290484858</v>
          </cell>
          <cell r="K32">
            <v>-3233.3431701524491</v>
          </cell>
          <cell r="L32">
            <v>-1453.5002233003718</v>
          </cell>
          <cell r="M32">
            <v>-1488.7379493310718</v>
          </cell>
          <cell r="N32">
            <v>-1299.3367015803274</v>
          </cell>
          <cell r="O32">
            <v>-1354.4499549892614</v>
          </cell>
          <cell r="P32">
            <v>-1524.1073990158047</v>
          </cell>
          <cell r="Q32">
            <v>-1897.7366074054273</v>
          </cell>
          <cell r="R32">
            <v>-1962.0127172177511</v>
          </cell>
          <cell r="S32">
            <v>-1935.4128409491875</v>
          </cell>
          <cell r="T32">
            <v>-1300.386</v>
          </cell>
          <cell r="U32">
            <v>-1336</v>
          </cell>
          <cell r="V32">
            <v>-1429.3140000000001</v>
          </cell>
          <cell r="W32">
            <v>-1364.25</v>
          </cell>
          <cell r="X32">
            <v>-1391.921</v>
          </cell>
          <cell r="Y32">
            <v>-1420.5229999999999</v>
          </cell>
          <cell r="Z32">
            <v>-1406.9369999999999</v>
          </cell>
          <cell r="AA32">
            <v>-1423.8019999999999</v>
          </cell>
          <cell r="AB32">
            <v>-534.26691999999991</v>
          </cell>
          <cell r="AC32">
            <v>-620.77354999999989</v>
          </cell>
          <cell r="AD32">
            <v>-655.81359999999995</v>
          </cell>
          <cell r="AE32">
            <v>-692.88579000000016</v>
          </cell>
          <cell r="AF32">
            <v>-776.41384999999991</v>
          </cell>
          <cell r="AG32">
            <v>-792.4729699999998</v>
          </cell>
          <cell r="AH32">
            <v>-814.18895000000009</v>
          </cell>
          <cell r="AI32">
            <v>-1270.1833799999999</v>
          </cell>
          <cell r="AJ32">
            <v>-5304.3458090753402</v>
          </cell>
          <cell r="AK32">
            <v>-5522</v>
          </cell>
          <cell r="AL32">
            <v>-5661</v>
          </cell>
          <cell r="AM32">
            <v>-5905.3449137521702</v>
          </cell>
          <cell r="AN32">
            <v>-6275.8992245456702</v>
          </cell>
          <cell r="AO32">
            <v>-6457.1526317527696</v>
          </cell>
          <cell r="AP32">
            <v>-6672.3910528111901</v>
          </cell>
          <cell r="AQ32">
            <v>-6778.1222070153299</v>
          </cell>
        </row>
        <row r="33">
          <cell r="D33">
            <v>-380.06063284298227</v>
          </cell>
          <cell r="E33">
            <v>-493.1307095012819</v>
          </cell>
          <cell r="F33">
            <v>73.325723357080506</v>
          </cell>
          <cell r="G33">
            <v>-388.10811172022045</v>
          </cell>
          <cell r="H33">
            <v>-362.92578932955769</v>
          </cell>
          <cell r="I33">
            <v>-341.19279757669074</v>
          </cell>
          <cell r="J33">
            <v>-580.57709650737843</v>
          </cell>
          <cell r="K33">
            <v>-536.03739816789982</v>
          </cell>
          <cell r="L33">
            <v>-618.25429558995404</v>
          </cell>
          <cell r="M33">
            <v>-758.21970322321124</v>
          </cell>
          <cell r="N33">
            <v>-146.29061465704308</v>
          </cell>
          <cell r="O33">
            <v>-687.67697337835205</v>
          </cell>
          <cell r="P33">
            <v>-590.27650863979886</v>
          </cell>
          <cell r="Q33">
            <v>-359.0768917258597</v>
          </cell>
          <cell r="R33">
            <v>-1215.7927318574193</v>
          </cell>
          <cell r="S33">
            <v>-685.77754472266315</v>
          </cell>
          <cell r="T33">
            <v>-209.01499999999999</v>
          </cell>
          <cell r="U33">
            <v>-69.69</v>
          </cell>
          <cell r="V33">
            <v>-348.57400000000001</v>
          </cell>
          <cell r="W33">
            <v>42.033999999999999</v>
          </cell>
          <cell r="X33">
            <v>-597.029</v>
          </cell>
          <cell r="Y33">
            <v>-425.61700000000002</v>
          </cell>
          <cell r="Z33">
            <v>-291.88200000000001</v>
          </cell>
          <cell r="AA33">
            <v>-634.79899999999998</v>
          </cell>
          <cell r="AB33">
            <v>-357.45054999999991</v>
          </cell>
          <cell r="AC33">
            <v>-383.19080999999983</v>
          </cell>
          <cell r="AD33">
            <v>-377.70976999999988</v>
          </cell>
          <cell r="AE33">
            <v>-224.81734000000006</v>
          </cell>
          <cell r="AF33">
            <v>-433.83284999999995</v>
          </cell>
          <cell r="AG33">
            <v>-413.54223999999982</v>
          </cell>
          <cell r="AH33">
            <v>-536.86880000000019</v>
          </cell>
          <cell r="AI33">
            <v>-343.56722000000002</v>
          </cell>
          <cell r="AJ33">
            <v>815.37643610159012</v>
          </cell>
          <cell r="AK33">
            <v>-442</v>
          </cell>
          <cell r="AL33">
            <v>3175</v>
          </cell>
          <cell r="AM33">
            <v>-685.23759670231993</v>
          </cell>
          <cell r="AN33">
            <v>6.8255688190702131</v>
          </cell>
          <cell r="AO33">
            <v>794.38641954966079</v>
          </cell>
          <cell r="AP33">
            <v>-3212.5519906484801</v>
          </cell>
          <cell r="AQ33">
            <v>-1394.5384740830295</v>
          </cell>
        </row>
        <row r="34">
          <cell r="D34">
            <v>21065.890853037832</v>
          </cell>
          <cell r="E34">
            <v>0</v>
          </cell>
          <cell r="F34">
            <v>-21051.901244489371</v>
          </cell>
          <cell r="G34">
            <v>-137.54684756742975</v>
          </cell>
          <cell r="H34">
            <v>-36.996805393090185</v>
          </cell>
          <cell r="I34">
            <v>83.11600572332425</v>
          </cell>
          <cell r="J34">
            <v>96698.63197995213</v>
          </cell>
          <cell r="K34">
            <v>1188.3007343041168</v>
          </cell>
          <cell r="L34">
            <v>55.446940012502054</v>
          </cell>
          <cell r="M34">
            <v>0</v>
          </cell>
          <cell r="N34">
            <v>0</v>
          </cell>
          <cell r="O34">
            <v>5983.9271483253378</v>
          </cell>
          <cell r="P34">
            <v>14416.173399757748</v>
          </cell>
          <cell r="Q34">
            <v>44.341964948160999</v>
          </cell>
          <cell r="R34">
            <v>2980.2156886802559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2762.83817</v>
          </cell>
          <cell r="AC34">
            <v>1881.6076499999995</v>
          </cell>
          <cell r="AD34">
            <v>26.885000000000002</v>
          </cell>
          <cell r="AE34">
            <v>738.12474999999995</v>
          </cell>
          <cell r="AF34">
            <v>120.18056999999999</v>
          </cell>
          <cell r="AG34">
            <v>363.32554000000005</v>
          </cell>
          <cell r="AH34">
            <v>19249.382750000001</v>
          </cell>
          <cell r="AI34">
            <v>3120.2724499999995</v>
          </cell>
          <cell r="AJ34">
            <v>2578</v>
          </cell>
          <cell r="AK34">
            <v>221</v>
          </cell>
          <cell r="AL34">
            <v>178</v>
          </cell>
          <cell r="AM34">
            <v>6549.2318605862602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</row>
        <row r="36">
          <cell r="D36">
            <v>34321.644341555126</v>
          </cell>
          <cell r="E36">
            <v>33828.513632053851</v>
          </cell>
          <cell r="F36">
            <v>12849.938110921548</v>
          </cell>
          <cell r="G36">
            <v>12324.283151633899</v>
          </cell>
          <cell r="H36">
            <v>11924.360556911255</v>
          </cell>
          <cell r="I36">
            <v>11666.283765057889</v>
          </cell>
          <cell r="J36">
            <v>107784.33864850264</v>
          </cell>
          <cell r="K36">
            <v>108436.60198463884</v>
          </cell>
          <cell r="L36">
            <v>27942.154722202511</v>
          </cell>
          <cell r="M36">
            <v>27183.9350189793</v>
          </cell>
          <cell r="N36">
            <v>27037.644404322262</v>
          </cell>
          <cell r="O36">
            <v>32333.894579269247</v>
          </cell>
          <cell r="P36">
            <v>46159.791470387194</v>
          </cell>
          <cell r="Q36">
            <v>45845.056543609491</v>
          </cell>
          <cell r="R36">
            <v>47609.479500432324</v>
          </cell>
          <cell r="S36">
            <v>49249.698827965622</v>
          </cell>
          <cell r="T36">
            <v>38786.216999999997</v>
          </cell>
          <cell r="U36">
            <v>38716.527999999998</v>
          </cell>
          <cell r="V36">
            <v>38367.953000000001</v>
          </cell>
          <cell r="W36">
            <v>38409.987999999998</v>
          </cell>
          <cell r="X36">
            <v>37812.957999999999</v>
          </cell>
          <cell r="Y36">
            <v>37387.341</v>
          </cell>
          <cell r="Z36">
            <v>37095.459000000003</v>
          </cell>
          <cell r="AA36">
            <v>36460.660000000003</v>
          </cell>
          <cell r="AB36">
            <v>9909.4738599999982</v>
          </cell>
          <cell r="AC36">
            <v>11407.890699999998</v>
          </cell>
          <cell r="AD36">
            <v>11057.065929999999</v>
          </cell>
          <cell r="AE36">
            <v>11570.373339999998</v>
          </cell>
          <cell r="AF36">
            <v>11256.72106</v>
          </cell>
          <cell r="AG36">
            <v>11206.504360000001</v>
          </cell>
          <cell r="AH36">
            <v>29919.018309999999</v>
          </cell>
          <cell r="AI36">
            <v>32695.723540000003</v>
          </cell>
          <cell r="AJ36">
            <v>208543.15624601059</v>
          </cell>
          <cell r="AK36">
            <v>208322.15624601059</v>
          </cell>
          <cell r="AL36">
            <v>211675.15624601059</v>
          </cell>
          <cell r="AM36">
            <v>217539.34597025494</v>
          </cell>
          <cell r="AN36">
            <v>217546.17153907407</v>
          </cell>
          <cell r="AO36">
            <v>218340.55795862366</v>
          </cell>
          <cell r="AP36">
            <v>215128.00596797449</v>
          </cell>
          <cell r="AQ36">
            <v>213733.46749389201</v>
          </cell>
        </row>
        <row r="39">
          <cell r="D39">
            <v>338966.60236865113</v>
          </cell>
          <cell r="E39">
            <v>360284.35536341142</v>
          </cell>
          <cell r="F39">
            <v>382357.83854779822</v>
          </cell>
          <cell r="G39">
            <v>429291.55538443109</v>
          </cell>
          <cell r="H39">
            <v>443525.11043652688</v>
          </cell>
          <cell r="I39">
            <v>447655.40451620985</v>
          </cell>
          <cell r="J39">
            <v>492615.71471810684</v>
          </cell>
          <cell r="K39">
            <v>643340.37437330629</v>
          </cell>
          <cell r="L39">
            <v>887104.33124682226</v>
          </cell>
          <cell r="M39">
            <v>1056266.9613883919</v>
          </cell>
          <cell r="N39">
            <v>1220899.182935239</v>
          </cell>
          <cell r="O39">
            <v>1404016.7822125403</v>
          </cell>
          <cell r="P39">
            <v>1657247.8917289532</v>
          </cell>
          <cell r="Q39">
            <v>1900901.2922918843</v>
          </cell>
          <cell r="R39">
            <v>1997288.934783767</v>
          </cell>
          <cell r="S39">
            <v>2019311.9979734141</v>
          </cell>
          <cell r="T39">
            <v>611874.91799999995</v>
          </cell>
          <cell r="U39">
            <v>623385.92700000003</v>
          </cell>
          <cell r="V39">
            <v>662510.09400000004</v>
          </cell>
          <cell r="W39">
            <v>800385.12800000003</v>
          </cell>
          <cell r="X39">
            <v>814692.76800000004</v>
          </cell>
          <cell r="Y39">
            <v>836476.70900000003</v>
          </cell>
          <cell r="Z39">
            <v>883641.56599999999</v>
          </cell>
          <cell r="AA39">
            <v>914773.50300000003</v>
          </cell>
          <cell r="AB39">
            <v>329431.49356000003</v>
          </cell>
          <cell r="AC39">
            <v>360889.56277000002</v>
          </cell>
          <cell r="AD39">
            <v>392235.36446000001</v>
          </cell>
          <cell r="AE39">
            <v>405633.66619000002</v>
          </cell>
          <cell r="AF39">
            <v>445024.35699</v>
          </cell>
          <cell r="AG39">
            <v>469299.82712999999</v>
          </cell>
          <cell r="AH39">
            <v>547582.43498999998</v>
          </cell>
          <cell r="AI39">
            <v>588605.8195000001</v>
          </cell>
          <cell r="AJ39">
            <v>942701.918717255</v>
          </cell>
          <cell r="AK39">
            <v>1035006.9204308742</v>
          </cell>
          <cell r="AL39">
            <v>1155470.9204308742</v>
          </cell>
          <cell r="AM39">
            <v>1369066.17842716</v>
          </cell>
          <cell r="AN39">
            <v>1702388.4002799999</v>
          </cell>
          <cell r="AO39">
            <v>1824771.11635355</v>
          </cell>
          <cell r="AP39">
            <v>2063934.8473422099</v>
          </cell>
          <cell r="AQ39">
            <v>2255327.8249627398</v>
          </cell>
        </row>
        <row r="40">
          <cell r="D40">
            <v>10111.546104556364</v>
          </cell>
          <cell r="E40">
            <v>8775.8532906163418</v>
          </cell>
          <cell r="F40">
            <v>16218.263074649511</v>
          </cell>
          <cell r="G40">
            <v>10585.760332639808</v>
          </cell>
          <cell r="H40">
            <v>12797.222510398353</v>
          </cell>
          <cell r="I40">
            <v>14962.887296365718</v>
          </cell>
          <cell r="J40">
            <v>7773.5351084345666</v>
          </cell>
          <cell r="K40">
            <v>15977.376323995437</v>
          </cell>
          <cell r="L40">
            <v>28985.196534051916</v>
          </cell>
          <cell r="M40">
            <v>25091.420788656513</v>
          </cell>
          <cell r="N40">
            <v>51798.839856261438</v>
          </cell>
          <cell r="O40">
            <v>34632.025528691476</v>
          </cell>
          <cell r="P40">
            <v>47878.434083321656</v>
          </cell>
          <cell r="Q40">
            <v>63379.33678917832</v>
          </cell>
          <cell r="R40">
            <v>32519.100482058162</v>
          </cell>
          <cell r="S40">
            <v>50515.064729202422</v>
          </cell>
          <cell r="T40">
            <v>17556.142</v>
          </cell>
          <cell r="U40">
            <v>20785.043000000001</v>
          </cell>
          <cell r="V40">
            <v>19598.368999999999</v>
          </cell>
          <cell r="W40">
            <v>29495.767</v>
          </cell>
          <cell r="X40">
            <v>17177.257000000001</v>
          </cell>
          <cell r="Y40">
            <v>22207.346000000001</v>
          </cell>
          <cell r="Z40">
            <v>27423.359</v>
          </cell>
          <cell r="AA40">
            <v>20165.348000000002</v>
          </cell>
          <cell r="AB40">
            <v>6011.1313</v>
          </cell>
          <cell r="AC40">
            <v>8197.5587599999999</v>
          </cell>
          <cell r="AD40">
            <v>9443.0952099999995</v>
          </cell>
          <cell r="AE40">
            <v>17140.285650000002</v>
          </cell>
          <cell r="AF40">
            <v>12890.619479999999</v>
          </cell>
          <cell r="AG40">
            <v>15614.51952</v>
          </cell>
          <cell r="AH40">
            <v>8804.6556</v>
          </cell>
          <cell r="AI40">
            <v>14704.014340000002</v>
          </cell>
          <cell r="AJ40">
            <v>28121.2775752944</v>
          </cell>
          <cell r="AK40">
            <v>25211</v>
          </cell>
          <cell r="AL40">
            <v>49011</v>
          </cell>
          <cell r="AM40">
            <v>33762.421169597299</v>
          </cell>
          <cell r="AN40">
            <v>49166.451993646202</v>
          </cell>
          <cell r="AO40">
            <v>60825.703878451503</v>
          </cell>
          <cell r="AP40">
            <v>32705.249420250399</v>
          </cell>
          <cell r="AQ40">
            <v>56439.635259327697</v>
          </cell>
        </row>
        <row r="41">
          <cell r="D41">
            <v>-16884.270724394275</v>
          </cell>
          <cell r="E41">
            <v>-18025.67321570843</v>
          </cell>
          <cell r="F41">
            <v>-13097.148990530588</v>
          </cell>
          <cell r="G41">
            <v>-17007.506935942365</v>
          </cell>
          <cell r="H41">
            <v>-17880.334489858964</v>
          </cell>
          <cell r="I41">
            <v>-18584.819311718187</v>
          </cell>
          <cell r="J41">
            <v>-20247.720469624775</v>
          </cell>
          <cell r="K41">
            <v>-24024.506204581387</v>
          </cell>
          <cell r="L41">
            <v>-44420.40378965393</v>
          </cell>
          <cell r="M41">
            <v>-48599.569104919174</v>
          </cell>
          <cell r="N41">
            <v>-62503.877539408815</v>
          </cell>
          <cell r="O41">
            <v>-72174.813122816238</v>
          </cell>
          <cell r="P41">
            <v>-83918.370391703473</v>
          </cell>
          <cell r="Q41">
            <v>-96326.713632190251</v>
          </cell>
          <cell r="R41">
            <v>-104301.43407480296</v>
          </cell>
          <cell r="S41">
            <v>-89490.291216417681</v>
          </cell>
          <cell r="T41">
            <v>-33077.703999999998</v>
          </cell>
          <cell r="U41">
            <v>-35308.93</v>
          </cell>
          <cell r="V41">
            <v>-39950.266000000003</v>
          </cell>
          <cell r="W41">
            <v>-39580.178999999996</v>
          </cell>
          <cell r="X41">
            <v>-41600.817000000003</v>
          </cell>
          <cell r="Y41">
            <v>-43524.779000000002</v>
          </cell>
          <cell r="Z41">
            <v>-46254.006000000001</v>
          </cell>
          <cell r="AA41">
            <v>-48859.072</v>
          </cell>
          <cell r="AB41">
            <v>-20639.840090000002</v>
          </cell>
          <cell r="AC41">
            <v>-18809.72309</v>
          </cell>
          <cell r="AD41">
            <v>-21156.908479999998</v>
          </cell>
          <cell r="AE41">
            <v>-22645.19831</v>
          </cell>
          <cell r="AF41">
            <v>-24350.968769999999</v>
          </cell>
          <cell r="AG41">
            <v>-26889.58612</v>
          </cell>
          <cell r="AH41">
            <v>-27865.888339999998</v>
          </cell>
          <cell r="AI41">
            <v>-32082.80704</v>
          </cell>
          <cell r="AJ41">
            <v>-37197.275861675203</v>
          </cell>
          <cell r="AK41">
            <v>-40917</v>
          </cell>
          <cell r="AL41">
            <v>-44670</v>
          </cell>
          <cell r="AM41">
            <v>-52018.416333024303</v>
          </cell>
          <cell r="AN41">
            <v>-61831.519026759401</v>
          </cell>
          <cell r="AO41">
            <v>-67076.571377513101</v>
          </cell>
          <cell r="AP41">
            <v>-75652.334217696407</v>
          </cell>
          <cell r="AQ41">
            <v>-82802.461925167794</v>
          </cell>
        </row>
        <row r="42">
          <cell r="D42">
            <v>-6772.7246198379107</v>
          </cell>
          <cell r="E42">
            <v>-9249.8199250920879</v>
          </cell>
          <cell r="F42">
            <v>3121.1140841189208</v>
          </cell>
          <cell r="G42">
            <v>-6421.7466033025576</v>
          </cell>
          <cell r="H42">
            <v>-5083.1119794606147</v>
          </cell>
          <cell r="I42">
            <v>-3621.9320153524704</v>
          </cell>
          <cell r="J42">
            <v>-12474.185361190208</v>
          </cell>
          <cell r="K42">
            <v>-8047.1298805859542</v>
          </cell>
          <cell r="L42">
            <v>-15435.207255602018</v>
          </cell>
          <cell r="M42">
            <v>-23508.148316262657</v>
          </cell>
          <cell r="N42">
            <v>-10705.037683147379</v>
          </cell>
          <cell r="O42">
            <v>-37542.787594124748</v>
          </cell>
          <cell r="P42">
            <v>-36039.93630838181</v>
          </cell>
          <cell r="Q42">
            <v>-32947.376843011931</v>
          </cell>
          <cell r="R42">
            <v>-71782.333592744806</v>
          </cell>
          <cell r="S42">
            <v>-38975.226487215259</v>
          </cell>
          <cell r="T42">
            <v>-15521.563</v>
          </cell>
          <cell r="U42">
            <v>-14523.887000000001</v>
          </cell>
          <cell r="V42">
            <v>-20351.897000000001</v>
          </cell>
          <cell r="W42">
            <v>-10084.412</v>
          </cell>
          <cell r="X42">
            <v>-24423.56</v>
          </cell>
          <cell r="Y42">
            <v>-21317.432000000001</v>
          </cell>
          <cell r="Z42">
            <v>-18830.647000000001</v>
          </cell>
          <cell r="AA42">
            <v>-28693.723999999998</v>
          </cell>
          <cell r="AB42">
            <v>-14628.708790000001</v>
          </cell>
          <cell r="AC42">
            <v>-10612.16433</v>
          </cell>
          <cell r="AD42">
            <v>-11713.813269999999</v>
          </cell>
          <cell r="AE42">
            <v>-5504.9126599999981</v>
          </cell>
          <cell r="AF42">
            <v>-11460.34929</v>
          </cell>
          <cell r="AG42">
            <v>-11275.0666</v>
          </cell>
          <cell r="AH42">
            <v>-19061.232739999999</v>
          </cell>
          <cell r="AI42">
            <v>-17378.792699999998</v>
          </cell>
          <cell r="AJ42">
            <v>-9075.9982863808036</v>
          </cell>
          <cell r="AK42">
            <v>-15706</v>
          </cell>
          <cell r="AL42">
            <v>4341</v>
          </cell>
          <cell r="AM42">
            <v>-18255.995163427004</v>
          </cell>
          <cell r="AN42">
            <v>-12665.067033113199</v>
          </cell>
          <cell r="AO42">
            <v>-6250.8674990615982</v>
          </cell>
          <cell r="AP42">
            <v>-42947.084797446005</v>
          </cell>
          <cell r="AQ42">
            <v>-26362.826665840097</v>
          </cell>
        </row>
        <row r="43">
          <cell r="D43">
            <v>28090.4776145982</v>
          </cell>
          <cell r="E43">
            <v>31323.303109478897</v>
          </cell>
          <cell r="F43">
            <v>43812.602752513878</v>
          </cell>
          <cell r="G43">
            <v>20655.301655398343</v>
          </cell>
          <cell r="H43">
            <v>9213.4060591435591</v>
          </cell>
          <cell r="I43">
            <v>48582.242217249463</v>
          </cell>
          <cell r="J43">
            <v>163198.84501638974</v>
          </cell>
          <cell r="K43">
            <v>91030.038277789092</v>
          </cell>
          <cell r="L43">
            <v>184601.19338189694</v>
          </cell>
          <cell r="M43">
            <v>146322.74608689983</v>
          </cell>
          <cell r="N43">
            <v>193822.63696044812</v>
          </cell>
          <cell r="O43">
            <v>293155.54606070759</v>
          </cell>
          <cell r="P43">
            <v>279693.33687131281</v>
          </cell>
          <cell r="Q43">
            <v>129783.95715355898</v>
          </cell>
          <cell r="R43">
            <v>249894.05451009914</v>
          </cell>
          <cell r="S43">
            <v>201253.36029752143</v>
          </cell>
          <cell r="T43">
            <v>27818.571</v>
          </cell>
          <cell r="U43">
            <v>53648.053999999996</v>
          </cell>
          <cell r="V43">
            <v>58782.603999999999</v>
          </cell>
          <cell r="W43">
            <v>24392.053</v>
          </cell>
          <cell r="X43">
            <v>46207.500999999997</v>
          </cell>
          <cell r="Y43">
            <v>68956.289000000004</v>
          </cell>
          <cell r="Z43">
            <v>50930.584000000003</v>
          </cell>
          <cell r="AA43">
            <v>92033.808999999994</v>
          </cell>
          <cell r="AB43">
            <v>48564.777999999998</v>
          </cell>
          <cell r="AC43">
            <v>42455.96602</v>
          </cell>
          <cell r="AD43">
            <v>25144.115000000002</v>
          </cell>
          <cell r="AE43">
            <v>44976.603459999998</v>
          </cell>
          <cell r="AF43">
            <v>35735.819430000003</v>
          </cell>
          <cell r="AG43">
            <v>90132.674459999995</v>
          </cell>
          <cell r="AH43">
            <v>60084.617250000003</v>
          </cell>
          <cell r="AI43">
            <v>65089.777990000002</v>
          </cell>
          <cell r="AJ43">
            <v>103659</v>
          </cell>
          <cell r="AK43">
            <v>136409</v>
          </cell>
          <cell r="AL43">
            <v>209852</v>
          </cell>
          <cell r="AM43">
            <v>352965.21701626398</v>
          </cell>
          <cell r="AN43">
            <v>136918.51115666199</v>
          </cell>
          <cell r="AO43">
            <v>246469.72360772299</v>
          </cell>
          <cell r="AP43">
            <v>236731.65483797001</v>
          </cell>
          <cell r="AQ43">
            <v>209259.589283821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-3.3559847251643582</v>
          </cell>
          <cell r="M44">
            <v>0</v>
          </cell>
          <cell r="N44">
            <v>0</v>
          </cell>
          <cell r="O44">
            <v>-2381.6489501695628</v>
          </cell>
          <cell r="P44">
            <v>0</v>
          </cell>
          <cell r="Q44">
            <v>-448.93781866443641</v>
          </cell>
          <cell r="R44">
            <v>0</v>
          </cell>
          <cell r="S44">
            <v>0</v>
          </cell>
          <cell r="T44">
            <v>-786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-474</v>
          </cell>
          <cell r="Z44">
            <v>-968</v>
          </cell>
          <cell r="AA44">
            <v>-2110.2719999999999</v>
          </cell>
          <cell r="AB44">
            <v>-2478</v>
          </cell>
          <cell r="AC44">
            <v>-498</v>
          </cell>
          <cell r="AD44">
            <v>-32</v>
          </cell>
          <cell r="AE44">
            <v>-81</v>
          </cell>
          <cell r="AF44">
            <v>0</v>
          </cell>
          <cell r="AG44">
            <v>-575</v>
          </cell>
          <cell r="AH44">
            <v>0</v>
          </cell>
          <cell r="AI44">
            <v>0</v>
          </cell>
          <cell r="AJ44">
            <v>-2278</v>
          </cell>
          <cell r="AK44">
            <v>-239</v>
          </cell>
          <cell r="AL44">
            <v>-597</v>
          </cell>
          <cell r="AM44">
            <v>-1387</v>
          </cell>
          <cell r="AN44">
            <v>-1870.7280499999999</v>
          </cell>
          <cell r="AO44">
            <v>-1055.1251199999399</v>
          </cell>
          <cell r="AP44">
            <v>-2391.5924199999399</v>
          </cell>
          <cell r="AQ44">
            <v>-432.27473999994299</v>
          </cell>
        </row>
        <row r="45">
          <cell r="D45">
            <v>360284.35536341148</v>
          </cell>
          <cell r="E45">
            <v>382357.83854779822</v>
          </cell>
          <cell r="F45">
            <v>429291.55538443103</v>
          </cell>
          <cell r="G45">
            <v>443525.11043652688</v>
          </cell>
          <cell r="H45">
            <v>447655.40451620979</v>
          </cell>
          <cell r="I45">
            <v>492615.71471810678</v>
          </cell>
          <cell r="J45">
            <v>643340.37437330629</v>
          </cell>
          <cell r="K45">
            <v>726323.28277050948</v>
          </cell>
          <cell r="L45">
            <v>1056266.9613883924</v>
          </cell>
          <cell r="M45">
            <v>1179081.559159029</v>
          </cell>
          <cell r="N45">
            <v>1404016.7822125396</v>
          </cell>
          <cell r="O45">
            <v>1657247.8917289537</v>
          </cell>
          <cell r="P45">
            <v>1900901.2922918841</v>
          </cell>
          <cell r="Q45">
            <v>1997288.9347837672</v>
          </cell>
          <cell r="R45">
            <v>2175400.6557011218</v>
          </cell>
          <cell r="S45">
            <v>2181590.1317837206</v>
          </cell>
          <cell r="T45">
            <v>623385.92700000003</v>
          </cell>
          <cell r="U45">
            <v>662510.09400000004</v>
          </cell>
          <cell r="V45">
            <v>709528.12800000003</v>
          </cell>
          <cell r="W45">
            <v>814692.76800000004</v>
          </cell>
          <cell r="X45">
            <v>836476.70900000003</v>
          </cell>
          <cell r="Y45">
            <v>883641.56599999999</v>
          </cell>
          <cell r="Z45">
            <v>914773.50300000003</v>
          </cell>
          <cell r="AA45">
            <v>976003.31599999999</v>
          </cell>
          <cell r="AB45">
            <v>360889.56277000002</v>
          </cell>
          <cell r="AC45">
            <v>392235.36446000001</v>
          </cell>
          <cell r="AD45">
            <v>405633.66619000002</v>
          </cell>
          <cell r="AE45">
            <v>445024.35699</v>
          </cell>
          <cell r="AF45">
            <v>469299.82712999999</v>
          </cell>
          <cell r="AG45">
            <v>547582.43498999998</v>
          </cell>
          <cell r="AH45">
            <v>588605.8195000001</v>
          </cell>
          <cell r="AI45">
            <v>636316.80479000008</v>
          </cell>
          <cell r="AJ45">
            <v>1035006.9204308742</v>
          </cell>
          <cell r="AK45">
            <v>1155470.9204308742</v>
          </cell>
          <cell r="AL45">
            <v>1369065.9204308742</v>
          </cell>
          <cell r="AM45">
            <v>1702388.4002799967</v>
          </cell>
          <cell r="AN45">
            <v>1824771.1163535486</v>
          </cell>
          <cell r="AO45">
            <v>2063934.8473422115</v>
          </cell>
          <cell r="AP45">
            <v>2255327.8249627338</v>
          </cell>
          <cell r="AQ45">
            <v>2437792.3128407211</v>
          </cell>
        </row>
        <row r="57">
          <cell r="D57">
            <v>170033.39848894574</v>
          </cell>
          <cell r="E57">
            <v>177356.52386065177</v>
          </cell>
          <cell r="F57">
            <v>193439.28302373775</v>
          </cell>
          <cell r="G57">
            <v>212102.55058858276</v>
          </cell>
          <cell r="H57">
            <v>217858.70464073232</v>
          </cell>
          <cell r="I57">
            <v>220136.36574671228</v>
          </cell>
          <cell r="J57">
            <v>244118.58759249665</v>
          </cell>
          <cell r="K57">
            <v>278916.48605635547</v>
          </cell>
          <cell r="L57">
            <v>100543.79535548504</v>
          </cell>
          <cell r="M57">
            <v>123087.21140077981</v>
          </cell>
          <cell r="N57">
            <v>140809.0990779883</v>
          </cell>
          <cell r="O57">
            <v>146215.89189437171</v>
          </cell>
          <cell r="P57">
            <v>148031.10348660237</v>
          </cell>
          <cell r="Q57">
            <v>174230.53853970801</v>
          </cell>
          <cell r="R57">
            <v>198064.862964311</v>
          </cell>
          <cell r="S57">
            <v>194596.89931286842</v>
          </cell>
          <cell r="T57">
            <v>155993.29999999999</v>
          </cell>
          <cell r="U57">
            <v>167219.89000000001</v>
          </cell>
          <cell r="V57">
            <v>177910.296</v>
          </cell>
          <cell r="W57">
            <v>170378.307</v>
          </cell>
          <cell r="X57">
            <v>161373.46799999999</v>
          </cell>
          <cell r="Y57">
            <v>147249.35500000001</v>
          </cell>
          <cell r="Z57">
            <v>152904.88200000001</v>
          </cell>
          <cell r="AA57">
            <v>151736.83799999999</v>
          </cell>
          <cell r="AB57">
            <v>11755</v>
          </cell>
          <cell r="AC57">
            <v>16772</v>
          </cell>
          <cell r="AD57">
            <v>21513</v>
          </cell>
          <cell r="AE57">
            <v>21838</v>
          </cell>
          <cell r="AF57">
            <v>21428</v>
          </cell>
          <cell r="AG57">
            <v>32116</v>
          </cell>
          <cell r="AH57">
            <v>51197</v>
          </cell>
          <cell r="AI57">
            <v>54888</v>
          </cell>
          <cell r="AJ57">
            <v>104391.20291429</v>
          </cell>
          <cell r="AK57">
            <v>105836.00006420931</v>
          </cell>
          <cell r="AL57">
            <v>105096.00006420931</v>
          </cell>
          <cell r="AM57">
            <v>113199.321015258</v>
          </cell>
          <cell r="AN57">
            <v>127175.82984652701</v>
          </cell>
          <cell r="AO57">
            <v>132375.55951568301</v>
          </cell>
          <cell r="AP57">
            <v>173727.903494539</v>
          </cell>
          <cell r="AQ57">
            <v>186823.67615956801</v>
          </cell>
        </row>
        <row r="58">
          <cell r="D58">
            <v>5072.1827345854963</v>
          </cell>
          <cell r="E58">
            <v>4320.0733264279916</v>
          </cell>
          <cell r="F58">
            <v>8205.0081488217656</v>
          </cell>
          <cell r="G58">
            <v>5231.6035631189225</v>
          </cell>
          <cell r="H58">
            <v>6304.1151091614593</v>
          </cell>
          <cell r="I58">
            <v>7296.8383790649395</v>
          </cell>
          <cell r="J58">
            <v>3900.7566459792552</v>
          </cell>
          <cell r="K58">
            <v>7102.1246877578524</v>
          </cell>
          <cell r="L58">
            <v>3581.4597500416949</v>
          </cell>
          <cell r="M58">
            <v>2967.2095321635088</v>
          </cell>
          <cell r="N58">
            <v>6027.0854080503541</v>
          </cell>
          <cell r="O58">
            <v>3637.3563091285841</v>
          </cell>
          <cell r="P58">
            <v>4312.4995636210697</v>
          </cell>
          <cell r="Q58">
            <v>6187.6097007915632</v>
          </cell>
          <cell r="R58">
            <v>3370.3900347885856</v>
          </cell>
          <cell r="S58">
            <v>5148.9646023005671</v>
          </cell>
          <cell r="T58">
            <v>5050.4350000000004</v>
          </cell>
          <cell r="U58">
            <v>6236.8360000000002</v>
          </cell>
          <cell r="V58">
            <v>5262.9409999999998</v>
          </cell>
          <cell r="W58">
            <v>6278.7759999999998</v>
          </cell>
          <cell r="X58">
            <v>3402.453</v>
          </cell>
          <cell r="Y58">
            <v>3909.2750000000001</v>
          </cell>
          <cell r="Z58">
            <v>4745.3239999999996</v>
          </cell>
          <cell r="AA58">
            <v>3344.9</v>
          </cell>
          <cell r="AB58">
            <v>189</v>
          </cell>
          <cell r="AC58">
            <v>396</v>
          </cell>
          <cell r="AD58">
            <v>524</v>
          </cell>
          <cell r="AE58">
            <v>927</v>
          </cell>
          <cell r="AF58">
            <v>700</v>
          </cell>
          <cell r="AG58">
            <v>1070</v>
          </cell>
          <cell r="AH58">
            <v>838</v>
          </cell>
          <cell r="AI58">
            <v>1374</v>
          </cell>
          <cell r="AJ58">
            <v>3114.0426632059298</v>
          </cell>
          <cell r="AK58">
            <v>2578</v>
          </cell>
          <cell r="AL58">
            <v>4458</v>
          </cell>
          <cell r="AM58">
            <v>2791.5985453824601</v>
          </cell>
          <cell r="AN58">
            <v>3672.94815441233</v>
          </cell>
          <cell r="AO58">
            <v>4412.5186505227502</v>
          </cell>
          <cell r="AP58">
            <v>2752.9039602983198</v>
          </cell>
          <cell r="AQ58">
            <v>4675.2671711603598</v>
          </cell>
        </row>
        <row r="59">
          <cell r="D59">
            <v>-8526.589121886127</v>
          </cell>
          <cell r="E59">
            <v>-9514.8647120025907</v>
          </cell>
          <cell r="F59">
            <v>-10686.928793657989</v>
          </cell>
          <cell r="G59">
            <v>-10302.405603280717</v>
          </cell>
          <cell r="H59">
            <v>-11299.21080417365</v>
          </cell>
          <cell r="I59">
            <v>-12098.942295189983</v>
          </cell>
          <cell r="J59">
            <v>-14494.455524566172</v>
          </cell>
          <cell r="K59">
            <v>-17628.205997779136</v>
          </cell>
          <cell r="L59">
            <v>-4664.5460526506886</v>
          </cell>
          <cell r="M59">
            <v>-5242.2320820188961</v>
          </cell>
          <cell r="N59">
            <v>-12560.432381998568</v>
          </cell>
          <cell r="O59">
            <v>-13493.897318207935</v>
          </cell>
          <cell r="P59">
            <v>-14323.275766492008</v>
          </cell>
          <cell r="Q59">
            <v>-16909.813021270864</v>
          </cell>
          <cell r="R59">
            <v>-19267.520698455352</v>
          </cell>
          <cell r="S59">
            <v>-11581.518391507603</v>
          </cell>
          <cell r="T59">
            <v>-15629.487999999999</v>
          </cell>
          <cell r="U59">
            <v>-18043.757000000001</v>
          </cell>
          <cell r="V59">
            <v>-19868.785</v>
          </cell>
          <cell r="W59">
            <v>-23524.382000000001</v>
          </cell>
          <cell r="X59">
            <v>-24974.893</v>
          </cell>
          <cell r="Y59">
            <v>-25816.437999999998</v>
          </cell>
          <cell r="Z59">
            <v>-27714.955000000002</v>
          </cell>
          <cell r="AA59">
            <v>-26760.613000000001</v>
          </cell>
          <cell r="AB59">
            <v>-1013</v>
          </cell>
          <cell r="AC59">
            <v>-1271</v>
          </cell>
          <cell r="AD59">
            <v>-1492</v>
          </cell>
          <cell r="AE59">
            <v>-1633</v>
          </cell>
          <cell r="AF59">
            <v>762</v>
          </cell>
          <cell r="AG59">
            <v>462</v>
          </cell>
          <cell r="AH59">
            <v>-1796</v>
          </cell>
          <cell r="AI59">
            <v>-1922</v>
          </cell>
          <cell r="AJ59">
            <v>-9142.2455132866198</v>
          </cell>
          <cell r="AK59">
            <v>-9928</v>
          </cell>
          <cell r="AL59">
            <v>-10621</v>
          </cell>
          <cell r="AM59">
            <v>-12063.2377642172</v>
          </cell>
          <cell r="AN59">
            <v>-13971.4050394972</v>
          </cell>
          <cell r="AO59">
            <v>-14824.904748593501</v>
          </cell>
          <cell r="AP59">
            <v>-16847.360271055801</v>
          </cell>
          <cell r="AQ59">
            <v>-17903.498585829399</v>
          </cell>
        </row>
        <row r="60">
          <cell r="D60">
            <v>-3454.4063873006303</v>
          </cell>
          <cell r="E60">
            <v>-5194.7913855746019</v>
          </cell>
          <cell r="F60">
            <v>-2481.9206448362229</v>
          </cell>
          <cell r="G60">
            <v>-5070.8020401617923</v>
          </cell>
          <cell r="H60">
            <v>-4995.0956950121908</v>
          </cell>
          <cell r="I60">
            <v>-4802.1039161250437</v>
          </cell>
          <cell r="J60">
            <v>-10593.698878586913</v>
          </cell>
          <cell r="K60">
            <v>-10526.081310021285</v>
          </cell>
          <cell r="L60">
            <v>-1083.0863026089939</v>
          </cell>
          <cell r="M60">
            <v>-2275.0225498553882</v>
          </cell>
          <cell r="N60">
            <v>-6533.3469739482143</v>
          </cell>
          <cell r="O60">
            <v>-9856.5410090793521</v>
          </cell>
          <cell r="P60">
            <v>-10010.776202870939</v>
          </cell>
          <cell r="Q60">
            <v>-10722.203320479302</v>
          </cell>
          <cell r="R60">
            <v>-15897.130663666763</v>
          </cell>
          <cell r="S60">
            <v>-6432.5537892070388</v>
          </cell>
          <cell r="T60">
            <v>-10579.053</v>
          </cell>
          <cell r="U60">
            <v>-11806.921</v>
          </cell>
          <cell r="V60">
            <v>-14605.843999999999</v>
          </cell>
          <cell r="W60">
            <v>-17245.606</v>
          </cell>
          <cell r="X60">
            <v>-21572.44</v>
          </cell>
          <cell r="Y60">
            <v>-21907.164000000001</v>
          </cell>
          <cell r="Z60">
            <v>-22969.631000000001</v>
          </cell>
          <cell r="AA60">
            <v>-23415.713</v>
          </cell>
          <cell r="AB60">
            <v>-824</v>
          </cell>
          <cell r="AC60">
            <v>-875</v>
          </cell>
          <cell r="AD60">
            <v>-968</v>
          </cell>
          <cell r="AE60">
            <v>-706</v>
          </cell>
          <cell r="AF60">
            <v>1462</v>
          </cell>
          <cell r="AG60">
            <v>1532</v>
          </cell>
          <cell r="AH60">
            <v>-958</v>
          </cell>
          <cell r="AI60">
            <v>-548</v>
          </cell>
          <cell r="AJ60">
            <v>-6028.20285008069</v>
          </cell>
          <cell r="AK60">
            <v>-7350</v>
          </cell>
          <cell r="AL60">
            <v>-6163</v>
          </cell>
          <cell r="AM60">
            <v>-9271.6392188347399</v>
          </cell>
          <cell r="AN60">
            <v>-10298.45688508487</v>
          </cell>
          <cell r="AO60">
            <v>-10412.38609807075</v>
          </cell>
          <cell r="AP60">
            <v>-14094.456310757481</v>
          </cell>
          <cell r="AQ60">
            <v>-13228.231414669039</v>
          </cell>
        </row>
        <row r="61">
          <cell r="D61">
            <v>10777.531759006666</v>
          </cell>
          <cell r="E61">
            <v>21277.550548660663</v>
          </cell>
          <cell r="F61">
            <v>21145.188209681161</v>
          </cell>
          <cell r="G61">
            <v>10826.956092311339</v>
          </cell>
          <cell r="H61">
            <v>7272.7568009922215</v>
          </cell>
          <cell r="I61">
            <v>30192.36634095143</v>
          </cell>
          <cell r="J61">
            <v>45391.597342445566</v>
          </cell>
          <cell r="K61">
            <v>40316.940793234367</v>
          </cell>
          <cell r="L61">
            <v>23846.878678189732</v>
          </cell>
          <cell r="M61">
            <v>5924.6382766101888</v>
          </cell>
          <cell r="N61">
            <v>11940.139790331627</v>
          </cell>
          <cell r="O61">
            <v>11743.340094107987</v>
          </cell>
          <cell r="P61">
            <v>36210.211255976566</v>
          </cell>
          <cell r="Q61">
            <v>34876.006599650398</v>
          </cell>
          <cell r="R61">
            <v>6800.3480999996427</v>
          </cell>
          <cell r="S61">
            <v>17088.668392376763</v>
          </cell>
          <cell r="T61">
            <v>21805.643</v>
          </cell>
          <cell r="U61">
            <v>22497.327000000001</v>
          </cell>
          <cell r="V61">
            <v>31349.488000000001</v>
          </cell>
          <cell r="W61">
            <v>8252.4230000000007</v>
          </cell>
          <cell r="X61">
            <v>7448.3270000000002</v>
          </cell>
          <cell r="Y61">
            <v>27570.857</v>
          </cell>
          <cell r="Z61">
            <v>21801.587</v>
          </cell>
          <cell r="AA61">
            <v>24941.54</v>
          </cell>
          <cell r="AB61">
            <v>5889</v>
          </cell>
          <cell r="AC61">
            <v>5883</v>
          </cell>
          <cell r="AD61">
            <v>1451</v>
          </cell>
          <cell r="AE61">
            <v>7352</v>
          </cell>
          <cell r="AF61">
            <v>9226</v>
          </cell>
          <cell r="AG61">
            <v>17549</v>
          </cell>
          <cell r="AH61">
            <v>4649</v>
          </cell>
          <cell r="AI61">
            <v>3233</v>
          </cell>
          <cell r="AJ61">
            <v>7473</v>
          </cell>
          <cell r="AK61">
            <v>6610</v>
          </cell>
          <cell r="AL61">
            <v>15266</v>
          </cell>
          <cell r="AM61">
            <v>23248.1480501037</v>
          </cell>
          <cell r="AN61">
            <v>15498.186554240699</v>
          </cell>
          <cell r="AO61">
            <v>51764.730076926498</v>
          </cell>
          <cell r="AP61">
            <v>27190.2289757869</v>
          </cell>
          <cell r="AQ61">
            <v>40254.043800990898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-1408.0405790420002</v>
          </cell>
          <cell r="J62">
            <v>0</v>
          </cell>
          <cell r="K62">
            <v>0</v>
          </cell>
          <cell r="L62">
            <v>-220.37633028595712</v>
          </cell>
          <cell r="M62">
            <v>0</v>
          </cell>
          <cell r="N62">
            <v>0</v>
          </cell>
          <cell r="O62">
            <v>-71.587492797989412</v>
          </cell>
          <cell r="P62">
            <v>0</v>
          </cell>
          <cell r="Q62">
            <v>-319.47885456807819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-19.98</v>
          </cell>
          <cell r="W62">
            <v>-11.654999999999999</v>
          </cell>
          <cell r="X62">
            <v>0</v>
          </cell>
          <cell r="Y62">
            <v>-8.1669999999999998</v>
          </cell>
          <cell r="Z62">
            <v>0</v>
          </cell>
          <cell r="AA62">
            <v>0</v>
          </cell>
          <cell r="AB62">
            <v>-48</v>
          </cell>
          <cell r="AC62">
            <v>-267</v>
          </cell>
          <cell r="AD62">
            <v>-158</v>
          </cell>
          <cell r="AE62">
            <v>-7056</v>
          </cell>
          <cell r="AF62" t="str">
            <v/>
          </cell>
          <cell r="AG62">
            <v>18</v>
          </cell>
          <cell r="AH62" t="str">
            <v/>
          </cell>
          <cell r="AI62" t="str">
            <v/>
          </cell>
          <cell r="AJ62">
            <v>0</v>
          </cell>
          <cell r="AK62">
            <v>0</v>
          </cell>
          <cell r="AL62">
            <v>-1000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</row>
        <row r="63">
          <cell r="D63">
            <v>177356.52386065177</v>
          </cell>
          <cell r="E63">
            <v>193439.28302373775</v>
          </cell>
          <cell r="F63">
            <v>212102.55058858276</v>
          </cell>
          <cell r="G63">
            <v>217858.70464073229</v>
          </cell>
          <cell r="H63">
            <v>220136.36574671228</v>
          </cell>
          <cell r="I63">
            <v>244118.58759249665</v>
          </cell>
          <cell r="J63">
            <v>278916.48605635547</v>
          </cell>
          <cell r="K63">
            <v>308707.34553956852</v>
          </cell>
          <cell r="L63">
            <v>123087.21140077982</v>
          </cell>
          <cell r="M63">
            <v>126736.82712753462</v>
          </cell>
          <cell r="N63">
            <v>146215.89189437171</v>
          </cell>
          <cell r="O63">
            <v>148031.10348660237</v>
          </cell>
          <cell r="P63">
            <v>174230.53853970801</v>
          </cell>
          <cell r="Q63">
            <v>198064.86296431106</v>
          </cell>
          <cell r="R63">
            <v>188968.08040064387</v>
          </cell>
          <cell r="S63">
            <v>205253.01391603818</v>
          </cell>
          <cell r="T63">
            <v>167219.89000000001</v>
          </cell>
          <cell r="U63">
            <v>177910.296</v>
          </cell>
          <cell r="V63">
            <v>151293.307</v>
          </cell>
          <cell r="W63">
            <v>161373.46799999999</v>
          </cell>
          <cell r="X63">
            <v>147249.35500000001</v>
          </cell>
          <cell r="Y63">
            <v>152904.88200000001</v>
          </cell>
          <cell r="Z63">
            <v>151736.83799999999</v>
          </cell>
          <cell r="AA63">
            <v>153262.66500000001</v>
          </cell>
          <cell r="AB63">
            <v>16772</v>
          </cell>
          <cell r="AC63">
            <v>21513</v>
          </cell>
          <cell r="AD63">
            <v>21838</v>
          </cell>
          <cell r="AE63">
            <v>21428</v>
          </cell>
          <cell r="AF63">
            <v>32116</v>
          </cell>
          <cell r="AG63">
            <v>51197</v>
          </cell>
          <cell r="AH63">
            <v>54888</v>
          </cell>
          <cell r="AI63">
            <v>57573</v>
          </cell>
          <cell r="AJ63">
            <v>105836.00006420931</v>
          </cell>
          <cell r="AK63">
            <v>105096.00006420931</v>
          </cell>
          <cell r="AL63">
            <v>113199.00006420931</v>
          </cell>
          <cell r="AM63">
            <v>127175.82984652695</v>
          </cell>
          <cell r="AN63">
            <v>132375.55951568283</v>
          </cell>
          <cell r="AO63">
            <v>173727.90349453874</v>
          </cell>
          <cell r="AP63">
            <v>186823.67615956842</v>
          </cell>
          <cell r="AQ63">
            <v>213849.48854588988</v>
          </cell>
        </row>
        <row r="66">
          <cell r="D66">
            <v>4753.4223933715366</v>
          </cell>
          <cell r="E66">
            <v>3200.2460483050486</v>
          </cell>
          <cell r="F66">
            <v>2219.0631637137676</v>
          </cell>
          <cell r="G66">
            <v>33425.123103788537</v>
          </cell>
          <cell r="H66">
            <v>28628.209054785191</v>
          </cell>
          <cell r="I66">
            <v>22084.254338221122</v>
          </cell>
          <cell r="J66">
            <v>18800.591810641497</v>
          </cell>
          <cell r="K66">
            <v>19757.481714121874</v>
          </cell>
          <cell r="L66">
            <v>48997.821908657374</v>
          </cell>
          <cell r="M66">
            <v>63426.715932817926</v>
          </cell>
          <cell r="N66">
            <v>80470.560913548252</v>
          </cell>
          <cell r="O66">
            <v>66235.994963431745</v>
          </cell>
          <cell r="P66">
            <v>53573.858160826232</v>
          </cell>
          <cell r="Q66">
            <v>57101.673917200613</v>
          </cell>
          <cell r="R66">
            <v>59504.073191355375</v>
          </cell>
          <cell r="S66">
            <v>63852.77709753743</v>
          </cell>
          <cell r="T66">
            <v>22847.831999999999</v>
          </cell>
          <cell r="U66">
            <v>24096.503000000001</v>
          </cell>
          <cell r="V66">
            <v>24743.325000000001</v>
          </cell>
          <cell r="W66">
            <v>54165.921999999999</v>
          </cell>
          <cell r="X66">
            <v>52000.023999999998</v>
          </cell>
          <cell r="Y66">
            <v>58620.173999999999</v>
          </cell>
          <cell r="Z66">
            <v>55114.909</v>
          </cell>
          <cell r="AA66">
            <v>57622.902999999998</v>
          </cell>
          <cell r="AB66">
            <v>3477</v>
          </cell>
          <cell r="AC66">
            <v>6557</v>
          </cell>
          <cell r="AD66">
            <v>8675</v>
          </cell>
          <cell r="AE66">
            <v>13926</v>
          </cell>
          <cell r="AF66">
            <v>28521</v>
          </cell>
          <cell r="AG66">
            <v>20715</v>
          </cell>
          <cell r="AH66">
            <v>11538</v>
          </cell>
          <cell r="AI66">
            <v>7240</v>
          </cell>
          <cell r="AJ66">
            <v>125158.671438356</v>
          </cell>
          <cell r="AK66">
            <v>127142.51285066601</v>
          </cell>
          <cell r="AL66">
            <v>136712.51285066601</v>
          </cell>
          <cell r="AM66">
            <v>150395.13336679499</v>
          </cell>
          <cell r="AN66">
            <v>157966.70760849499</v>
          </cell>
          <cell r="AO66">
            <v>132601.475448332</v>
          </cell>
          <cell r="AP66">
            <v>129124.471326782</v>
          </cell>
          <cell r="AQ66">
            <v>129137.56514406099</v>
          </cell>
        </row>
        <row r="67">
          <cell r="D67">
            <v>141.79700698871011</v>
          </cell>
          <cell r="E67">
            <v>77.952010393210543</v>
          </cell>
          <cell r="F67">
            <v>94.124787149812576</v>
          </cell>
          <cell r="G67">
            <v>824.29403461870982</v>
          </cell>
          <cell r="H67">
            <v>826.80748172664721</v>
          </cell>
          <cell r="I67">
            <v>736.14181127403481</v>
          </cell>
          <cell r="J67">
            <v>297.91417783142509</v>
          </cell>
          <cell r="K67">
            <v>494.43147432737413</v>
          </cell>
          <cell r="L67">
            <v>1606.9212134018255</v>
          </cell>
          <cell r="M67">
            <v>1532.8309472251476</v>
          </cell>
          <cell r="N67">
            <v>3413.2757199834023</v>
          </cell>
          <cell r="O67">
            <v>1633.4400730809377</v>
          </cell>
          <cell r="P67">
            <v>1547.2594414679038</v>
          </cell>
          <cell r="Q67">
            <v>1903.3891305733471</v>
          </cell>
          <cell r="R67">
            <v>968.54779933569148</v>
          </cell>
          <cell r="S67">
            <v>1597.9157468658741</v>
          </cell>
          <cell r="T67">
            <v>718.60199999999998</v>
          </cell>
          <cell r="U67">
            <v>876.06399999999996</v>
          </cell>
          <cell r="V67">
            <v>731.95699999999999</v>
          </cell>
          <cell r="W67">
            <v>1996.1210000000001</v>
          </cell>
          <cell r="X67">
            <v>1096.386</v>
          </cell>
          <cell r="Y67">
            <v>1556.288</v>
          </cell>
          <cell r="Z67">
            <v>1710.463</v>
          </cell>
          <cell r="AA67">
            <v>1270.2439999999999</v>
          </cell>
          <cell r="AB67">
            <v>0</v>
          </cell>
          <cell r="AC67">
            <v>650</v>
          </cell>
          <cell r="AD67">
            <v>200</v>
          </cell>
          <cell r="AE67">
            <v>593</v>
          </cell>
          <cell r="AF67">
            <v>820</v>
          </cell>
          <cell r="AG67">
            <v>690</v>
          </cell>
          <cell r="AH67">
            <v>192</v>
          </cell>
          <cell r="AI67">
            <v>180</v>
          </cell>
          <cell r="AJ67">
            <v>3733.5468090086001</v>
          </cell>
          <cell r="AK67">
            <v>3097</v>
          </cell>
          <cell r="AL67">
            <v>5799</v>
          </cell>
          <cell r="AM67">
            <v>3708.8812174302302</v>
          </cell>
          <cell r="AN67">
            <v>4562.2153821947904</v>
          </cell>
          <cell r="AO67">
            <v>4420.0491816110398</v>
          </cell>
          <cell r="AP67">
            <v>2046.1149955574001</v>
          </cell>
          <cell r="AQ67">
            <v>3231.6707994009198</v>
          </cell>
        </row>
        <row r="68">
          <cell r="D68">
            <v>-2113.8422435477305</v>
          </cell>
          <cell r="E68">
            <v>-2323.5776720661383</v>
          </cell>
          <cell r="F68">
            <v>-1062.8679154855402</v>
          </cell>
          <cell r="G68">
            <v>-9458.3149566293087</v>
          </cell>
          <cell r="H68">
            <v>-10677.949018708492</v>
          </cell>
          <cell r="I68">
            <v>-11835.998272033468</v>
          </cell>
          <cell r="J68">
            <v>-10272.258763346277</v>
          </cell>
          <cell r="K68">
            <v>-7151.6408314403816</v>
          </cell>
          <cell r="L68">
            <v>-1772.6215594182027</v>
          </cell>
          <cell r="M68">
            <v>-2153.7655569312687</v>
          </cell>
          <cell r="N68">
            <v>-28972.219496498332</v>
          </cell>
          <cell r="O68">
            <v>-32261.512142940323</v>
          </cell>
          <cell r="P68">
            <v>-20802.773354254776</v>
          </cell>
          <cell r="Q68">
            <v>-19361.184597627045</v>
          </cell>
          <cell r="R68">
            <v>-16003.507386562516</v>
          </cell>
          <cell r="S68">
            <v>-14353.110608809937</v>
          </cell>
          <cell r="T68">
            <v>-4533.0569999999998</v>
          </cell>
          <cell r="U68">
            <v>-4378.8590000000004</v>
          </cell>
          <cell r="V68">
            <v>-4659.4930000000004</v>
          </cell>
          <cell r="W68">
            <v>-6830.201</v>
          </cell>
          <cell r="X68">
            <v>-7638.308</v>
          </cell>
          <cell r="Y68">
            <v>-9737.8590000000004</v>
          </cell>
          <cell r="Z68">
            <v>-8750.2129999999997</v>
          </cell>
          <cell r="AA68">
            <v>-10979.611000000001</v>
          </cell>
          <cell r="AB68">
            <v>-2222</v>
          </cell>
          <cell r="AC68">
            <v>-2940</v>
          </cell>
          <cell r="AD68">
            <v>-3405</v>
          </cell>
          <cell r="AE68">
            <v>-4341</v>
          </cell>
          <cell r="AF68">
            <v>-11846</v>
          </cell>
          <cell r="AG68">
            <v>-12918</v>
          </cell>
          <cell r="AH68">
            <v>-7444</v>
          </cell>
          <cell r="AI68">
            <v>-2044</v>
          </cell>
          <cell r="AJ68">
            <v>-20886.705396698599</v>
          </cell>
          <cell r="AK68">
            <v>-23481</v>
          </cell>
          <cell r="AL68">
            <v>-27121</v>
          </cell>
          <cell r="AM68">
            <v>-31920.136316597898</v>
          </cell>
          <cell r="AN68">
            <v>-39879.736913091103</v>
          </cell>
          <cell r="AO68">
            <v>-33242.205293010797</v>
          </cell>
          <cell r="AP68">
            <v>-22165.664392810701</v>
          </cell>
          <cell r="AQ68">
            <v>-26310.122641477901</v>
          </cell>
        </row>
        <row r="69">
          <cell r="D69">
            <v>-1972.0452365590204</v>
          </cell>
          <cell r="E69">
            <v>-2245.6256616729274</v>
          </cell>
          <cell r="F69">
            <v>-968.74312833572731</v>
          </cell>
          <cell r="G69">
            <v>-8634.020922010599</v>
          </cell>
          <cell r="H69">
            <v>-9851.141536981846</v>
          </cell>
          <cell r="I69">
            <v>-11099.856460759431</v>
          </cell>
          <cell r="J69">
            <v>-9974.3445855148511</v>
          </cell>
          <cell r="K69">
            <v>-6657.2093571130072</v>
          </cell>
          <cell r="L69">
            <v>-165.70034601637713</v>
          </cell>
          <cell r="M69">
            <v>-620.93460970612148</v>
          </cell>
          <cell r="N69">
            <v>-25558.943776514934</v>
          </cell>
          <cell r="O69">
            <v>-30628.072069859387</v>
          </cell>
          <cell r="P69">
            <v>-19255.513912786872</v>
          </cell>
          <cell r="Q69">
            <v>-17457.795467053696</v>
          </cell>
          <cell r="R69">
            <v>-15034.959587226824</v>
          </cell>
          <cell r="S69">
            <v>-12755.194861944065</v>
          </cell>
          <cell r="T69">
            <v>-3814.4549999999999</v>
          </cell>
          <cell r="U69">
            <v>-3502.7950000000001</v>
          </cell>
          <cell r="V69">
            <v>-3927.5360000000001</v>
          </cell>
          <cell r="W69">
            <v>-4834.08</v>
          </cell>
          <cell r="X69">
            <v>-6541.9219999999996</v>
          </cell>
          <cell r="Y69">
            <v>-8181.5709999999999</v>
          </cell>
          <cell r="Z69">
            <v>-7039.75</v>
          </cell>
          <cell r="AA69">
            <v>-9709.3670000000002</v>
          </cell>
          <cell r="AB69">
            <v>-2222</v>
          </cell>
          <cell r="AC69">
            <v>-2290</v>
          </cell>
          <cell r="AD69">
            <v>-3205</v>
          </cell>
          <cell r="AE69">
            <v>-3748</v>
          </cell>
          <cell r="AF69">
            <v>-11026</v>
          </cell>
          <cell r="AG69">
            <v>-12228</v>
          </cell>
          <cell r="AH69">
            <v>-7252</v>
          </cell>
          <cell r="AI69">
            <v>-1864</v>
          </cell>
          <cell r="AJ69">
            <v>-17153.158587689999</v>
          </cell>
          <cell r="AK69">
            <v>-20384</v>
          </cell>
          <cell r="AL69">
            <v>-21322</v>
          </cell>
          <cell r="AM69">
            <v>-28211.255099167669</v>
          </cell>
          <cell r="AN69">
            <v>-35317.521530896309</v>
          </cell>
          <cell r="AO69">
            <v>-28822.156111399756</v>
          </cell>
          <cell r="AP69">
            <v>-20119.5493972533</v>
          </cell>
          <cell r="AQ69">
            <v>-23078.451842076982</v>
          </cell>
        </row>
        <row r="70">
          <cell r="D70">
            <v>418.86889149253273</v>
          </cell>
          <cell r="E70">
            <v>1264.4427770816465</v>
          </cell>
          <cell r="F70">
            <v>32174.803068410496</v>
          </cell>
          <cell r="G70">
            <v>3837.1068730072552</v>
          </cell>
          <cell r="H70">
            <v>3307.1868204177767</v>
          </cell>
          <cell r="I70">
            <v>7816.1939331798058</v>
          </cell>
          <cell r="J70">
            <v>10931.234488995231</v>
          </cell>
          <cell r="K70">
            <v>12785.596424149948</v>
          </cell>
          <cell r="L70">
            <v>14594.594370176927</v>
          </cell>
          <cell r="M70">
            <v>13667.053615875895</v>
          </cell>
          <cell r="N70">
            <v>12568.033978804162</v>
          </cell>
          <cell r="O70">
            <v>18587.905018846977</v>
          </cell>
          <cell r="P70">
            <v>23817.255771422617</v>
          </cell>
          <cell r="Q70">
            <v>21482.134093362922</v>
          </cell>
          <cell r="R70">
            <v>21821.172397526221</v>
          </cell>
          <cell r="S70">
            <v>21050.326563595059</v>
          </cell>
          <cell r="T70">
            <v>5854.125</v>
          </cell>
          <cell r="U70">
            <v>4346.2640000000001</v>
          </cell>
          <cell r="V70">
            <v>12466.064</v>
          </cell>
          <cell r="W70">
            <v>3339.518</v>
          </cell>
          <cell r="X70">
            <v>13193.362000000001</v>
          </cell>
          <cell r="Y70">
            <v>4818.2690000000002</v>
          </cell>
          <cell r="Z70">
            <v>9547.7440000000006</v>
          </cell>
          <cell r="AA70">
            <v>9721.7479999999996</v>
          </cell>
          <cell r="AB70">
            <v>5302</v>
          </cell>
          <cell r="AC70">
            <v>4409</v>
          </cell>
          <cell r="AD70">
            <v>8457</v>
          </cell>
          <cell r="AE70">
            <v>18344</v>
          </cell>
          <cell r="AF70">
            <v>3220</v>
          </cell>
          <cell r="AG70">
            <v>3060</v>
          </cell>
          <cell r="AH70">
            <v>2994</v>
          </cell>
          <cell r="AI70">
            <v>5619</v>
          </cell>
          <cell r="AJ70">
            <v>24464</v>
          </cell>
          <cell r="AK70">
            <v>34175</v>
          </cell>
          <cell r="AL70">
            <v>38696</v>
          </cell>
          <cell r="AM70">
            <v>38358.829340867604</v>
          </cell>
          <cell r="AN70">
            <v>12538.845520732901</v>
          </cell>
          <cell r="AO70">
            <v>29363.4477698501</v>
          </cell>
          <cell r="AP70">
            <v>23185.444564532099</v>
          </cell>
          <cell r="AQ70">
            <v>46314.801822678797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-1339.3440120524231</v>
          </cell>
          <cell r="N71">
            <v>-1243.6561524057322</v>
          </cell>
          <cell r="O71">
            <v>-621.96975159309727</v>
          </cell>
          <cell r="P71">
            <v>-1033.9261022613568</v>
          </cell>
          <cell r="Q71">
            <v>-1621.9393521544521</v>
          </cell>
          <cell r="R71">
            <v>-1188.9246175444807</v>
          </cell>
          <cell r="S71">
            <v>-1138.9822765593105</v>
          </cell>
          <cell r="T71">
            <v>-791</v>
          </cell>
          <cell r="U71">
            <v>-196.64699999999999</v>
          </cell>
          <cell r="V71">
            <v>-54.02</v>
          </cell>
          <cell r="W71">
            <v>-671.33600000000001</v>
          </cell>
          <cell r="X71">
            <v>-31.29</v>
          </cell>
          <cell r="Y71">
            <v>-141.96199999999999</v>
          </cell>
          <cell r="Z71">
            <v>0</v>
          </cell>
          <cell r="AA71">
            <v>0</v>
          </cell>
          <cell r="AB71" t="str">
            <v/>
          </cell>
          <cell r="AC71">
            <v>-1</v>
          </cell>
          <cell r="AD71">
            <v>-1</v>
          </cell>
          <cell r="AE71">
            <v>-1</v>
          </cell>
          <cell r="AF71">
            <v>0</v>
          </cell>
          <cell r="AG71">
            <v>-9</v>
          </cell>
          <cell r="AH71">
            <v>-40</v>
          </cell>
          <cell r="AI71">
            <v>-15</v>
          </cell>
          <cell r="AJ71">
            <v>-5327</v>
          </cell>
          <cell r="AK71">
            <v>-4221</v>
          </cell>
          <cell r="AL71">
            <v>-3693</v>
          </cell>
          <cell r="AM71">
            <v>-2576</v>
          </cell>
          <cell r="AN71">
            <v>-2586.5561499999999</v>
          </cell>
          <cell r="AO71">
            <v>-4018.2957799999999</v>
          </cell>
          <cell r="AP71">
            <v>-3052.8013500000002</v>
          </cell>
          <cell r="AQ71">
            <v>-2760.1592799999999</v>
          </cell>
        </row>
        <row r="72">
          <cell r="D72">
            <v>3200.2460483050486</v>
          </cell>
          <cell r="E72">
            <v>2219.0631637137672</v>
          </cell>
          <cell r="F72">
            <v>33425.123103788537</v>
          </cell>
          <cell r="G72">
            <v>28628.209054785191</v>
          </cell>
          <cell r="H72">
            <v>22084.254338221122</v>
          </cell>
          <cell r="I72">
            <v>18800.591810641497</v>
          </cell>
          <cell r="J72">
            <v>19757.481714121874</v>
          </cell>
          <cell r="K72">
            <v>25885.868781158817</v>
          </cell>
          <cell r="L72">
            <v>63426.715932817926</v>
          </cell>
          <cell r="M72">
            <v>75133.490926935279</v>
          </cell>
          <cell r="N72">
            <v>66235.994963431745</v>
          </cell>
          <cell r="O72">
            <v>53573.858160826239</v>
          </cell>
          <cell r="P72">
            <v>57101.67391720062</v>
          </cell>
          <cell r="Q72">
            <v>59504.073191355383</v>
          </cell>
          <cell r="R72">
            <v>65101.361384110292</v>
          </cell>
          <cell r="S72">
            <v>71008.926522629103</v>
          </cell>
          <cell r="T72">
            <v>24096.503000000001</v>
          </cell>
          <cell r="U72">
            <v>24743.325000000001</v>
          </cell>
          <cell r="V72">
            <v>54165.921999999999</v>
          </cell>
          <cell r="W72">
            <v>52000.023999999998</v>
          </cell>
          <cell r="X72">
            <v>58620.173999999999</v>
          </cell>
          <cell r="Y72">
            <v>55114.909</v>
          </cell>
          <cell r="Z72">
            <v>57622.902999999998</v>
          </cell>
          <cell r="AA72">
            <v>57635.285000000003</v>
          </cell>
          <cell r="AB72">
            <v>6557</v>
          </cell>
          <cell r="AC72">
            <v>8675</v>
          </cell>
          <cell r="AD72">
            <v>13926</v>
          </cell>
          <cell r="AE72">
            <v>28521</v>
          </cell>
          <cell r="AF72">
            <v>20715</v>
          </cell>
          <cell r="AG72">
            <v>11538</v>
          </cell>
          <cell r="AH72">
            <v>7240</v>
          </cell>
          <cell r="AI72">
            <v>10980</v>
          </cell>
          <cell r="AJ72">
            <v>127142.51285066601</v>
          </cell>
          <cell r="AK72">
            <v>136712.51285066601</v>
          </cell>
          <cell r="AL72">
            <v>150394.51285066601</v>
          </cell>
          <cell r="AM72">
            <v>157966.70760849494</v>
          </cell>
          <cell r="AN72">
            <v>132601.47544833156</v>
          </cell>
          <cell r="AO72">
            <v>129124.47132678234</v>
          </cell>
          <cell r="AP72">
            <v>129137.56514406081</v>
          </cell>
          <cell r="AQ72">
            <v>149613.75584466281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RM inputs"/>
      <sheetName val="WACC - annual"/>
      <sheetName val="WACC - daily"/>
      <sheetName val="Derived cost of debt"/>
      <sheetName val="Raw CGS FVC"/>
      <sheetName val="Raw BBB FVC"/>
      <sheetName val="Raw A FVC"/>
      <sheetName val="Raw AA FVC"/>
      <sheetName val="Raw AAA FVC"/>
    </sheetNames>
    <sheetDataSet>
      <sheetData sheetId="0">
        <row r="3">
          <cell r="C3">
            <v>5.4251261538461507E-2</v>
          </cell>
          <cell r="D3">
            <v>5.3930376923076916E-2</v>
          </cell>
          <cell r="E3">
            <v>5.7986096153846159E-2</v>
          </cell>
          <cell r="F3">
            <v>6.1662942307692287E-2</v>
          </cell>
          <cell r="G3">
            <v>5.0144519230769236E-2</v>
          </cell>
          <cell r="H3">
            <v>5.5384192307692308E-2</v>
          </cell>
          <cell r="I3">
            <v>5.3288969230769222E-2</v>
          </cell>
          <cell r="J3">
            <v>4.0647823076923072E-2</v>
          </cell>
        </row>
        <row r="4">
          <cell r="C4">
            <v>2.8537816135084659E-2</v>
          </cell>
          <cell r="D4">
            <v>2.8224757973733805E-2</v>
          </cell>
          <cell r="E4">
            <v>3.2181557223264656E-2</v>
          </cell>
          <cell r="F4">
            <v>3.5768724202626556E-2</v>
          </cell>
          <cell r="G4">
            <v>2.4531238273921341E-2</v>
          </cell>
          <cell r="H4">
            <v>2.9643114446529228E-2</v>
          </cell>
          <cell r="I4">
            <v>2.7598994371482277E-2</v>
          </cell>
          <cell r="J4">
            <v>1.526616885553489E-2</v>
          </cell>
        </row>
        <row r="5">
          <cell r="C5">
            <v>2.5000000000000001E-2</v>
          </cell>
          <cell r="D5">
            <v>2.5000000000000001E-2</v>
          </cell>
          <cell r="E5">
            <v>2.5000000000000001E-2</v>
          </cell>
          <cell r="F5">
            <v>2.5000000000000001E-2</v>
          </cell>
          <cell r="G5">
            <v>2.5000000000000001E-2</v>
          </cell>
          <cell r="H5">
            <v>2.5000000000000001E-2</v>
          </cell>
          <cell r="I5">
            <v>2.5000000000000001E-2</v>
          </cell>
          <cell r="J5">
            <v>2.5000000000000001E-2</v>
          </cell>
        </row>
        <row r="6">
          <cell r="C6">
            <v>1.4570604206567292E-2</v>
          </cell>
          <cell r="D6">
            <v>1.2034367220314431E-2</v>
          </cell>
          <cell r="E6">
            <v>1.2486090505259603E-2</v>
          </cell>
          <cell r="F6">
            <v>2.4303780908992281E-2</v>
          </cell>
          <cell r="G6">
            <v>3.3127446869202867E-2</v>
          </cell>
          <cell r="H6">
            <v>3.7965964010355464E-2</v>
          </cell>
          <cell r="I6">
            <v>4.1033390233087462E-2</v>
          </cell>
          <cell r="J6">
            <v>3.5522920586054572E-2</v>
          </cell>
        </row>
        <row r="7">
          <cell r="C7">
            <v>6.8821865745028799E-2</v>
          </cell>
          <cell r="D7">
            <v>6.5964744143391346E-2</v>
          </cell>
          <cell r="E7">
            <v>7.0472186659105762E-2</v>
          </cell>
          <cell r="F7">
            <v>8.5966723216684568E-2</v>
          </cell>
          <cell r="G7">
            <v>8.3271966099972103E-2</v>
          </cell>
          <cell r="H7">
            <v>9.3350156318047772E-2</v>
          </cell>
          <cell r="I7">
            <v>9.4322359463856684E-2</v>
          </cell>
          <cell r="J7">
            <v>7.6170743662977644E-2</v>
          </cell>
        </row>
        <row r="8">
          <cell r="C8">
            <v>4.2753039751247668E-2</v>
          </cell>
          <cell r="D8">
            <v>3.9965604042333069E-2</v>
          </cell>
          <cell r="E8">
            <v>4.4363108935713047E-2</v>
          </cell>
          <cell r="F8">
            <v>5.9479729967497175E-2</v>
          </cell>
          <cell r="G8">
            <v>5.685069863411929E-2</v>
          </cell>
          <cell r="H8">
            <v>6.6683079334680873E-2</v>
          </cell>
          <cell r="I8">
            <v>6.7631570208640746E-2</v>
          </cell>
          <cell r="J8">
            <v>4.9922676744368566E-2</v>
          </cell>
        </row>
        <row r="9">
          <cell r="C9">
            <v>6.5000000000000002E-2</v>
          </cell>
          <cell r="D9">
            <v>6.5000000000000002E-2</v>
          </cell>
          <cell r="E9">
            <v>6.5000000000000002E-2</v>
          </cell>
          <cell r="F9">
            <v>6.5000000000000002E-2</v>
          </cell>
          <cell r="G9">
            <v>6.5000000000000002E-2</v>
          </cell>
          <cell r="H9">
            <v>6.5000000000000002E-2</v>
          </cell>
          <cell r="I9">
            <v>6.5000000000000002E-2</v>
          </cell>
          <cell r="J9">
            <v>6.5000000000000002E-2</v>
          </cell>
        </row>
        <row r="10">
          <cell r="C10">
            <v>0.3</v>
          </cell>
          <cell r="D10">
            <v>0.3</v>
          </cell>
          <cell r="E10">
            <v>0.3</v>
          </cell>
          <cell r="F10">
            <v>0.3</v>
          </cell>
          <cell r="G10">
            <v>0.3</v>
          </cell>
          <cell r="H10">
            <v>0.3</v>
          </cell>
          <cell r="I10">
            <v>0.3</v>
          </cell>
          <cell r="J10">
            <v>0.3</v>
          </cell>
        </row>
        <row r="11">
          <cell r="C11">
            <v>0.22034793272461239</v>
          </cell>
          <cell r="D11">
            <v>0.22034793272461239</v>
          </cell>
          <cell r="E11">
            <v>0.22034793272461239</v>
          </cell>
          <cell r="F11">
            <v>0.22034793272461239</v>
          </cell>
          <cell r="G11">
            <v>0.22034793272461239</v>
          </cell>
          <cell r="H11">
            <v>0.22034793272461239</v>
          </cell>
          <cell r="I11">
            <v>0.22034793272461239</v>
          </cell>
          <cell r="J11">
            <v>0.22034793272461239</v>
          </cell>
        </row>
        <row r="12">
          <cell r="C12">
            <v>0.29999999999990945</v>
          </cell>
          <cell r="D12">
            <v>0.29999999999990945</v>
          </cell>
          <cell r="E12">
            <v>0.29999999999990945</v>
          </cell>
          <cell r="F12">
            <v>0.29999999999990945</v>
          </cell>
          <cell r="G12">
            <v>0.29999999999990945</v>
          </cell>
          <cell r="H12">
            <v>0.29999999999990945</v>
          </cell>
          <cell r="I12">
            <v>0.29999999999990945</v>
          </cell>
          <cell r="J12">
            <v>0.29999999999990945</v>
          </cell>
        </row>
        <row r="13">
          <cell r="C13">
            <v>0.5</v>
          </cell>
          <cell r="D13">
            <v>0.5</v>
          </cell>
          <cell r="E13">
            <v>0.5</v>
          </cell>
          <cell r="F13">
            <v>0.5</v>
          </cell>
          <cell r="G13">
            <v>0.5</v>
          </cell>
          <cell r="H13">
            <v>0.5</v>
          </cell>
          <cell r="I13">
            <v>0.5</v>
          </cell>
          <cell r="J13">
            <v>0.5</v>
          </cell>
        </row>
        <row r="14">
          <cell r="C14">
            <v>0.4</v>
          </cell>
          <cell r="D14">
            <v>0.4</v>
          </cell>
          <cell r="E14">
            <v>0.4</v>
          </cell>
          <cell r="F14">
            <v>0.4</v>
          </cell>
          <cell r="G14">
            <v>0.4</v>
          </cell>
          <cell r="H14">
            <v>0.4</v>
          </cell>
          <cell r="I14">
            <v>0.4</v>
          </cell>
          <cell r="J14">
            <v>0.4</v>
          </cell>
        </row>
        <row r="15">
          <cell r="C15">
            <v>0.6</v>
          </cell>
          <cell r="D15">
            <v>0.6</v>
          </cell>
          <cell r="E15">
            <v>0.6</v>
          </cell>
          <cell r="F15">
            <v>0.6</v>
          </cell>
          <cell r="G15">
            <v>0.6</v>
          </cell>
          <cell r="H15">
            <v>0.6</v>
          </cell>
          <cell r="I15">
            <v>0.6</v>
          </cell>
          <cell r="J15">
            <v>0.6</v>
          </cell>
        </row>
        <row r="16">
          <cell r="C16">
            <v>0.7</v>
          </cell>
          <cell r="D16">
            <v>0.7</v>
          </cell>
          <cell r="E16">
            <v>0.7</v>
          </cell>
          <cell r="F16">
            <v>0.7</v>
          </cell>
          <cell r="G16">
            <v>0.7</v>
          </cell>
          <cell r="H16">
            <v>0.7</v>
          </cell>
          <cell r="I16">
            <v>0.7</v>
          </cell>
          <cell r="J16">
            <v>0.7</v>
          </cell>
        </row>
        <row r="33">
          <cell r="C33">
            <v>5.341737692307693E-2</v>
          </cell>
          <cell r="D33">
            <v>5.5930738461538461E-2</v>
          </cell>
          <cell r="E33">
            <v>5.990544230769234E-2</v>
          </cell>
          <cell r="F33">
            <v>5.8144276923076929E-2</v>
          </cell>
          <cell r="G33">
            <v>5.0890399999999961E-2</v>
          </cell>
          <cell r="H33">
            <v>5.3869692307692299E-2</v>
          </cell>
          <cell r="I33">
            <v>4.9177065384615408E-2</v>
          </cell>
          <cell r="J33">
            <v>3.4383907692307689E-2</v>
          </cell>
        </row>
        <row r="34">
          <cell r="C34">
            <v>2.7724270168855814E-2</v>
          </cell>
          <cell r="D34">
            <v>3.0176330206379109E-2</v>
          </cell>
          <cell r="E34">
            <v>3.4054090056285347E-2</v>
          </cell>
          <cell r="F34">
            <v>3.2335879924953126E-2</v>
          </cell>
          <cell r="G34">
            <v>2.5258926829268225E-2</v>
          </cell>
          <cell r="H34">
            <v>2.8165553470919313E-2</v>
          </cell>
          <cell r="I34">
            <v>2.3587380863039353E-2</v>
          </cell>
          <cell r="J34">
            <v>9.1550318949342735E-3</v>
          </cell>
        </row>
        <row r="35">
          <cell r="C35">
            <v>2.5000000000000001E-2</v>
          </cell>
          <cell r="D35">
            <v>2.5000000000000001E-2</v>
          </cell>
          <cell r="E35">
            <v>2.5000000000000001E-2</v>
          </cell>
          <cell r="F35">
            <v>2.5000000000000001E-2</v>
          </cell>
          <cell r="G35">
            <v>2.5000000000000001E-2</v>
          </cell>
          <cell r="H35">
            <v>2.5000000000000001E-2</v>
          </cell>
          <cell r="I35">
            <v>2.5000000000000001E-2</v>
          </cell>
          <cell r="J35">
            <v>2.5000000000000001E-2</v>
          </cell>
        </row>
        <row r="36">
          <cell r="C36">
            <v>1.362340735676635E-2</v>
          </cell>
          <cell r="D36">
            <v>1.1741468994896163E-2</v>
          </cell>
          <cell r="E36">
            <v>1.5830264826303807E-2</v>
          </cell>
          <cell r="F36">
            <v>3.0739437098458652E-2</v>
          </cell>
          <cell r="G36">
            <v>3.5578237091360224E-2</v>
          </cell>
          <cell r="H36">
            <v>4.0418184242456245E-2</v>
          </cell>
          <cell r="I36">
            <v>3.826479682074261E-2</v>
          </cell>
          <cell r="J36">
            <v>3.2938030650252526E-2</v>
          </cell>
        </row>
        <row r="37">
          <cell r="C37">
            <v>6.704078427984328E-2</v>
          </cell>
          <cell r="D37">
            <v>6.7672207456434624E-2</v>
          </cell>
          <cell r="E37">
            <v>7.5735707133996147E-2</v>
          </cell>
          <cell r="F37">
            <v>8.8883714021535581E-2</v>
          </cell>
          <cell r="G37">
            <v>8.6468637091360184E-2</v>
          </cell>
          <cell r="H37">
            <v>9.4287876550148544E-2</v>
          </cell>
          <cell r="I37">
            <v>8.7441862205358017E-2</v>
          </cell>
          <cell r="J37">
            <v>6.7321938342560214E-2</v>
          </cell>
        </row>
        <row r="38">
          <cell r="C38">
            <v>4.1015399297408273E-2</v>
          </cell>
          <cell r="D38">
            <v>4.1631421908716826E-2</v>
          </cell>
          <cell r="E38">
            <v>4.9498250862435311E-2</v>
          </cell>
          <cell r="F38">
            <v>6.2325574655156757E-2</v>
          </cell>
          <cell r="G38">
            <v>5.9969402040351394E-2</v>
          </cell>
          <cell r="H38">
            <v>6.7597928341608382E-2</v>
          </cell>
          <cell r="I38">
            <v>6.0918889956447009E-2</v>
          </cell>
          <cell r="J38">
            <v>4.1289695943961258E-2</v>
          </cell>
        </row>
        <row r="39">
          <cell r="C39">
            <v>6.5000000000000002E-2</v>
          </cell>
          <cell r="D39">
            <v>6.5000000000000002E-2</v>
          </cell>
          <cell r="E39">
            <v>6.5000000000000002E-2</v>
          </cell>
          <cell r="F39">
            <v>6.5000000000000002E-2</v>
          </cell>
          <cell r="G39">
            <v>6.5000000000000002E-2</v>
          </cell>
          <cell r="H39">
            <v>6.5000000000000002E-2</v>
          </cell>
          <cell r="I39">
            <v>6.5000000000000002E-2</v>
          </cell>
          <cell r="J39">
            <v>6.5000000000000002E-2</v>
          </cell>
        </row>
        <row r="40">
          <cell r="C40">
            <v>0.3</v>
          </cell>
          <cell r="D40">
            <v>0.3</v>
          </cell>
          <cell r="E40">
            <v>0.3</v>
          </cell>
          <cell r="F40">
            <v>0.3</v>
          </cell>
          <cell r="G40">
            <v>0.3</v>
          </cell>
          <cell r="H40">
            <v>0.3</v>
          </cell>
          <cell r="I40">
            <v>0.3</v>
          </cell>
          <cell r="J40">
            <v>0.3</v>
          </cell>
        </row>
        <row r="41">
          <cell r="C41">
            <v>0.22034793272461239</v>
          </cell>
          <cell r="D41">
            <v>0.22034793272461239</v>
          </cell>
          <cell r="E41">
            <v>0.22034793272461239</v>
          </cell>
          <cell r="F41">
            <v>0.22034793272461239</v>
          </cell>
          <cell r="G41">
            <v>0.22034793272461239</v>
          </cell>
          <cell r="H41">
            <v>0.22034793272461239</v>
          </cell>
          <cell r="I41">
            <v>0.22034793272461239</v>
          </cell>
          <cell r="J41">
            <v>0.22034793272461239</v>
          </cell>
        </row>
        <row r="42">
          <cell r="C42">
            <v>0.29999999999990945</v>
          </cell>
          <cell r="D42">
            <v>0.29999999999990945</v>
          </cell>
          <cell r="E42">
            <v>0.29999999999990945</v>
          </cell>
          <cell r="F42">
            <v>0.29999999999990945</v>
          </cell>
          <cell r="G42">
            <v>0.29999999999990945</v>
          </cell>
          <cell r="H42">
            <v>0.29999999999990945</v>
          </cell>
          <cell r="I42">
            <v>0.29999999999990945</v>
          </cell>
          <cell r="J42">
            <v>0.29999999999990945</v>
          </cell>
        </row>
        <row r="43">
          <cell r="C43">
            <v>0.5</v>
          </cell>
          <cell r="D43">
            <v>0.5</v>
          </cell>
          <cell r="E43">
            <v>0.5</v>
          </cell>
          <cell r="F43">
            <v>0.5</v>
          </cell>
          <cell r="G43">
            <v>0.5</v>
          </cell>
          <cell r="H43">
            <v>0.5</v>
          </cell>
          <cell r="I43">
            <v>0.5</v>
          </cell>
          <cell r="J43">
            <v>0.5</v>
          </cell>
        </row>
        <row r="44">
          <cell r="C44">
            <v>0.4</v>
          </cell>
          <cell r="D44">
            <v>0.4</v>
          </cell>
          <cell r="E44">
            <v>0.4</v>
          </cell>
          <cell r="F44">
            <v>0.4</v>
          </cell>
          <cell r="G44">
            <v>0.4</v>
          </cell>
          <cell r="H44">
            <v>0.4</v>
          </cell>
          <cell r="I44">
            <v>0.4</v>
          </cell>
          <cell r="J44">
            <v>0.4</v>
          </cell>
        </row>
        <row r="45">
          <cell r="C45">
            <v>0.6</v>
          </cell>
          <cell r="D45">
            <v>0.6</v>
          </cell>
          <cell r="E45">
            <v>0.6</v>
          </cell>
          <cell r="F45">
            <v>0.6</v>
          </cell>
          <cell r="G45">
            <v>0.6</v>
          </cell>
          <cell r="H45">
            <v>0.6</v>
          </cell>
          <cell r="I45">
            <v>0.6</v>
          </cell>
          <cell r="J45">
            <v>0.6</v>
          </cell>
        </row>
        <row r="46">
          <cell r="C46">
            <v>0.7</v>
          </cell>
          <cell r="D46">
            <v>0.7</v>
          </cell>
          <cell r="E46">
            <v>0.7</v>
          </cell>
          <cell r="F46">
            <v>0.7</v>
          </cell>
          <cell r="G46">
            <v>0.7</v>
          </cell>
          <cell r="H46">
            <v>0.7</v>
          </cell>
          <cell r="I46">
            <v>0.7</v>
          </cell>
          <cell r="J46">
            <v>0.7</v>
          </cell>
        </row>
        <row r="63">
          <cell r="C63">
            <v>5.2942115384615344E-2</v>
          </cell>
          <cell r="D63">
            <v>5.7213319230769277E-2</v>
          </cell>
          <cell r="E63">
            <v>6.075199999999998E-2</v>
          </cell>
          <cell r="F63">
            <v>5.3471423076923055E-2</v>
          </cell>
          <cell r="G63">
            <v>5.4233088461538445E-2</v>
          </cell>
          <cell r="H63">
            <v>5.3715949999999991E-2</v>
          </cell>
          <cell r="I63">
            <v>4.5474538461538476E-2</v>
          </cell>
          <cell r="J63">
            <v>3.2922103846153836E-2</v>
          </cell>
        </row>
        <row r="64">
          <cell r="C64">
            <v>2.7260600375234478E-2</v>
          </cell>
          <cell r="D64">
            <v>3.142762851782388E-2</v>
          </cell>
          <cell r="E64">
            <v>3.4880000000000022E-2</v>
          </cell>
          <cell r="F64">
            <v>2.777699812382739E-2</v>
          </cell>
          <cell r="G64">
            <v>2.8520086303940095E-2</v>
          </cell>
          <cell r="H64">
            <v>2.8015560975609866E-2</v>
          </cell>
          <cell r="I64">
            <v>1.9975159474671766E-2</v>
          </cell>
          <cell r="J64">
            <v>7.7288818011256311E-3</v>
          </cell>
        </row>
        <row r="65">
          <cell r="C65">
            <v>2.5000000000000001E-2</v>
          </cell>
          <cell r="D65">
            <v>2.5000000000000001E-2</v>
          </cell>
          <cell r="E65">
            <v>2.5000000000000001E-2</v>
          </cell>
          <cell r="F65">
            <v>2.5000000000000001E-2</v>
          </cell>
          <cell r="G65">
            <v>2.5000000000000001E-2</v>
          </cell>
          <cell r="H65">
            <v>2.5000000000000001E-2</v>
          </cell>
          <cell r="I65">
            <v>2.5000000000000001E-2</v>
          </cell>
          <cell r="J65">
            <v>2.5000000000000001E-2</v>
          </cell>
        </row>
        <row r="66">
          <cell r="C66">
            <v>1.2958516171896202E-2</v>
          </cell>
          <cell r="D66">
            <v>1.203911852239227E-2</v>
          </cell>
          <cell r="E66">
            <v>1.9779842464595236E-2</v>
          </cell>
          <cell r="F66">
            <v>3.2410116230706762E-2</v>
          </cell>
          <cell r="G66">
            <v>3.6483661402531689E-2</v>
          </cell>
          <cell r="H66">
            <v>4.125165174214656E-2</v>
          </cell>
          <cell r="I66">
            <v>3.6506905428924048E-2</v>
          </cell>
          <cell r="J66">
            <v>3.0699626609801051E-2</v>
          </cell>
        </row>
        <row r="67">
          <cell r="C67">
            <v>6.5900631556511546E-2</v>
          </cell>
          <cell r="D67">
            <v>6.9252437753161547E-2</v>
          </cell>
          <cell r="E67">
            <v>8.0531842464595216E-2</v>
          </cell>
          <cell r="F67">
            <v>8.5881539307629817E-2</v>
          </cell>
          <cell r="G67">
            <v>9.0716749864070134E-2</v>
          </cell>
          <cell r="H67">
            <v>9.4967601742146551E-2</v>
          </cell>
          <cell r="I67">
            <v>8.1981443890462524E-2</v>
          </cell>
          <cell r="J67">
            <v>6.3621730455954886E-2</v>
          </cell>
        </row>
        <row r="68">
          <cell r="C68">
            <v>3.9903055177084479E-2</v>
          </cell>
          <cell r="D68">
            <v>4.3173110003084547E-2</v>
          </cell>
          <cell r="E68">
            <v>5.4177407282531842E-2</v>
          </cell>
          <cell r="F68">
            <v>5.9396623714760732E-2</v>
          </cell>
          <cell r="G68">
            <v>6.411390230641012E-2</v>
          </cell>
          <cell r="H68">
            <v>6.8261074870386906E-2</v>
          </cell>
          <cell r="I68">
            <v>5.5591652576061135E-2</v>
          </cell>
          <cell r="J68">
            <v>3.76797370302E-2</v>
          </cell>
        </row>
        <row r="69">
          <cell r="C69">
            <v>6.5000000000000002E-2</v>
          </cell>
          <cell r="D69">
            <v>6.5000000000000002E-2</v>
          </cell>
          <cell r="E69">
            <v>6.5000000000000002E-2</v>
          </cell>
          <cell r="F69">
            <v>6.5000000000000002E-2</v>
          </cell>
          <cell r="G69">
            <v>6.5000000000000002E-2</v>
          </cell>
          <cell r="H69">
            <v>6.5000000000000002E-2</v>
          </cell>
          <cell r="I69">
            <v>6.5000000000000002E-2</v>
          </cell>
          <cell r="J69">
            <v>6.5000000000000002E-2</v>
          </cell>
        </row>
        <row r="70">
          <cell r="C70">
            <v>0.3</v>
          </cell>
          <cell r="D70">
            <v>0.3</v>
          </cell>
          <cell r="E70">
            <v>0.3</v>
          </cell>
          <cell r="F70">
            <v>0.3</v>
          </cell>
          <cell r="G70">
            <v>0.3</v>
          </cell>
          <cell r="H70">
            <v>0.3</v>
          </cell>
          <cell r="I70">
            <v>0.3</v>
          </cell>
          <cell r="J70">
            <v>0.3</v>
          </cell>
        </row>
        <row r="71">
          <cell r="C71">
            <v>0.22034793272461239</v>
          </cell>
          <cell r="D71">
            <v>0.22034793272461239</v>
          </cell>
          <cell r="E71">
            <v>0.22034793272461239</v>
          </cell>
          <cell r="F71">
            <v>0.22034793272461239</v>
          </cell>
          <cell r="G71">
            <v>0.22034793272461239</v>
          </cell>
          <cell r="H71">
            <v>0.22034793272461239</v>
          </cell>
          <cell r="I71">
            <v>0.22034793272461239</v>
          </cell>
          <cell r="J71">
            <v>0.22034793272461239</v>
          </cell>
        </row>
        <row r="72">
          <cell r="C72">
            <v>0.29999999999990945</v>
          </cell>
          <cell r="D72">
            <v>0.29999999999990945</v>
          </cell>
          <cell r="E72">
            <v>0.29999999999990945</v>
          </cell>
          <cell r="F72">
            <v>0.29999999999990945</v>
          </cell>
          <cell r="G72">
            <v>0.29999999999990945</v>
          </cell>
          <cell r="H72">
            <v>0.29999999999990945</v>
          </cell>
          <cell r="I72">
            <v>0.29999999999990945</v>
          </cell>
          <cell r="J72">
            <v>0.29999999999990945</v>
          </cell>
        </row>
        <row r="73">
          <cell r="C73">
            <v>0.5</v>
          </cell>
          <cell r="D73">
            <v>0.5</v>
          </cell>
          <cell r="E73">
            <v>0.5</v>
          </cell>
          <cell r="F73">
            <v>0.5</v>
          </cell>
          <cell r="G73">
            <v>0.5</v>
          </cell>
          <cell r="H73">
            <v>0.5</v>
          </cell>
          <cell r="I73">
            <v>0.5</v>
          </cell>
          <cell r="J73">
            <v>0.5</v>
          </cell>
        </row>
        <row r="74">
          <cell r="C74">
            <v>0.4</v>
          </cell>
          <cell r="D74">
            <v>0.4</v>
          </cell>
          <cell r="E74">
            <v>0.4</v>
          </cell>
          <cell r="F74">
            <v>0.4</v>
          </cell>
          <cell r="G74">
            <v>0.4</v>
          </cell>
          <cell r="H74">
            <v>0.4</v>
          </cell>
          <cell r="I74">
            <v>0.4</v>
          </cell>
          <cell r="J74">
            <v>0.4</v>
          </cell>
        </row>
        <row r="75">
          <cell r="C75">
            <v>0.6</v>
          </cell>
          <cell r="D75">
            <v>0.6</v>
          </cell>
          <cell r="E75">
            <v>0.6</v>
          </cell>
          <cell r="F75">
            <v>0.6</v>
          </cell>
          <cell r="G75">
            <v>0.6</v>
          </cell>
          <cell r="H75">
            <v>0.6</v>
          </cell>
          <cell r="I75">
            <v>0.6</v>
          </cell>
          <cell r="J75">
            <v>0.6</v>
          </cell>
        </row>
        <row r="76">
          <cell r="C76">
            <v>0.7</v>
          </cell>
          <cell r="D76">
            <v>0.7</v>
          </cell>
          <cell r="E76">
            <v>0.7</v>
          </cell>
          <cell r="F76">
            <v>0.7</v>
          </cell>
          <cell r="G76">
            <v>0.7</v>
          </cell>
          <cell r="H76">
            <v>0.7</v>
          </cell>
          <cell r="I76">
            <v>0.7</v>
          </cell>
          <cell r="J76">
            <v>0.7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78"/>
  <sheetViews>
    <sheetView tabSelected="1" workbookViewId="0">
      <selection activeCell="H83" sqref="H83"/>
    </sheetView>
  </sheetViews>
  <sheetFormatPr defaultRowHeight="15" x14ac:dyDescent="0.25"/>
  <cols>
    <col min="2" max="36" width="12.7109375" customWidth="1"/>
  </cols>
  <sheetData>
    <row r="2" spans="1:28" x14ac:dyDescent="0.25">
      <c r="A2" t="s">
        <v>86</v>
      </c>
    </row>
    <row r="4" spans="1:28" x14ac:dyDescent="0.25">
      <c r="B4" t="s">
        <v>56</v>
      </c>
    </row>
    <row r="5" spans="1:28" x14ac:dyDescent="0.25">
      <c r="B5" s="3">
        <v>2006</v>
      </c>
      <c r="C5" s="3">
        <v>2007</v>
      </c>
      <c r="D5" s="3">
        <v>2008</v>
      </c>
      <c r="E5" s="3">
        <v>2009</v>
      </c>
      <c r="F5" s="3">
        <v>2010</v>
      </c>
      <c r="G5" s="3">
        <v>2011</v>
      </c>
      <c r="H5" s="3">
        <v>2012</v>
      </c>
      <c r="I5" s="3">
        <v>2013</v>
      </c>
    </row>
    <row r="6" spans="1:28" x14ac:dyDescent="0.25">
      <c r="A6" s="2" t="s">
        <v>98</v>
      </c>
      <c r="B6" s="1">
        <f>Electranet!B53</f>
        <v>40652.24755279268</v>
      </c>
      <c r="C6" s="1">
        <f>Electranet!C53</f>
        <v>46254.308945248042</v>
      </c>
      <c r="D6" s="1">
        <f>Electranet!D53</f>
        <v>41580.356251272751</v>
      </c>
      <c r="E6" s="1">
        <f>Electranet!E53</f>
        <v>52969.764203507308</v>
      </c>
      <c r="F6" s="1">
        <f>Electranet!F53</f>
        <v>50071.454739546854</v>
      </c>
      <c r="G6" s="1">
        <f>Electranet!G53</f>
        <v>52048.236025007216</v>
      </c>
      <c r="H6" s="1">
        <f>Electranet!H53</f>
        <v>63530.503762769571</v>
      </c>
      <c r="I6" s="1">
        <f>Electranet!I53</f>
        <v>49148.147270557682</v>
      </c>
      <c r="J6" s="26"/>
      <c r="S6" s="26"/>
      <c r="AB6" s="26"/>
    </row>
    <row r="7" spans="1:28" x14ac:dyDescent="0.25">
      <c r="A7" s="2" t="s">
        <v>99</v>
      </c>
      <c r="B7" s="1">
        <f>Powerlink!B53</f>
        <v>158155.05422488609</v>
      </c>
      <c r="C7" s="1">
        <f>Powerlink!C53</f>
        <v>165932.71894638834</v>
      </c>
      <c r="D7" s="1">
        <f>Powerlink!D53</f>
        <v>115116.77612171555</v>
      </c>
      <c r="E7" s="1">
        <f>Powerlink!E53</f>
        <v>210203.78911199834</v>
      </c>
      <c r="F7" s="1">
        <f>Powerlink!F53</f>
        <v>212736.93566349614</v>
      </c>
      <c r="G7" s="1">
        <f>Powerlink!G53</f>
        <v>230063.7496367039</v>
      </c>
      <c r="H7" s="1">
        <f>Powerlink!H53</f>
        <v>308365.66631187894</v>
      </c>
      <c r="I7" s="1">
        <f>Powerlink!I53</f>
        <v>259179.81167461077</v>
      </c>
      <c r="J7" s="26"/>
      <c r="S7" s="26"/>
      <c r="AB7" s="26"/>
    </row>
    <row r="8" spans="1:28" x14ac:dyDescent="0.25">
      <c r="A8" s="2" t="s">
        <v>100</v>
      </c>
      <c r="B8" s="1">
        <f>'SP AusNet'!B53</f>
        <v>81735.974393351658</v>
      </c>
      <c r="C8" s="1">
        <f>'SP AusNet'!C53</f>
        <v>81338.664485236208</v>
      </c>
      <c r="D8" s="1">
        <f>'SP AusNet'!D53</f>
        <v>97130.426158940405</v>
      </c>
      <c r="E8" s="1">
        <f>'SP AusNet'!E53</f>
        <v>90671.835439196453</v>
      </c>
      <c r="F8" s="1">
        <f>'SP AusNet'!F53</f>
        <v>114473.48487269317</v>
      </c>
      <c r="G8" s="1">
        <f>'SP AusNet'!G53</f>
        <v>111714.34868105536</v>
      </c>
      <c r="H8" s="1">
        <f>'SP AusNet'!H53</f>
        <v>95634.194715363672</v>
      </c>
      <c r="I8" s="1">
        <f>'SP AusNet'!I53</f>
        <v>92914.003726947922</v>
      </c>
      <c r="J8" s="26"/>
      <c r="S8" s="26"/>
      <c r="AB8" s="26"/>
    </row>
    <row r="9" spans="1:28" x14ac:dyDescent="0.25">
      <c r="A9" s="43" t="s">
        <v>101</v>
      </c>
      <c r="B9" s="1">
        <f>Transend!B53</f>
        <v>23203.199611020147</v>
      </c>
      <c r="C9" s="1">
        <f>Transend!C53</f>
        <v>19788.309248769197</v>
      </c>
      <c r="D9" s="1">
        <f>Transend!D53</f>
        <v>27883.673092623154</v>
      </c>
      <c r="E9" s="1">
        <f>Transend!E53</f>
        <v>26017.687090535757</v>
      </c>
      <c r="F9" s="1">
        <f>Transend!F53</f>
        <v>31105.661836284446</v>
      </c>
      <c r="G9" s="1">
        <f>Transend!G53</f>
        <v>32322.691471732895</v>
      </c>
      <c r="H9" s="1">
        <f>Transend!H53</f>
        <v>49997.019012552388</v>
      </c>
      <c r="I9" s="1">
        <f>Transend!I53</f>
        <v>40016.247492578877</v>
      </c>
      <c r="J9" s="26"/>
      <c r="S9" s="26"/>
      <c r="AB9" s="26"/>
    </row>
    <row r="10" spans="1:28" x14ac:dyDescent="0.25">
      <c r="A10" s="43" t="s">
        <v>102</v>
      </c>
      <c r="B10" s="1">
        <f>Transgrid!B53</f>
        <v>116281.38168486224</v>
      </c>
      <c r="C10" s="1">
        <f>Transgrid!C53</f>
        <v>124115.41483422832</v>
      </c>
      <c r="D10" s="1">
        <f>Transgrid!D53</f>
        <v>102142.28375962982</v>
      </c>
      <c r="E10" s="1">
        <f>Transgrid!E53</f>
        <v>149091.40226349546</v>
      </c>
      <c r="F10" s="1">
        <f>Transgrid!F53</f>
        <v>141284.56406297794</v>
      </c>
      <c r="G10" s="1">
        <f>Transgrid!G53</f>
        <v>152554.6293276111</v>
      </c>
      <c r="H10" s="1">
        <f>Transgrid!H53</f>
        <v>187031.62159692936</v>
      </c>
      <c r="I10" s="1">
        <f>Transgrid!I53</f>
        <v>151334.84424313312</v>
      </c>
      <c r="J10" s="26"/>
      <c r="S10" s="26"/>
      <c r="AB10" s="26"/>
    </row>
    <row r="12" spans="1:28" x14ac:dyDescent="0.25">
      <c r="B12" t="s">
        <v>69</v>
      </c>
    </row>
    <row r="13" spans="1:28" x14ac:dyDescent="0.25">
      <c r="B13" s="3">
        <v>2006</v>
      </c>
      <c r="C13" s="3">
        <v>2007</v>
      </c>
      <c r="D13" s="3">
        <v>2008</v>
      </c>
      <c r="E13" s="3">
        <v>2009</v>
      </c>
      <c r="F13" s="3">
        <v>2010</v>
      </c>
      <c r="G13" s="3">
        <v>2011</v>
      </c>
      <c r="H13" s="3">
        <v>2012</v>
      </c>
      <c r="I13" s="3">
        <v>2013</v>
      </c>
    </row>
    <row r="14" spans="1:28" x14ac:dyDescent="0.25">
      <c r="A14" s="2" t="s">
        <v>98</v>
      </c>
      <c r="B14" s="1">
        <f>Electranet!K53</f>
        <v>1511.4334329114104</v>
      </c>
      <c r="C14" s="1">
        <f>Electranet!L53</f>
        <v>3309.9464495747061</v>
      </c>
      <c r="D14" s="1">
        <f>Electranet!M53</f>
        <v>2751.2670432874029</v>
      </c>
      <c r="E14" s="1">
        <f>Electranet!N53</f>
        <v>1643.0038740174757</v>
      </c>
      <c r="F14" s="1">
        <f>Electranet!O53</f>
        <v>1470.5798784221865</v>
      </c>
      <c r="G14" s="1">
        <f>Electranet!P53</f>
        <v>1505.0420456394395</v>
      </c>
      <c r="H14" s="1">
        <f>Electranet!Q53</f>
        <v>1750.5419069036536</v>
      </c>
      <c r="I14" s="1">
        <f>Electranet!R53</f>
        <v>9355.643675913936</v>
      </c>
    </row>
    <row r="15" spans="1:28" x14ac:dyDescent="0.25">
      <c r="A15" s="2" t="s">
        <v>99</v>
      </c>
      <c r="B15" s="1">
        <f>Powerlink!K53</f>
        <v>2985.9901368995302</v>
      </c>
      <c r="C15" s="1">
        <f>Powerlink!L53</f>
        <v>3042.6577831239583</v>
      </c>
      <c r="D15" s="1">
        <f>Powerlink!M53</f>
        <v>2416.0783759137835</v>
      </c>
      <c r="E15" s="1">
        <f>Powerlink!N53</f>
        <v>3328.1118994148023</v>
      </c>
      <c r="F15" s="1">
        <f>Powerlink!O53</f>
        <v>3496.309265787982</v>
      </c>
      <c r="G15" s="1">
        <f>Powerlink!P53</f>
        <v>4864.3950877951684</v>
      </c>
      <c r="H15" s="1">
        <f>Powerlink!Q53</f>
        <v>5809.9226669241898</v>
      </c>
      <c r="I15" s="1">
        <f>Powerlink!R53</f>
        <v>4771.8188953503932</v>
      </c>
    </row>
    <row r="16" spans="1:28" x14ac:dyDescent="0.25">
      <c r="A16" s="2" t="s">
        <v>100</v>
      </c>
      <c r="B16" s="1">
        <f>'SP AusNet'!K53</f>
        <v>3364.7878395397479</v>
      </c>
      <c r="C16" s="1">
        <f>'SP AusNet'!L53</f>
        <v>3332.6057357779159</v>
      </c>
      <c r="D16" s="1">
        <f>'SP AusNet'!M53</f>
        <v>3964.4660157589828</v>
      </c>
      <c r="E16" s="1">
        <f>'SP AusNet'!N53</f>
        <v>3473.8368048023744</v>
      </c>
      <c r="F16" s="1">
        <f>'SP AusNet'!O53</f>
        <v>4350.1158493881876</v>
      </c>
      <c r="G16" s="1">
        <f>'SP AusNet'!P53</f>
        <v>4170.1305852831001</v>
      </c>
      <c r="H16" s="1">
        <f>'SP AusNet'!Q53</f>
        <v>3534.7584328214639</v>
      </c>
      <c r="I16" s="1">
        <f>'SP AusNet'!R53</f>
        <v>3280.5996410856696</v>
      </c>
    </row>
    <row r="17" spans="1:9" x14ac:dyDescent="0.25">
      <c r="A17" s="43" t="s">
        <v>101</v>
      </c>
      <c r="B17" s="1">
        <f>Transend!K53</f>
        <v>988.36988198240033</v>
      </c>
      <c r="C17" s="1">
        <f>Transend!L53</f>
        <v>1197.1418574901529</v>
      </c>
      <c r="D17" s="1">
        <f>Transend!M53</f>
        <v>1366.5527658630654</v>
      </c>
      <c r="E17" s="1">
        <f>Transend!N53</f>
        <v>1270.1444932940899</v>
      </c>
      <c r="F17" s="1">
        <f>Transend!O53</f>
        <v>1472.243101531169</v>
      </c>
      <c r="G17" s="1">
        <f>Transend!P53</f>
        <v>1511.5739780753631</v>
      </c>
      <c r="H17" s="1">
        <f>Transend!Q53</f>
        <v>1643.1226692660828</v>
      </c>
      <c r="I17" s="1">
        <f>Transend!R53</f>
        <v>2760.3405968410548</v>
      </c>
    </row>
    <row r="18" spans="1:9" x14ac:dyDescent="0.25">
      <c r="A18" s="43" t="s">
        <v>102</v>
      </c>
      <c r="B18" s="1">
        <f>Transgrid!K53</f>
        <v>16206.040748910933</v>
      </c>
      <c r="C18" s="1">
        <f>Transgrid!L53</f>
        <v>17557.320922194507</v>
      </c>
      <c r="D18" s="1">
        <f>Transgrid!M53</f>
        <v>14219.407995059515</v>
      </c>
      <c r="E18" s="1">
        <f>Transgrid!N53</f>
        <v>21356.971541735005</v>
      </c>
      <c r="F18" s="1">
        <f>Transgrid!O53</f>
        <v>19544.684497755785</v>
      </c>
      <c r="G18" s="1">
        <f>Transgrid!P53</f>
        <v>20438.697480947951</v>
      </c>
      <c r="H18" s="1">
        <f>Transgrid!Q53</f>
        <v>25109.04830602017</v>
      </c>
      <c r="I18" s="1">
        <f>Transgrid!R53</f>
        <v>18997.692473492923</v>
      </c>
    </row>
    <row r="20" spans="1:9" x14ac:dyDescent="0.25">
      <c r="B20" t="s">
        <v>2</v>
      </c>
    </row>
    <row r="21" spans="1:9" x14ac:dyDescent="0.25">
      <c r="B21" s="3">
        <v>2006</v>
      </c>
      <c r="C21" s="3">
        <v>2007</v>
      </c>
      <c r="D21" s="3">
        <v>2008</v>
      </c>
      <c r="E21" s="3">
        <v>2009</v>
      </c>
      <c r="F21" s="3">
        <v>2010</v>
      </c>
      <c r="G21" s="3">
        <v>2011</v>
      </c>
      <c r="H21" s="3">
        <v>2012</v>
      </c>
      <c r="I21" s="3">
        <v>2013</v>
      </c>
    </row>
    <row r="22" spans="1:9" x14ac:dyDescent="0.25">
      <c r="A22" s="2" t="s">
        <v>98</v>
      </c>
      <c r="B22" s="1">
        <f>Electranet!T53</f>
        <v>34897.014863040902</v>
      </c>
      <c r="C22" s="1">
        <f>Electranet!U53</f>
        <v>38818.759949947584</v>
      </c>
      <c r="D22" s="1">
        <f>Electranet!V53</f>
        <v>28804.769411057252</v>
      </c>
      <c r="E22" s="1">
        <f>Electranet!W53</f>
        <v>48345.55421147521</v>
      </c>
      <c r="F22" s="1">
        <f>Electranet!X53</f>
        <v>44947.407350303198</v>
      </c>
      <c r="G22" s="1">
        <f>Electranet!Y53</f>
        <v>47307.045528584284</v>
      </c>
      <c r="H22" s="1">
        <f>Electranet!Z53</f>
        <v>61882.366811885731</v>
      </c>
      <c r="I22" s="1">
        <f>Electranet!AA53</f>
        <v>60710.93831701242</v>
      </c>
    </row>
    <row r="23" spans="1:9" x14ac:dyDescent="0.25">
      <c r="A23" s="2" t="s">
        <v>99</v>
      </c>
      <c r="B23" s="1">
        <f>Powerlink!T53</f>
        <v>88593.725289076814</v>
      </c>
      <c r="C23" s="1">
        <f>Powerlink!U53</f>
        <v>110309.61825590896</v>
      </c>
      <c r="D23" s="1">
        <f>Powerlink!V53</f>
        <v>112644.71065292947</v>
      </c>
      <c r="E23" s="1">
        <f>Powerlink!W53</f>
        <v>174654.51961566339</v>
      </c>
      <c r="F23" s="1">
        <f>Powerlink!X53</f>
        <v>184983.55284955172</v>
      </c>
      <c r="G23" s="1">
        <f>Powerlink!Y53</f>
        <v>218477.57309189209</v>
      </c>
      <c r="H23" s="1">
        <f>Powerlink!Z53</f>
        <v>271928.89059926255</v>
      </c>
      <c r="I23" s="1">
        <f>Powerlink!AA53</f>
        <v>204211.51664999584</v>
      </c>
    </row>
    <row r="24" spans="1:9" x14ac:dyDescent="0.25">
      <c r="A24" s="2" t="s">
        <v>100</v>
      </c>
      <c r="B24" s="1">
        <f>'SP AusNet'!T53</f>
        <v>64962.721307853077</v>
      </c>
      <c r="C24" s="1">
        <f>'SP AusNet'!U53</f>
        <v>66890.31775706778</v>
      </c>
      <c r="D24" s="1">
        <f>'SP AusNet'!V53</f>
        <v>82031.384645756407</v>
      </c>
      <c r="E24" s="1">
        <f>'SP AusNet'!W53</f>
        <v>83400.027864951626</v>
      </c>
      <c r="F24" s="1">
        <f>'SP AusNet'!X53</f>
        <v>103972.20074804204</v>
      </c>
      <c r="G24" s="1">
        <f>'SP AusNet'!Y53</f>
        <v>104116.38004428055</v>
      </c>
      <c r="H24" s="1">
        <f>'SP AusNet'!Z53</f>
        <v>95286.620469047048</v>
      </c>
      <c r="I24" s="1">
        <f>'SP AusNet'!AA53</f>
        <v>93814.093658363388</v>
      </c>
    </row>
    <row r="25" spans="1:9" x14ac:dyDescent="0.25">
      <c r="A25" s="43" t="s">
        <v>101</v>
      </c>
      <c r="B25" s="1">
        <f>Transend!T53</f>
        <v>42635.272372880558</v>
      </c>
      <c r="C25" s="1">
        <f>Transend!U53</f>
        <v>40335.427859791795</v>
      </c>
      <c r="D25" s="1">
        <f>Transend!V53</f>
        <v>45733.998120032054</v>
      </c>
      <c r="E25" s="1">
        <f>Transend!W53</f>
        <v>43858.706242517976</v>
      </c>
      <c r="F25" s="1">
        <f>Transend!X53</f>
        <v>51450.549833849407</v>
      </c>
      <c r="G25" s="1">
        <f>Transend!Y53</f>
        <v>57085.059434817682</v>
      </c>
      <c r="H25" s="1">
        <f>Transend!Z53</f>
        <v>73953.550029313643</v>
      </c>
      <c r="I25" s="1">
        <f>Transend!AA53</f>
        <v>65546.86184932405</v>
      </c>
    </row>
    <row r="26" spans="1:9" x14ac:dyDescent="0.25">
      <c r="A26" s="43" t="s">
        <v>102</v>
      </c>
      <c r="B26" s="1">
        <f>Transgrid!T53</f>
        <v>87292.619598216668</v>
      </c>
      <c r="C26" s="1">
        <f>Transgrid!U53</f>
        <v>100650.14623521498</v>
      </c>
      <c r="D26" s="1">
        <f>Transgrid!V53</f>
        <v>92137.807912467644</v>
      </c>
      <c r="E26" s="1">
        <f>Transgrid!W53</f>
        <v>151955.88778411839</v>
      </c>
      <c r="F26" s="1">
        <f>Transgrid!X53</f>
        <v>165668.48715852702</v>
      </c>
      <c r="G26" s="1">
        <f>Transgrid!Y53</f>
        <v>184353.37299767218</v>
      </c>
      <c r="H26" s="1">
        <f>Transgrid!Z53</f>
        <v>249930.80876759492</v>
      </c>
      <c r="I26" s="1">
        <f>Transgrid!AA53</f>
        <v>210908.22252603012</v>
      </c>
    </row>
    <row r="28" spans="1:9" x14ac:dyDescent="0.25">
      <c r="B28" t="s">
        <v>3</v>
      </c>
    </row>
    <row r="29" spans="1:9" x14ac:dyDescent="0.25">
      <c r="B29" s="3">
        <v>2006</v>
      </c>
      <c r="C29" s="3">
        <v>2007</v>
      </c>
      <c r="D29" s="3">
        <v>2008</v>
      </c>
      <c r="E29" s="3">
        <v>2009</v>
      </c>
      <c r="F29" s="3">
        <v>2010</v>
      </c>
      <c r="G29" s="3">
        <v>2011</v>
      </c>
      <c r="H29" s="3">
        <v>2012</v>
      </c>
      <c r="I29" s="3">
        <v>2013</v>
      </c>
    </row>
    <row r="30" spans="1:9" x14ac:dyDescent="0.25">
      <c r="A30" s="2" t="s">
        <v>98</v>
      </c>
      <c r="B30" s="1">
        <f>Electranet!AC53</f>
        <v>19928.633392890621</v>
      </c>
      <c r="C30" s="1">
        <f>Electranet!AD53</f>
        <v>22258.913107489625</v>
      </c>
      <c r="D30" s="1">
        <f>Electranet!AE53</f>
        <v>19787.625999352509</v>
      </c>
      <c r="E30" s="1">
        <f>Electranet!AF53</f>
        <v>37682.328152186346</v>
      </c>
      <c r="F30" s="1">
        <f>Electranet!AG53</f>
        <v>36997.28430738645</v>
      </c>
      <c r="G30" s="1">
        <f>Electranet!AH53</f>
        <v>39550.578400577593</v>
      </c>
      <c r="H30" s="1">
        <f>Electranet!AI53</f>
        <v>46929.426422244011</v>
      </c>
      <c r="I30" s="1">
        <f>Electranet!AJ53</f>
        <v>41601.140938028169</v>
      </c>
    </row>
    <row r="31" spans="1:9" x14ac:dyDescent="0.25">
      <c r="A31" s="2" t="s">
        <v>99</v>
      </c>
      <c r="B31" s="1">
        <f>Powerlink!AC53</f>
        <v>13527.978095347184</v>
      </c>
      <c r="C31" s="1">
        <f>Powerlink!AD53</f>
        <v>18210.967923552187</v>
      </c>
      <c r="D31" s="1">
        <f>Powerlink!AE53</f>
        <v>50558.954827552741</v>
      </c>
      <c r="E31" s="1">
        <f>Powerlink!AF53</f>
        <v>61226.615976817433</v>
      </c>
      <c r="F31" s="1">
        <f>Powerlink!AG53</f>
        <v>47379.115036861665</v>
      </c>
      <c r="G31" s="1">
        <f>Powerlink!AH53</f>
        <v>50691.591279004213</v>
      </c>
      <c r="H31" s="1">
        <f>Powerlink!AI53</f>
        <v>56717.204600989608</v>
      </c>
      <c r="I31" s="1">
        <f>Powerlink!AJ53</f>
        <v>40286.49431354666</v>
      </c>
    </row>
    <row r="32" spans="1:9" x14ac:dyDescent="0.25">
      <c r="A32" s="2" t="s">
        <v>100</v>
      </c>
      <c r="B32" s="1">
        <f>'SP AusNet'!AC53</f>
        <v>28731.829646770773</v>
      </c>
      <c r="C32" s="1">
        <f>'SP AusNet'!AD53</f>
        <v>31251.382192923709</v>
      </c>
      <c r="D32" s="1">
        <f>'SP AusNet'!AE53</f>
        <v>37400.370295100081</v>
      </c>
      <c r="E32" s="1">
        <f>'SP AusNet'!AF53</f>
        <v>42648.032188247387</v>
      </c>
      <c r="F32" s="1">
        <f>'SP AusNet'!AG53</f>
        <v>48948.683692824219</v>
      </c>
      <c r="G32" s="1">
        <f>'SP AusNet'!AH53</f>
        <v>50466.804568449021</v>
      </c>
      <c r="H32" s="1">
        <f>'SP AusNet'!AI53</f>
        <v>48008.031330661259</v>
      </c>
      <c r="I32" s="1">
        <f>'SP AusNet'!AJ53</f>
        <v>48028.860864917428</v>
      </c>
    </row>
    <row r="33" spans="1:9" x14ac:dyDescent="0.25">
      <c r="A33" s="43" t="s">
        <v>101</v>
      </c>
      <c r="B33" s="1">
        <f>Transend!AC53</f>
        <v>4356.6408969481618</v>
      </c>
      <c r="C33" s="1">
        <f>Transend!AD53</f>
        <v>4995.3284453143415</v>
      </c>
      <c r="D33" s="1">
        <f>Transend!AE53</f>
        <v>6791.8195734330448</v>
      </c>
      <c r="E33" s="1">
        <f>Transend!AF53</f>
        <v>7834.037965798695</v>
      </c>
      <c r="F33" s="1">
        <f>Transend!AG53</f>
        <v>14039.539374275393</v>
      </c>
      <c r="G33" s="1">
        <f>Transend!AH53</f>
        <v>15852.628212737454</v>
      </c>
      <c r="H33" s="1">
        <f>Transend!AI53</f>
        <v>14495.106043022377</v>
      </c>
      <c r="I33" s="1">
        <f>Transend!AJ53</f>
        <v>7495.8448489633793</v>
      </c>
    </row>
    <row r="34" spans="1:9" x14ac:dyDescent="0.25">
      <c r="A34" s="43" t="s">
        <v>102</v>
      </c>
      <c r="B34" s="1">
        <f>Transgrid!AC53</f>
        <v>42227.271112858078</v>
      </c>
      <c r="C34" s="1">
        <f>Transgrid!AD53</f>
        <v>46854.793199133594</v>
      </c>
      <c r="D34" s="1">
        <f>Transgrid!AE53</f>
        <v>47675.320803363371</v>
      </c>
      <c r="E34" s="1">
        <f>Transgrid!AF53</f>
        <v>63224.929875975446</v>
      </c>
      <c r="F34" s="1">
        <f>Transgrid!AG53</f>
        <v>71243.375458090726</v>
      </c>
      <c r="G34" s="1">
        <f>Transgrid!AH53</f>
        <v>65097.004303341324</v>
      </c>
      <c r="H34" s="1">
        <f>Transgrid!AI53</f>
        <v>64585.852200375783</v>
      </c>
      <c r="I34" s="1">
        <f>Transgrid!AJ53</f>
        <v>62160.659653201183</v>
      </c>
    </row>
    <row r="36" spans="1:9" x14ac:dyDescent="0.25">
      <c r="B36" t="s">
        <v>83</v>
      </c>
    </row>
    <row r="37" spans="1:9" x14ac:dyDescent="0.25">
      <c r="B37" s="3">
        <v>2006</v>
      </c>
      <c r="C37" s="3">
        <v>2007</v>
      </c>
      <c r="D37" s="3">
        <v>2008</v>
      </c>
      <c r="E37" s="3">
        <v>2009</v>
      </c>
      <c r="F37" s="3">
        <v>2010</v>
      </c>
      <c r="G37" s="3">
        <v>2011</v>
      </c>
      <c r="H37" s="3">
        <v>2012</v>
      </c>
      <c r="I37" s="3">
        <v>2013</v>
      </c>
    </row>
    <row r="38" spans="1:9" x14ac:dyDescent="0.25">
      <c r="A38" s="2" t="s">
        <v>98</v>
      </c>
      <c r="B38" s="1">
        <f t="shared" ref="B38" si="0">B6+B14+B22+B30</f>
        <v>96989.329241635627</v>
      </c>
      <c r="C38" s="1">
        <f t="shared" ref="C38:I38" si="1">C6+C14+C22+C30</f>
        <v>110641.92845225996</v>
      </c>
      <c r="D38" s="1">
        <f t="shared" si="1"/>
        <v>92924.018704969902</v>
      </c>
      <c r="E38" s="1">
        <f t="shared" si="1"/>
        <v>140640.65044118636</v>
      </c>
      <c r="F38" s="1">
        <f t="shared" si="1"/>
        <v>133486.7262756587</v>
      </c>
      <c r="G38" s="1">
        <f t="shared" si="1"/>
        <v>140410.90199980853</v>
      </c>
      <c r="H38" s="1">
        <f t="shared" si="1"/>
        <v>174092.83890380297</v>
      </c>
      <c r="I38" s="1">
        <f t="shared" si="1"/>
        <v>160815.87020151221</v>
      </c>
    </row>
    <row r="39" spans="1:9" x14ac:dyDescent="0.25">
      <c r="A39" s="2" t="s">
        <v>99</v>
      </c>
      <c r="B39" s="1">
        <f t="shared" ref="B39:I39" si="2">B7+B15+B23+B31</f>
        <v>263262.74774620961</v>
      </c>
      <c r="C39" s="1">
        <f t="shared" si="2"/>
        <v>297495.96290897345</v>
      </c>
      <c r="D39" s="1">
        <f t="shared" si="2"/>
        <v>280736.51997811155</v>
      </c>
      <c r="E39" s="1">
        <f t="shared" si="2"/>
        <v>449413.03660389397</v>
      </c>
      <c r="F39" s="1">
        <f t="shared" si="2"/>
        <v>448595.91281569755</v>
      </c>
      <c r="G39" s="1">
        <f t="shared" si="2"/>
        <v>504097.30909539538</v>
      </c>
      <c r="H39" s="1">
        <f t="shared" si="2"/>
        <v>642821.68417905527</v>
      </c>
      <c r="I39" s="1">
        <f t="shared" si="2"/>
        <v>508449.64153350366</v>
      </c>
    </row>
    <row r="40" spans="1:9" x14ac:dyDescent="0.25">
      <c r="A40" s="2" t="s">
        <v>100</v>
      </c>
      <c r="B40" s="1">
        <f t="shared" ref="B40:I40" si="3">B8+B16+B24+B32</f>
        <v>178795.31318751525</v>
      </c>
      <c r="C40" s="1">
        <f t="shared" si="3"/>
        <v>182812.97017100561</v>
      </c>
      <c r="D40" s="1">
        <f t="shared" si="3"/>
        <v>220526.64711555588</v>
      </c>
      <c r="E40" s="1">
        <f t="shared" si="3"/>
        <v>220193.73229719783</v>
      </c>
      <c r="F40" s="1">
        <f t="shared" si="3"/>
        <v>271744.48516294762</v>
      </c>
      <c r="G40" s="1">
        <f t="shared" si="3"/>
        <v>270467.66387906804</v>
      </c>
      <c r="H40" s="1">
        <f t="shared" si="3"/>
        <v>242463.60494789344</v>
      </c>
      <c r="I40" s="1">
        <f t="shared" si="3"/>
        <v>238037.55789131441</v>
      </c>
    </row>
    <row r="41" spans="1:9" x14ac:dyDescent="0.25">
      <c r="A41" s="43" t="s">
        <v>101</v>
      </c>
      <c r="B41" s="1">
        <f t="shared" ref="B41:I41" si="4">B9+B17+B25+B33</f>
        <v>71183.482762831263</v>
      </c>
      <c r="C41" s="1">
        <f t="shared" si="4"/>
        <v>66316.207411365482</v>
      </c>
      <c r="D41" s="1">
        <f t="shared" si="4"/>
        <v>81776.043551951327</v>
      </c>
      <c r="E41" s="1">
        <f t="shared" si="4"/>
        <v>78980.575792146512</v>
      </c>
      <c r="F41" s="1">
        <f t="shared" si="4"/>
        <v>98067.994145940422</v>
      </c>
      <c r="G41" s="1">
        <f t="shared" si="4"/>
        <v>106771.9530973634</v>
      </c>
      <c r="H41" s="1">
        <f t="shared" si="4"/>
        <v>140088.79775415451</v>
      </c>
      <c r="I41" s="1">
        <f t="shared" si="4"/>
        <v>115819.29478770736</v>
      </c>
    </row>
    <row r="42" spans="1:9" x14ac:dyDescent="0.25">
      <c r="A42" s="43" t="s">
        <v>102</v>
      </c>
      <c r="B42" s="1">
        <f t="shared" ref="B42:I42" si="5">B10+B18+B26+B34</f>
        <v>262007.31314484793</v>
      </c>
      <c r="C42" s="1">
        <f t="shared" si="5"/>
        <v>289177.67519077141</v>
      </c>
      <c r="D42" s="1">
        <f t="shared" si="5"/>
        <v>256174.82047052035</v>
      </c>
      <c r="E42" s="1">
        <f t="shared" si="5"/>
        <v>385629.19146532426</v>
      </c>
      <c r="F42" s="1">
        <f t="shared" si="5"/>
        <v>397741.1111773515</v>
      </c>
      <c r="G42" s="1">
        <f t="shared" si="5"/>
        <v>422443.70410957251</v>
      </c>
      <c r="H42" s="1">
        <f t="shared" si="5"/>
        <v>526657.33087092021</v>
      </c>
      <c r="I42" s="1">
        <f t="shared" si="5"/>
        <v>443401.41889585735</v>
      </c>
    </row>
    <row r="44" spans="1:9" x14ac:dyDescent="0.25">
      <c r="B44" t="s">
        <v>70</v>
      </c>
    </row>
    <row r="45" spans="1:9" x14ac:dyDescent="0.25">
      <c r="B45" s="3">
        <v>2006</v>
      </c>
      <c r="C45" s="3">
        <v>2007</v>
      </c>
      <c r="D45" s="3">
        <v>2008</v>
      </c>
      <c r="E45" s="3">
        <v>2009</v>
      </c>
      <c r="F45" s="3">
        <v>2010</v>
      </c>
      <c r="G45" s="3">
        <v>2011</v>
      </c>
      <c r="H45" s="3">
        <v>2012</v>
      </c>
      <c r="I45" s="3">
        <v>2013</v>
      </c>
    </row>
    <row r="46" spans="1:9" x14ac:dyDescent="0.25">
      <c r="A46" s="2" t="s">
        <v>98</v>
      </c>
      <c r="B46" s="1">
        <f>Electranet!B3</f>
        <v>963442.08590320358</v>
      </c>
      <c r="C46" s="1">
        <f>Electranet!C3</f>
        <v>1034142.0409878591</v>
      </c>
      <c r="D46" s="1">
        <f>Electranet!D3</f>
        <v>1088562.3743643193</v>
      </c>
      <c r="E46" s="1">
        <f>Electranet!E3</f>
        <v>1173089.1620957197</v>
      </c>
      <c r="F46" s="1">
        <f>Electranet!F3</f>
        <v>1204144.1413439193</v>
      </c>
      <c r="G46" s="1">
        <f>Electranet!G3</f>
        <v>1199230.4019493768</v>
      </c>
      <c r="H46" s="1">
        <f>Electranet!H3</f>
        <v>1271553.208736561</v>
      </c>
      <c r="I46" s="1">
        <f>Electranet!I3</f>
        <v>1540681.5413482259</v>
      </c>
    </row>
    <row r="47" spans="1:9" x14ac:dyDescent="0.25">
      <c r="A47" s="2" t="s">
        <v>99</v>
      </c>
      <c r="B47" s="1">
        <f>Powerlink!B3</f>
        <v>2590208.1721807388</v>
      </c>
      <c r="C47" s="1">
        <f>Powerlink!C3</f>
        <v>2804465.9055586481</v>
      </c>
      <c r="D47" s="1">
        <f>Powerlink!D3</f>
        <v>3013945.4576670039</v>
      </c>
      <c r="E47" s="1">
        <f>Powerlink!E3</f>
        <v>3655749.8252657843</v>
      </c>
      <c r="F47" s="1">
        <f>Powerlink!F3</f>
        <v>4208283.702788461</v>
      </c>
      <c r="G47" s="1">
        <f>Powerlink!G3</f>
        <v>4584886.8351366753</v>
      </c>
      <c r="H47" s="1">
        <f>Powerlink!H3</f>
        <v>4980311.981254925</v>
      </c>
      <c r="I47" s="1">
        <f>Powerlink!I3</f>
        <v>5223033.6299969414</v>
      </c>
    </row>
    <row r="48" spans="1:9" x14ac:dyDescent="0.25">
      <c r="A48" s="2" t="s">
        <v>100</v>
      </c>
      <c r="B48" s="1">
        <f>'SP AusNet'!B3</f>
        <v>1776944.4549999998</v>
      </c>
      <c r="C48" s="1">
        <f>'SP AusNet'!C3</f>
        <v>1800197.1529999999</v>
      </c>
      <c r="D48" s="1">
        <f>'SP AusNet'!D3</f>
        <v>1850101.7270000002</v>
      </c>
      <c r="E48" s="1">
        <f>'SP AusNet'!E3</f>
        <v>2065225.6300000001</v>
      </c>
      <c r="F48" s="1">
        <f>'SP AusNet'!F3</f>
        <v>2075167.8810000001</v>
      </c>
      <c r="G48" s="1">
        <f>'SP AusNet'!G3</f>
        <v>2092568.7990000001</v>
      </c>
      <c r="H48" s="1">
        <f>'SP AusNet'!H3</f>
        <v>2139433.1</v>
      </c>
      <c r="I48" s="1">
        <f>'SP AusNet'!I3</f>
        <v>2205905.338</v>
      </c>
    </row>
    <row r="49" spans="1:9" x14ac:dyDescent="0.25">
      <c r="A49" s="43" t="s">
        <v>101</v>
      </c>
      <c r="B49" s="1">
        <f>Transend!B3</f>
        <v>570356.08624000009</v>
      </c>
      <c r="C49" s="1">
        <f>Transend!C3</f>
        <v>612632.08624000009</v>
      </c>
      <c r="D49" s="1">
        <f>Transend!D3</f>
        <v>689649.08624000009</v>
      </c>
      <c r="E49" s="1">
        <f>Transend!E3</f>
        <v>727153.08624000009</v>
      </c>
      <c r="F49" s="1">
        <f>Transend!F3</f>
        <v>793902.08624000009</v>
      </c>
      <c r="G49" s="1">
        <f>Transend!G3</f>
        <v>817030.08624000009</v>
      </c>
      <c r="H49" s="1">
        <f>Transend!H3</f>
        <v>1011601.0862400001</v>
      </c>
      <c r="I49" s="1">
        <f>Transend!I3</f>
        <v>1078191.0862400001</v>
      </c>
    </row>
    <row r="50" spans="1:9" x14ac:dyDescent="0.25">
      <c r="A50" s="43" t="s">
        <v>102</v>
      </c>
      <c r="B50" s="1">
        <f>Transgrid!B3</f>
        <v>2639935.2963945302</v>
      </c>
      <c r="C50" s="1">
        <f>Transgrid!C3</f>
        <v>2743606.2157683233</v>
      </c>
      <c r="D50" s="1">
        <f>Transgrid!D3</f>
        <v>2866554.2157683233</v>
      </c>
      <c r="E50" s="1">
        <f>Transgrid!E3</f>
        <v>3154684.4291359843</v>
      </c>
      <c r="F50" s="1">
        <f>Transgrid!F3</f>
        <v>3586942.0423789467</v>
      </c>
      <c r="G50" s="1">
        <f>Transgrid!G3</f>
        <v>3745624.6973463288</v>
      </c>
      <c r="H50" s="1">
        <f>Transgrid!H3</f>
        <v>4053995.8127774438</v>
      </c>
      <c r="I50" s="1">
        <f>Transgrid!I3</f>
        <v>4295420.3651777934</v>
      </c>
    </row>
    <row r="51" spans="1:9" x14ac:dyDescent="0.25">
      <c r="A51" s="33"/>
      <c r="B51" s="14"/>
      <c r="C51" s="14"/>
      <c r="D51" s="14"/>
      <c r="E51" s="14"/>
      <c r="F51" s="14"/>
      <c r="G51" s="14"/>
      <c r="H51" s="14"/>
      <c r="I51" s="14"/>
    </row>
    <row r="52" spans="1:9" x14ac:dyDescent="0.25">
      <c r="B52" t="s">
        <v>84</v>
      </c>
    </row>
    <row r="53" spans="1:9" x14ac:dyDescent="0.25">
      <c r="A53" s="2" t="s">
        <v>98</v>
      </c>
      <c r="B53" s="16">
        <f t="shared" ref="B53" si="6">B38/B46</f>
        <v>0.10066959982416637</v>
      </c>
      <c r="C53" s="16">
        <f t="shared" ref="C53:I53" si="7">C38/C46</f>
        <v>0.10698910214168433</v>
      </c>
      <c r="D53" s="16">
        <f t="shared" si="7"/>
        <v>8.5363981792255253E-2</v>
      </c>
      <c r="E53" s="16">
        <f t="shared" si="7"/>
        <v>0.11988913970523121</v>
      </c>
      <c r="F53" s="16">
        <f t="shared" si="7"/>
        <v>0.1108561024319539</v>
      </c>
      <c r="G53" s="16">
        <f t="shared" si="7"/>
        <v>0.11708417479374052</v>
      </c>
      <c r="H53" s="16">
        <f t="shared" si="7"/>
        <v>0.13691353040332843</v>
      </c>
      <c r="I53" s="16">
        <f t="shared" si="7"/>
        <v>0.10437969553447418</v>
      </c>
    </row>
    <row r="54" spans="1:9" x14ac:dyDescent="0.25">
      <c r="A54" s="2" t="s">
        <v>99</v>
      </c>
      <c r="B54" s="16">
        <f t="shared" ref="B54:I54" si="8">B39/B47</f>
        <v>0.10163767938565509</v>
      </c>
      <c r="C54" s="16">
        <f t="shared" si="8"/>
        <v>0.1060793651722831</v>
      </c>
      <c r="D54" s="16">
        <f t="shared" si="8"/>
        <v>9.3145852810296192E-2</v>
      </c>
      <c r="E54" s="16">
        <f t="shared" si="8"/>
        <v>0.12293320333297705</v>
      </c>
      <c r="F54" s="16">
        <f t="shared" si="8"/>
        <v>0.10659830574598674</v>
      </c>
      <c r="G54" s="16">
        <f t="shared" si="8"/>
        <v>0.10994760115608573</v>
      </c>
      <c r="H54" s="16">
        <f t="shared" si="8"/>
        <v>0.12907257348506085</v>
      </c>
      <c r="I54" s="16">
        <f t="shared" si="8"/>
        <v>9.7347571842803043E-2</v>
      </c>
    </row>
    <row r="55" spans="1:9" x14ac:dyDescent="0.25">
      <c r="A55" s="2" t="s">
        <v>100</v>
      </c>
      <c r="B55" s="16">
        <f t="shared" ref="B55:I55" si="9">B40/B48</f>
        <v>0.10061952847452131</v>
      </c>
      <c r="C55" s="16">
        <f t="shared" si="9"/>
        <v>0.10155163831158755</v>
      </c>
      <c r="D55" s="16">
        <f t="shared" si="9"/>
        <v>0.11919703868021732</v>
      </c>
      <c r="E55" s="16">
        <f t="shared" si="9"/>
        <v>0.10661969767303238</v>
      </c>
      <c r="F55" s="16">
        <f t="shared" si="9"/>
        <v>0.13095060291314697</v>
      </c>
      <c r="G55" s="16">
        <f t="shared" si="9"/>
        <v>0.12925150370602848</v>
      </c>
      <c r="H55" s="16">
        <f t="shared" si="9"/>
        <v>0.11333077203858043</v>
      </c>
      <c r="I55" s="16">
        <f t="shared" si="9"/>
        <v>0.10790923517467567</v>
      </c>
    </row>
    <row r="56" spans="1:9" x14ac:dyDescent="0.25">
      <c r="A56" s="43" t="s">
        <v>101</v>
      </c>
      <c r="B56" s="16">
        <f t="shared" ref="B56:I56" si="10">B41/B49</f>
        <v>0.12480533561428145</v>
      </c>
      <c r="C56" s="16">
        <f t="shared" si="10"/>
        <v>0.10824801524578644</v>
      </c>
      <c r="D56" s="16">
        <f t="shared" si="10"/>
        <v>0.11857630958056979</v>
      </c>
      <c r="E56" s="16">
        <f t="shared" si="10"/>
        <v>0.10861615976979931</v>
      </c>
      <c r="F56" s="16">
        <f t="shared" si="10"/>
        <v>0.12352656057423943</v>
      </c>
      <c r="G56" s="16">
        <f t="shared" si="10"/>
        <v>0.13068301265224089</v>
      </c>
      <c r="H56" s="16">
        <f t="shared" si="10"/>
        <v>0.1384822531921627</v>
      </c>
      <c r="I56" s="16">
        <f t="shared" si="10"/>
        <v>0.10742000770160935</v>
      </c>
    </row>
    <row r="57" spans="1:9" x14ac:dyDescent="0.25">
      <c r="A57" s="43" t="s">
        <v>102</v>
      </c>
      <c r="B57" s="16">
        <f t="shared" ref="B57:I57" si="11">B42/B50</f>
        <v>9.9247626827324992E-2</v>
      </c>
      <c r="C57" s="16">
        <f t="shared" si="11"/>
        <v>0.10540057590217614</v>
      </c>
      <c r="D57" s="16">
        <f t="shared" si="11"/>
        <v>8.9366815063659191E-2</v>
      </c>
      <c r="E57" s="16">
        <f t="shared" si="11"/>
        <v>0.12224017968445157</v>
      </c>
      <c r="F57" s="16">
        <f t="shared" si="11"/>
        <v>0.11088584830145735</v>
      </c>
      <c r="G57" s="16">
        <f t="shared" si="11"/>
        <v>0.11278324398300293</v>
      </c>
      <c r="H57" s="16">
        <f t="shared" si="11"/>
        <v>0.12991067460183206</v>
      </c>
      <c r="I57" s="16">
        <f t="shared" si="11"/>
        <v>0.10322654855632607</v>
      </c>
    </row>
    <row r="59" spans="1:9" x14ac:dyDescent="0.25">
      <c r="B59" t="s">
        <v>85</v>
      </c>
    </row>
    <row r="60" spans="1:9" x14ac:dyDescent="0.25">
      <c r="A60" s="2" t="s">
        <v>98</v>
      </c>
      <c r="B60" s="16">
        <f>(Electranet!B18+Electranet!K18+Electranet!T18+Electranet!AC18)/B46</f>
        <v>-1.7698917619269505E-2</v>
      </c>
      <c r="C60" s="16">
        <f>(Electranet!C18+Electranet!L18+Electranet!U18+Electranet!AD18)/C46</f>
        <v>-2.4917983635775548E-2</v>
      </c>
      <c r="D60" s="16">
        <f>(Electranet!D18+Electranet!M18+Electranet!V18+Electranet!AE18)/D46</f>
        <v>-1.8665867435981283E-3</v>
      </c>
      <c r="E60" s="16">
        <f>(Electranet!E18+Electranet!N18+Electranet!W18+Electranet!AF18)/E46</f>
        <v>-2.2231411592853599E-2</v>
      </c>
      <c r="F60" s="16">
        <f>(Electranet!F18+Electranet!O18+Electranet!X18+Electranet!AG18)/F46</f>
        <v>-2.0980360738549135E-2</v>
      </c>
      <c r="G60" s="16">
        <f>(Electranet!G18+Electranet!P18+Electranet!Y18+Electranet!AH18)/G46</f>
        <v>-1.9481519916939416E-2</v>
      </c>
      <c r="H60" s="16">
        <f>(Electranet!H18+Electranet!Q18+Electranet!Z18+Electranet!AI18)/H46</f>
        <v>-3.6627540969359801E-2</v>
      </c>
      <c r="I60" s="16">
        <f>(Electranet!I18+Electranet!R18+Electranet!AA18+Electranet!AJ18)/I46</f>
        <v>-2.2553278187258202E-2</v>
      </c>
    </row>
    <row r="61" spans="1:9" x14ac:dyDescent="0.25">
      <c r="A61" s="2" t="s">
        <v>99</v>
      </c>
      <c r="B61" s="16">
        <f>(Electranet!B19+Electranet!K19+Electranet!T19+Electranet!AC19)/B47</f>
        <v>3.3878295241464587E-2</v>
      </c>
      <c r="C61" s="16">
        <f>(Electranet!C19+Electranet!L19+Electranet!U19+Electranet!AD19)/C47</f>
        <v>2.859334737210497E-2</v>
      </c>
      <c r="D61" s="16">
        <f>(Electranet!D19+Electranet!M19+Electranet!V19+Electranet!AE19)/D47</f>
        <v>2.8719392916941117E-2</v>
      </c>
      <c r="E61" s="16">
        <f>(Electranet!E19+Electranet!N19+Electranet!W19+Electranet!AF19)/E47</f>
        <v>1.5628642543041429E-2</v>
      </c>
      <c r="F61" s="16">
        <f>(Electranet!F19+Electranet!O19+Electranet!X19+Electranet!AG19)/F47</f>
        <v>4.8356148276266558E-3</v>
      </c>
      <c r="G61" s="16">
        <f>(Electranet!G19+Electranet!P19+Electranet!Y19+Electranet!AH19)/G47</f>
        <v>2.1176897449838136E-2</v>
      </c>
      <c r="H61" s="16">
        <f>(Electranet!H19+Electranet!Q19+Electranet!Z19+Electranet!AI19)/H47</f>
        <v>6.3390044850128918E-2</v>
      </c>
      <c r="I61" s="16">
        <f>(Electranet!I19+Electranet!R19+Electranet!AA19+Electranet!AJ19)/I47</f>
        <v>3.6953818883332143E-2</v>
      </c>
    </row>
    <row r="62" spans="1:9" x14ac:dyDescent="0.25">
      <c r="A62" s="2" t="s">
        <v>100</v>
      </c>
      <c r="B62" s="16">
        <f>(Electranet!B20+Electranet!K20+Electranet!T20+Electranet!AC20)/B48</f>
        <v>0</v>
      </c>
      <c r="C62" s="16">
        <f>(Electranet!C20+Electranet!L20+Electranet!U20+Electranet!AD20)/C48</f>
        <v>0</v>
      </c>
      <c r="D62" s="16">
        <f>(Electranet!D20+Electranet!M20+Electranet!V20+Electranet!AE20)/D48</f>
        <v>0</v>
      </c>
      <c r="E62" s="16">
        <f>(Electranet!E20+Electranet!N20+Electranet!W20+Electranet!AF20)/E48</f>
        <v>0</v>
      </c>
      <c r="F62" s="16">
        <f>(Electranet!F20+Electranet!O20+Electranet!X20+Electranet!AG20)/F48</f>
        <v>0</v>
      </c>
      <c r="G62" s="16">
        <f>(Electranet!G20+Electranet!P20+Electranet!Y20+Electranet!AH20)/G48</f>
        <v>-6.7287660014565668E-4</v>
      </c>
      <c r="H62" s="16">
        <f>(Electranet!H20+Electranet!Q20+Electranet!Z20+Electranet!AI20)/H48</f>
        <v>0</v>
      </c>
      <c r="I62" s="16">
        <f>(Electranet!I20+Electranet!R20+Electranet!AA20+Electranet!AJ20)/I48</f>
        <v>0</v>
      </c>
    </row>
    <row r="63" spans="1:9" x14ac:dyDescent="0.25">
      <c r="A63" s="43" t="s">
        <v>101</v>
      </c>
      <c r="B63" s="16">
        <f>(Electranet!B21+Electranet!K21+Electranet!T21+Electranet!AC21)/B49</f>
        <v>1.8131515836103529</v>
      </c>
      <c r="C63" s="16">
        <f>(Electranet!C21+Electranet!L21+Electranet!U21+Electranet!AD21)/C49</f>
        <v>1.7768615108707713</v>
      </c>
      <c r="D63" s="16">
        <f>(Electranet!D21+Electranet!M21+Electranet!V21+Electranet!AE21)/D49</f>
        <v>1.7009942962318103</v>
      </c>
      <c r="E63" s="16">
        <f>(Electranet!E21+Electranet!N21+Electranet!W21+Electranet!AF21)/E49</f>
        <v>1.655970612144918</v>
      </c>
      <c r="F63" s="16">
        <f>(Electranet!F21+Electranet!O21+Electranet!X21+Electranet!AG21)/F49</f>
        <v>1.5105520223898796</v>
      </c>
      <c r="G63" s="16">
        <f>(Electranet!G21+Electranet!P21+Electranet!Y21+Electranet!AH21)/G49</f>
        <v>1.5563113649685676</v>
      </c>
      <c r="H63" s="16">
        <f>(Electranet!H21+Electranet!Q21+Electranet!Z21+Electranet!AI21)/H49</f>
        <v>1.523012936922354</v>
      </c>
      <c r="I63" s="16">
        <f>(Electranet!I21+Electranet!R21+Electranet!AA21+Electranet!AJ21)/I49</f>
        <v>1.5757366040350558</v>
      </c>
    </row>
    <row r="64" spans="1:9" x14ac:dyDescent="0.25">
      <c r="A64" s="43" t="s">
        <v>102</v>
      </c>
      <c r="B64" s="16">
        <f>(Electranet!B22+Electranet!K22+Electranet!T22+Electranet!AC22)/B50</f>
        <v>0</v>
      </c>
      <c r="C64" s="16">
        <f>(Electranet!C22+Electranet!L22+Electranet!U22+Electranet!AD22)/C50</f>
        <v>0</v>
      </c>
      <c r="D64" s="16">
        <f>(Electranet!D22+Electranet!M22+Electranet!V22+Electranet!AE22)/D50</f>
        <v>0</v>
      </c>
      <c r="E64" s="16">
        <f>(Electranet!E22+Electranet!N22+Electranet!W22+Electranet!AF22)/E50</f>
        <v>0</v>
      </c>
      <c r="F64" s="16">
        <f>(Electranet!F22+Electranet!O22+Electranet!X22+Electranet!AG22)/F50</f>
        <v>0</v>
      </c>
      <c r="G64" s="16">
        <f>(Electranet!G22+Electranet!P22+Electranet!Y22+Electranet!AH22)/G50</f>
        <v>0</v>
      </c>
      <c r="H64" s="16">
        <f>(Electranet!H22+Electranet!Q22+Electranet!Z22+Electranet!AI22)/H50</f>
        <v>0</v>
      </c>
      <c r="I64" s="16">
        <f>(Electranet!I22+Electranet!R22+Electranet!AA22+Electranet!AJ22)/I50</f>
        <v>0</v>
      </c>
    </row>
    <row r="66" spans="1:9" x14ac:dyDescent="0.25">
      <c r="B66" t="s">
        <v>87</v>
      </c>
    </row>
    <row r="67" spans="1:9" x14ac:dyDescent="0.25">
      <c r="A67" s="2" t="s">
        <v>98</v>
      </c>
      <c r="B67" s="16">
        <f>(Electranet!B31+Electranet!K31+Electranet!T31+Electranet!AC31)/B46</f>
        <v>8.1193624062401881E-2</v>
      </c>
      <c r="C67" s="16">
        <f>(Electranet!C31+Electranet!L31+Electranet!U31+Electranet!AD31)/C46</f>
        <v>7.9350997255265565E-2</v>
      </c>
      <c r="D67" s="16">
        <f>(Electranet!D31+Electranet!M31+Electranet!V31+Electranet!AE31)/D46</f>
        <v>8.3677750457001931E-2</v>
      </c>
      <c r="E67" s="16">
        <f>(Electranet!E31+Electranet!N31+Electranet!W31+Electranet!AF31)/E46</f>
        <v>9.4445210853087672E-2</v>
      </c>
      <c r="F67" s="16">
        <f>(Electranet!F31+Electranet!O31+Electranet!X31+Electranet!AG31)/F46</f>
        <v>8.8220987352290947E-2</v>
      </c>
      <c r="G67" s="16">
        <f>(Electranet!G31+Electranet!P31+Electranet!Y31+Electranet!AH31)/G46</f>
        <v>9.6363770713905603E-2</v>
      </c>
      <c r="H67" s="16">
        <f>(Electranet!H31+Electranet!Q31+Electranet!Z31+Electranet!AI31)/H46</f>
        <v>9.6109003370621698E-2</v>
      </c>
      <c r="I67" s="16">
        <f>(Electranet!I31+Electranet!R31+Electranet!AA31+Electranet!AJ31)/I46</f>
        <v>8.0161575428555815E-2</v>
      </c>
    </row>
    <row r="68" spans="1:9" x14ac:dyDescent="0.25">
      <c r="A68" s="2" t="s">
        <v>99</v>
      </c>
      <c r="B68" s="16">
        <f>(Electranet!B32+Electranet!K32+Electranet!T32+Electranet!AC32)/B47</f>
        <v>-6.5832091383534299E-3</v>
      </c>
      <c r="C68" s="16">
        <f>(Electranet!C32+Electranet!L32+Electranet!U32+Electranet!AD32)/C47</f>
        <v>-9.188464157587924E-3</v>
      </c>
      <c r="D68" s="16">
        <f>(Electranet!D32+Electranet!M32+Electranet!V32+Electranet!AE32)/D47</f>
        <v>-6.7416485338157557E-4</v>
      </c>
      <c r="E68" s="16">
        <f>(Electranet!E32+Electranet!N32+Electranet!W32+Electranet!AF32)/E47</f>
        <v>-7.1338109127228487E-3</v>
      </c>
      <c r="F68" s="16">
        <f>(Electranet!F32+Electranet!O32+Electranet!X32+Electranet!AG32)/F47</f>
        <v>-6.0032498402771885E-3</v>
      </c>
      <c r="G68" s="16">
        <f>(Electranet!G32+Electranet!P32+Electranet!Y32+Electranet!AH32)/G47</f>
        <v>-5.0956177983571974E-3</v>
      </c>
      <c r="H68" s="16">
        <f>(Electranet!H32+Electranet!Q32+Electranet!Z32+Electranet!AI32)/H47</f>
        <v>-9.3515963303133776E-3</v>
      </c>
      <c r="I68" s="16">
        <f>(Electranet!I32+Electranet!R32+Electranet!AA32+Electranet!AJ32)/I47</f>
        <v>-6.6527274878030295E-3</v>
      </c>
    </row>
    <row r="69" spans="1:9" x14ac:dyDescent="0.25">
      <c r="A69" s="2" t="s">
        <v>100</v>
      </c>
      <c r="B69" s="16">
        <f>(Electranet!B33+Electranet!K33+Electranet!T33+Electranet!AC33)/B48</f>
        <v>2.7255213219368753E-2</v>
      </c>
      <c r="C69" s="16">
        <f>(Electranet!C33+Electranet!L33+Electranet!U33+Electranet!AD33)/C48</f>
        <v>2.9402335134122947E-2</v>
      </c>
      <c r="D69" s="16">
        <f>(Electranet!D33+Electranet!M33+Electranet!V33+Electranet!AE33)/D48</f>
        <v>2.6725360707692589E-2</v>
      </c>
      <c r="E69" s="16">
        <f>(Electranet!E33+Electranet!N33+Electranet!W33+Electranet!AF33)/E48</f>
        <v>2.6560294043997509E-2</v>
      </c>
      <c r="F69" s="16">
        <f>(Electranet!F33+Electranet!O33+Electranet!X33+Electranet!AG33)/F48</f>
        <v>2.7740888111789347E-2</v>
      </c>
      <c r="G69" s="16">
        <f>(Electranet!G33+Electranet!P33+Electranet!Y33+Electranet!AH33)/G48</f>
        <v>3.0761234722968836E-2</v>
      </c>
      <c r="H69" s="16">
        <f>(Electranet!H33+Electranet!Q33+Electranet!Z33+Electranet!AI33)/H48</f>
        <v>3.3926744425894877E-2</v>
      </c>
      <c r="I69" s="16">
        <f>(Electranet!I33+Electranet!R33+Electranet!AA33+Electranet!AJ33)/I48</f>
        <v>3.1971906856140903E-2</v>
      </c>
    </row>
    <row r="70" spans="1:9" x14ac:dyDescent="0.25">
      <c r="A70" s="43" t="s">
        <v>101</v>
      </c>
      <c r="B70" s="16">
        <f>(Electranet!B34+Electranet!K34+Electranet!T34+Electranet!AC34)/B49</f>
        <v>6.0035919485434764E-3</v>
      </c>
      <c r="C70" s="16">
        <f>(Electranet!C34+Electranet!L34+Electranet!U34+Electranet!AD34)/C49</f>
        <v>9.1832987695411733E-3</v>
      </c>
      <c r="D70" s="16">
        <f>(Electranet!D34+Electranet!M34+Electranet!V34+Electranet!AE34)/D49</f>
        <v>-5.6935654800223281E-4</v>
      </c>
      <c r="E70" s="16">
        <f>(Electranet!E34+Electranet!N34+Electranet!W34+Electranet!AF34)/E49</f>
        <v>1.0365270398301301E-2</v>
      </c>
      <c r="F70" s="16">
        <f>(Electranet!F34+Electranet!O34+Electranet!X34+Electranet!AG34)/F49</f>
        <v>5.0196687469423193E-3</v>
      </c>
      <c r="G70" s="16">
        <f>(Electranet!G34+Electranet!P34+Electranet!Y34+Electranet!AH34)/G49</f>
        <v>3.6368490650697505E-3</v>
      </c>
      <c r="H70" s="16">
        <f>(Electranet!H34+Electranet!Q34+Electranet!Z34+Electranet!AI34)/H49</f>
        <v>1.0500700530953363E-2</v>
      </c>
      <c r="I70" s="16">
        <f>(Electranet!I34+Electranet!R34+Electranet!AA34+Electranet!AJ34)/I49</f>
        <v>4.7579529196209733E-3</v>
      </c>
    </row>
    <row r="71" spans="1:9" x14ac:dyDescent="0.25">
      <c r="A71" s="43" t="s">
        <v>102</v>
      </c>
      <c r="B71" s="16">
        <f>(Electranet!B35+Electranet!K35+Electranet!T35+Electranet!AC35)/B50</f>
        <v>-6.4853582052366691E-4</v>
      </c>
      <c r="C71" s="16">
        <f>(Electranet!C35+Electranet!L35+Electranet!U35+Electranet!AD35)/C50</f>
        <v>-1.0252898997339759E-3</v>
      </c>
      <c r="D71" s="16">
        <f>(Electranet!D35+Electranet!M35+Electranet!V35+Electranet!AE35)/D50</f>
        <v>6.848923716749883E-5</v>
      </c>
      <c r="E71" s="16">
        <f>(Electranet!E35+Electranet!N35+Electranet!W35+Electranet!AF35)/E50</f>
        <v>-1.1945946621832479E-3</v>
      </c>
      <c r="F71" s="16">
        <f>(Electranet!F35+Electranet!O35+Electranet!X35+Electranet!AG35)/F50</f>
        <v>-5.555045834791636E-4</v>
      </c>
      <c r="G71" s="16">
        <f>(Electranet!G35+Electranet!P35+Electranet!Y35+Electranet!AH35)/G50</f>
        <v>-3.9665147276780926E-4</v>
      </c>
      <c r="H71" s="16">
        <f>(Electranet!H35+Electranet!Q35+Electranet!Z35+Electranet!AI35)/H50</f>
        <v>-1.3101296293786431E-3</v>
      </c>
      <c r="I71" s="16">
        <f>(Electranet!I35+Electranet!R35+Electranet!AA35+Electranet!AJ35)/I50</f>
        <v>-5.9714556324600614E-4</v>
      </c>
    </row>
    <row r="73" spans="1:9" x14ac:dyDescent="0.25">
      <c r="B73" t="s">
        <v>88</v>
      </c>
    </row>
    <row r="74" spans="1:9" x14ac:dyDescent="0.25">
      <c r="A74" s="2" t="s">
        <v>98</v>
      </c>
      <c r="B74" s="44">
        <f>(Electranet!B51+Electranet!K51+Electranet!T51+Electranet!AC51)/B46</f>
        <v>1.77705814249496E-3</v>
      </c>
      <c r="C74" s="44">
        <f>(Electranet!C51+Electranet!L51+Electranet!U51+Electranet!AD51)/C46</f>
        <v>2.7201212506432113E-3</v>
      </c>
      <c r="D74" s="44">
        <f>(Electranet!D51+Electranet!M51+Electranet!V51+Electranet!AE51)/D46</f>
        <v>-1.8035540834478864E-4</v>
      </c>
      <c r="E74" s="44">
        <f>(Electranet!E51+Electranet!N51+Electranet!W51+Electranet!AF51)/E46</f>
        <v>3.2125172592899244E-3</v>
      </c>
      <c r="F74" s="44">
        <f>(Electranet!F51+Electranet!O51+Electranet!X51+Electranet!AG51)/F46</f>
        <v>1.6547543411138128E-3</v>
      </c>
      <c r="G74" s="44">
        <f>(Electranet!G51+Electranet!P51+Electranet!Y51+Electranet!AH51)/G46</f>
        <v>1.2388841628955104E-3</v>
      </c>
      <c r="H74" s="44">
        <f>(Electranet!H51+Electranet!Q51+Electranet!Z51+Electranet!AI51)/H46</f>
        <v>4.1769860633469299E-3</v>
      </c>
      <c r="I74" s="44">
        <f>(Electranet!I51+Electranet!R51+Electranet!AA51+Electranet!AJ51)/I46</f>
        <v>1.6648419186601519E-3</v>
      </c>
    </row>
    <row r="75" spans="1:9" x14ac:dyDescent="0.25">
      <c r="A75" s="2" t="s">
        <v>99</v>
      </c>
      <c r="B75" s="44">
        <f>(Powerlink!B51+Powerlink!K51+Powerlink!T51+Powerlink!AC51)/B46</f>
        <v>4.4029459430375822E-3</v>
      </c>
      <c r="C75" s="44">
        <f>(Powerlink!C51+Powerlink!L51+Powerlink!U51+Powerlink!AD51)/C46</f>
        <v>7.3454819946051587E-3</v>
      </c>
      <c r="D75" s="44">
        <f>(Powerlink!D51+Powerlink!M51+Powerlink!V51+Powerlink!AE51)/D46</f>
        <v>-5.1023341301077393E-4</v>
      </c>
      <c r="E75" s="44">
        <f>(Powerlink!E51+Powerlink!N51+Powerlink!W51+Powerlink!AF51)/E46</f>
        <v>1.0005408729130845E-2</v>
      </c>
      <c r="F75" s="44">
        <f>(Powerlink!F51+Powerlink!O51+Powerlink!X51+Powerlink!AG51)/F46</f>
        <v>5.7753370658232004E-3</v>
      </c>
      <c r="G75" s="44">
        <f>(Powerlink!G51+Powerlink!P51+Powerlink!Y51+Powerlink!AH51)/G46</f>
        <v>4.678234923999749E-3</v>
      </c>
      <c r="H75" s="44">
        <f>(Powerlink!H51+Powerlink!Q51+Powerlink!Z51+Powerlink!AI51)/H46</f>
        <v>1.6040553788822298E-2</v>
      </c>
      <c r="I75" s="44">
        <f>(Powerlink!I51+Powerlink!R51+Powerlink!AA51+Powerlink!AJ51)/I46</f>
        <v>5.6140717884031466E-3</v>
      </c>
    </row>
    <row r="76" spans="1:9" x14ac:dyDescent="0.25">
      <c r="A76" s="2" t="s">
        <v>100</v>
      </c>
      <c r="B76" s="44">
        <f>('SP AusNet'!B51+'SP AusNet'!K51+'SP AusNet'!T51+'SP AusNet'!AC51)/B48</f>
        <v>1.8785036608505422E-3</v>
      </c>
      <c r="C76" s="44">
        <f>('SP AusNet'!C51+'SP AusNet'!L51+'SP AusNet'!U51+'SP AusNet'!AD51)/C48</f>
        <v>1.3576110017937035E-3</v>
      </c>
      <c r="D76" s="44">
        <f>('SP AusNet'!D51+'SP AusNet'!M51+'SP AusNet'!V51+'SP AusNet'!AE51)/D48</f>
        <v>2.2797893120017334E-3</v>
      </c>
      <c r="E76" s="44">
        <f>('SP AusNet'!E51+'SP AusNet'!N51+'SP AusNet'!W51+'SP AusNet'!AF51)/E48</f>
        <v>4.8292969984210066E-4</v>
      </c>
      <c r="F76" s="44">
        <f>('SP AusNet'!F51+'SP AusNet'!O51+'SP AusNet'!X51+'SP AusNet'!AG51)/F48</f>
        <v>3.319217271387313E-3</v>
      </c>
      <c r="G76" s="44">
        <f>('SP AusNet'!G51+'SP AusNet'!P51+'SP AusNet'!Y51+'SP AusNet'!AH51)/G48</f>
        <v>2.3184189476802433E-3</v>
      </c>
      <c r="H76" s="44">
        <f>('SP AusNet'!H51+'SP AusNet'!Q51+'SP AusNet'!Z51+'SP AusNet'!AI51)/H48</f>
        <v>9.4505858777685467E-4</v>
      </c>
      <c r="I76" s="44">
        <f>('SP AusNet'!I51+'SP AusNet'!R51+'SP AusNet'!AA51+'SP AusNet'!AJ51)/I48</f>
        <v>1.6455447733238779E-3</v>
      </c>
    </row>
    <row r="77" spans="1:9" x14ac:dyDescent="0.25">
      <c r="A77" s="43" t="s">
        <v>101</v>
      </c>
      <c r="B77" s="44">
        <f>(Transend!B51+Transend!K51+Transend!T51+Transend!AC51)/B48</f>
        <v>1.1408376380328867E-3</v>
      </c>
      <c r="C77" s="44">
        <f>(Transend!C51+Transend!L51+Transend!U51+Transend!AD51)/C48</f>
        <v>6.7950358415416507E-4</v>
      </c>
      <c r="D77" s="44">
        <f>(Transend!D51+Transend!M51+Transend!V51+Transend!AE51)/D48</f>
        <v>1.2030470423214693E-3</v>
      </c>
      <c r="E77" s="44">
        <f>(Transend!E51+Transend!N51+Transend!W51+Transend!AF51)/E48</f>
        <v>1.183853201370971E-5</v>
      </c>
      <c r="F77" s="44">
        <f>(Transend!F51+Transend!O51+Transend!X51+Transend!AG51)/F48</f>
        <v>6.1882619163571148E-4</v>
      </c>
      <c r="G77" s="44">
        <f>(Transend!G51+Transend!P51+Transend!Y51+Transend!AH51)/G48</f>
        <v>4.8593537333417857E-4</v>
      </c>
      <c r="H77" s="44">
        <f>(Transend!H51+Transend!Q51+Transend!Z51+Transend!AI51)/H48</f>
        <v>1.9602508472874249E-3</v>
      </c>
      <c r="I77" s="44">
        <f>(Transend!I51+Transend!R51+Transend!AA51+Transend!AJ51)/I48</f>
        <v>8.136336001209961E-4</v>
      </c>
    </row>
    <row r="78" spans="1:9" x14ac:dyDescent="0.25">
      <c r="A78" s="43" t="s">
        <v>102</v>
      </c>
      <c r="B78" s="44">
        <f>(Transgrid!B51+Transgrid!K51+Transgrid!T51+Transgrid!AC51)/B48</f>
        <v>2.6401041973581319E-3</v>
      </c>
      <c r="C78" s="44">
        <f>(Transgrid!C51+Transgrid!L51+Transgrid!U51+Transgrid!AD51)/C48</f>
        <v>4.1455381047420508E-3</v>
      </c>
      <c r="D78" s="44">
        <f>(Transgrid!D51+Transgrid!M51+Transgrid!V51+Transgrid!AE51)/D48</f>
        <v>-2.7943753603568822E-4</v>
      </c>
      <c r="E78" s="44">
        <f>(Transgrid!E51+Transgrid!N51+Transgrid!W51+Transgrid!AF51)/E48</f>
        <v>4.9072014355218399E-3</v>
      </c>
      <c r="F78" s="44">
        <f>(Transgrid!F51+Transgrid!O51+Transgrid!X51+Transgrid!AG51)/F48</f>
        <v>2.8602543294424824E-3</v>
      </c>
      <c r="G78" s="44">
        <f>(Transgrid!G51+Transgrid!P51+Transgrid!Y51+Transgrid!AH51)/G48</f>
        <v>2.217559164558988E-3</v>
      </c>
      <c r="H78" s="44">
        <f>(Transgrid!H51+Transgrid!Q51+Transgrid!Z51+Transgrid!AI51)/H48</f>
        <v>7.9149173843272094E-3</v>
      </c>
      <c r="I78" s="44">
        <f>(Transgrid!I51+Transgrid!R51+Transgrid!AA51+Transgrid!AJ51)/I48</f>
        <v>3.2418416869593293E-3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75"/>
  <sheetViews>
    <sheetView workbookViewId="0">
      <selection activeCell="K27" sqref="K27"/>
    </sheetView>
  </sheetViews>
  <sheetFormatPr defaultRowHeight="15" x14ac:dyDescent="0.25"/>
  <cols>
    <col min="1" max="1" width="33" customWidth="1"/>
    <col min="2" max="9" width="11.7109375" customWidth="1"/>
    <col min="11" max="36" width="11.7109375" customWidth="1"/>
  </cols>
  <sheetData>
    <row r="2" spans="1:36" x14ac:dyDescent="0.25">
      <c r="A2" s="4" t="s">
        <v>4</v>
      </c>
    </row>
    <row r="3" spans="1:36" x14ac:dyDescent="0.25">
      <c r="A3" s="28" t="s">
        <v>0</v>
      </c>
      <c r="K3" s="28" t="s">
        <v>1</v>
      </c>
    </row>
    <row r="5" spans="1:36" x14ac:dyDescent="0.25">
      <c r="A5" t="s">
        <v>89</v>
      </c>
      <c r="K5" t="s">
        <v>90</v>
      </c>
    </row>
    <row r="7" spans="1:36" x14ac:dyDescent="0.25">
      <c r="A7" s="28" t="s">
        <v>91</v>
      </c>
      <c r="K7" s="28" t="s">
        <v>3</v>
      </c>
    </row>
    <row r="9" spans="1:36" x14ac:dyDescent="0.25">
      <c r="A9" t="s">
        <v>92</v>
      </c>
      <c r="K9" t="s">
        <v>93</v>
      </c>
    </row>
    <row r="11" spans="1:36" x14ac:dyDescent="0.25">
      <c r="A11" s="4" t="s">
        <v>94</v>
      </c>
    </row>
    <row r="12" spans="1:36" x14ac:dyDescent="0.25">
      <c r="B12" t="s">
        <v>56</v>
      </c>
      <c r="K12" t="s">
        <v>69</v>
      </c>
      <c r="T12" s="21" t="s">
        <v>91</v>
      </c>
      <c r="AC12" t="s">
        <v>3</v>
      </c>
    </row>
    <row r="13" spans="1:36" x14ac:dyDescent="0.25">
      <c r="B13" s="3">
        <v>2006</v>
      </c>
      <c r="C13" s="3">
        <v>2007</v>
      </c>
      <c r="D13" s="3">
        <v>2008</v>
      </c>
      <c r="E13" s="3">
        <v>2009</v>
      </c>
      <c r="F13" s="3">
        <v>2010</v>
      </c>
      <c r="G13" s="3">
        <v>2011</v>
      </c>
      <c r="H13" s="3">
        <v>2012</v>
      </c>
      <c r="I13" s="3">
        <v>2013</v>
      </c>
      <c r="K13" s="3">
        <v>2006</v>
      </c>
      <c r="L13" s="3">
        <v>2007</v>
      </c>
      <c r="M13" s="3">
        <v>2008</v>
      </c>
      <c r="N13" s="3">
        <v>2009</v>
      </c>
      <c r="O13" s="3">
        <v>2010</v>
      </c>
      <c r="P13" s="3">
        <v>2011</v>
      </c>
      <c r="Q13" s="3">
        <v>2012</v>
      </c>
      <c r="R13" s="3">
        <v>2013</v>
      </c>
      <c r="T13" s="3">
        <v>2006</v>
      </c>
      <c r="U13" s="3">
        <v>2007</v>
      </c>
      <c r="V13" s="3">
        <v>2008</v>
      </c>
      <c r="W13" s="3">
        <v>2009</v>
      </c>
      <c r="X13" s="3">
        <v>2010</v>
      </c>
      <c r="Y13" s="3">
        <v>2011</v>
      </c>
      <c r="Z13" s="3">
        <v>2012</v>
      </c>
      <c r="AA13" s="3">
        <v>2013</v>
      </c>
      <c r="AC13" s="3">
        <v>2006</v>
      </c>
      <c r="AD13" s="3">
        <v>2007</v>
      </c>
      <c r="AE13" s="3">
        <v>2008</v>
      </c>
      <c r="AF13" s="3">
        <v>2009</v>
      </c>
      <c r="AG13" s="3">
        <v>2010</v>
      </c>
      <c r="AH13" s="3">
        <v>2011</v>
      </c>
      <c r="AI13" s="3">
        <v>2012</v>
      </c>
      <c r="AJ13" s="3">
        <v>2013</v>
      </c>
    </row>
    <row r="14" spans="1:36" x14ac:dyDescent="0.25">
      <c r="A14" s="21" t="s">
        <v>49</v>
      </c>
      <c r="B14" s="1">
        <f>'[1]SD 4. Assets (RAB)'!D21</f>
        <v>436052.84853087494</v>
      </c>
      <c r="C14" s="1">
        <f>'[1]SD 4. Assets (RAB)'!E21</f>
        <v>458979.27137393574</v>
      </c>
      <c r="D14" s="1">
        <f>'[1]SD 4. Assets (RAB)'!F21</f>
        <v>476717.67599701579</v>
      </c>
      <c r="E14" s="1">
        <f>'[1]SD 4. Assets (RAB)'!G21</f>
        <v>485419.99490799592</v>
      </c>
      <c r="F14" s="1">
        <f>'[1]SD 4. Assets (RAB)'!H21</f>
        <v>501807.834060241</v>
      </c>
      <c r="G14" s="1">
        <f>'[1]SD 4. Assets (RAB)'!I21</f>
        <v>497430.01679132233</v>
      </c>
      <c r="H14" s="1">
        <f>'[1]SD 4. Assets (RAB)'!J21</f>
        <v>504352.03085025819</v>
      </c>
      <c r="I14" s="1">
        <f>'[1]SD 4. Assets (RAB)'!K21</f>
        <v>490882.86055593973</v>
      </c>
      <c r="K14" s="1">
        <f>'[1]SD 4. Assets (RAB)'!D30</f>
        <v>13635.814121360278</v>
      </c>
      <c r="L14" s="1">
        <f>'[1]SD 4. Assets (RAB)'!E30</f>
        <v>34321.644341555126</v>
      </c>
      <c r="M14" s="1">
        <f>'[1]SD 4. Assets (RAB)'!F30</f>
        <v>33828.513632053844</v>
      </c>
      <c r="N14" s="1">
        <f>'[1]SD 4. Assets (RAB)'!G30</f>
        <v>12849.93811092155</v>
      </c>
      <c r="O14" s="1">
        <f>'[1]SD 4. Assets (RAB)'!H30</f>
        <v>12324.283151633901</v>
      </c>
      <c r="P14" s="1">
        <f>'[1]SD 4. Assets (RAB)'!I30</f>
        <v>11924.360556911255</v>
      </c>
      <c r="Q14" s="1">
        <f>'[1]SD 4. Assets (RAB)'!J30</f>
        <v>11666.283765057889</v>
      </c>
      <c r="R14" s="1">
        <f>'[1]SD 4. Assets (RAB)'!K30</f>
        <v>107784.33864850263</v>
      </c>
      <c r="T14" s="1">
        <f>'[1]SD 4. Assets (RAB)'!D39</f>
        <v>338966.60236865113</v>
      </c>
      <c r="U14" s="1">
        <f>'[1]SD 4. Assets (RAB)'!E39</f>
        <v>360284.35536341142</v>
      </c>
      <c r="V14" s="1">
        <f>'[1]SD 4. Assets (RAB)'!F39</f>
        <v>382357.83854779822</v>
      </c>
      <c r="W14" s="1">
        <f>'[1]SD 4. Assets (RAB)'!G39</f>
        <v>429291.55538443109</v>
      </c>
      <c r="X14" s="1">
        <f>'[1]SD 4. Assets (RAB)'!H39</f>
        <v>443525.11043652688</v>
      </c>
      <c r="Y14" s="1">
        <f>'[1]SD 4. Assets (RAB)'!I39</f>
        <v>447655.40451620985</v>
      </c>
      <c r="Z14" s="1">
        <f>'[1]SD 4. Assets (RAB)'!J39</f>
        <v>492615.71471810684</v>
      </c>
      <c r="AA14" s="1">
        <f>'[1]SD 4. Assets (RAB)'!K39</f>
        <v>643340.37437330629</v>
      </c>
      <c r="AC14" s="1">
        <f>'[1]SD 4. Assets (RAB)'!D57+'[1]SD 4. Assets (RAB)'!D66</f>
        <v>174786.82088231726</v>
      </c>
      <c r="AD14" s="1">
        <f>'[1]SD 4. Assets (RAB)'!E57+'[1]SD 4. Assets (RAB)'!E66</f>
        <v>180556.76990895681</v>
      </c>
      <c r="AE14" s="1">
        <f>'[1]SD 4. Assets (RAB)'!F57+'[1]SD 4. Assets (RAB)'!F66</f>
        <v>195658.34618745151</v>
      </c>
      <c r="AF14" s="1">
        <f>'[1]SD 4. Assets (RAB)'!G57+'[1]SD 4. Assets (RAB)'!G66</f>
        <v>245527.67369237129</v>
      </c>
      <c r="AG14" s="1">
        <f>'[1]SD 4. Assets (RAB)'!H57+'[1]SD 4. Assets (RAB)'!H66</f>
        <v>246486.91369551752</v>
      </c>
      <c r="AH14" s="1">
        <f>'[1]SD 4. Assets (RAB)'!I57+'[1]SD 4. Assets (RAB)'!I66</f>
        <v>242220.62008493341</v>
      </c>
      <c r="AI14" s="1">
        <f>'[1]SD 4. Assets (RAB)'!J57+'[1]SD 4. Assets (RAB)'!J66</f>
        <v>262919.17940313817</v>
      </c>
      <c r="AJ14" s="1">
        <f>'[1]SD 4. Assets (RAB)'!K57+'[1]SD 4. Assets (RAB)'!K66</f>
        <v>298673.96777047735</v>
      </c>
    </row>
    <row r="15" spans="1:36" x14ac:dyDescent="0.25">
      <c r="A15" s="21" t="s">
        <v>50</v>
      </c>
      <c r="B15" s="1">
        <f>'[1]SD 4. Assets (RAB)'!D22</f>
        <v>13007.678193463376</v>
      </c>
      <c r="C15" s="1">
        <f>'[1]SD 4. Assets (RAB)'!E22</f>
        <v>11179.87691957579</v>
      </c>
      <c r="D15" s="1">
        <f>'[1]SD 4. Assets (RAB)'!F22</f>
        <v>20220.672632264126</v>
      </c>
      <c r="E15" s="1">
        <f>'[1]SD 4. Assets (RAB)'!G22</f>
        <v>11970.899997731149</v>
      </c>
      <c r="F15" s="1">
        <f>'[1]SD 4. Assets (RAB)'!H22</f>
        <v>14492.645027010554</v>
      </c>
      <c r="G15" s="1">
        <f>'[1]SD 4. Assets (RAB)'!I22</f>
        <v>16581.000559710683</v>
      </c>
      <c r="H15" s="1">
        <f>'[1]SD 4. Assets (RAB)'!J22</f>
        <v>7991.9622808531904</v>
      </c>
      <c r="I15" s="1">
        <f>'[1]SD 4. Assets (RAB)'!K22</f>
        <v>12284.355869768257</v>
      </c>
      <c r="K15" s="1">
        <f>'[1]SD 4. Assets (RAB)'!D31</f>
        <v>406.76326870498417</v>
      </c>
      <c r="L15" s="1">
        <f>'[1]SD 4. Assets (RAB)'!E31</f>
        <v>836.01108666065829</v>
      </c>
      <c r="M15" s="1">
        <f>'[1]SD 4. Assets (RAB)'!F31</f>
        <v>1434.8855396629494</v>
      </c>
      <c r="N15" s="1">
        <f>'[1]SD 4. Assets (RAB)'!G31</f>
        <v>316.89119878968205</v>
      </c>
      <c r="O15" s="1">
        <f>'[1]SD 4. Assets (RAB)'!H31</f>
        <v>355.93597549845163</v>
      </c>
      <c r="P15" s="1">
        <f>'[1]SD 4. Assets (RAB)'!I31</f>
        <v>397.4786852303738</v>
      </c>
      <c r="Q15" s="1">
        <f>'[1]SD 4. Assets (RAB)'!J31</f>
        <v>184.86393254110732</v>
      </c>
      <c r="R15" s="1">
        <f>'[1]SD 4. Assets (RAB)'!K31</f>
        <v>2697.3057719845492</v>
      </c>
      <c r="T15" s="1">
        <f>'[1]SD 4. Assets (RAB)'!D40</f>
        <v>10111.546104556364</v>
      </c>
      <c r="U15" s="1">
        <f>'[1]SD 4. Assets (RAB)'!E40</f>
        <v>8775.8532906163418</v>
      </c>
      <c r="V15" s="1">
        <f>'[1]SD 4. Assets (RAB)'!F40</f>
        <v>16218.263074649511</v>
      </c>
      <c r="W15" s="1">
        <f>'[1]SD 4. Assets (RAB)'!G40</f>
        <v>10585.760332639808</v>
      </c>
      <c r="X15" s="1">
        <f>'[1]SD 4. Assets (RAB)'!H40</f>
        <v>12797.222510398353</v>
      </c>
      <c r="Y15" s="1">
        <f>'[1]SD 4. Assets (RAB)'!I40</f>
        <v>14962.887296365718</v>
      </c>
      <c r="Z15" s="1">
        <f>'[1]SD 4. Assets (RAB)'!J40</f>
        <v>7773.5351084345666</v>
      </c>
      <c r="AA15" s="1">
        <f>'[1]SD 4. Assets (RAB)'!K40</f>
        <v>15977.376323995437</v>
      </c>
      <c r="AC15" s="1">
        <f>'[1]SD 4. Assets (RAB)'!D58+'[1]SD 4. Assets (RAB)'!D67</f>
        <v>5213.9797415742069</v>
      </c>
      <c r="AD15" s="1">
        <f>'[1]SD 4. Assets (RAB)'!E58+'[1]SD 4. Assets (RAB)'!E67</f>
        <v>4398.0253368212025</v>
      </c>
      <c r="AE15" s="1">
        <f>'[1]SD 4. Assets (RAB)'!F58+'[1]SD 4. Assets (RAB)'!F67</f>
        <v>8299.1329359715783</v>
      </c>
      <c r="AF15" s="1">
        <f>'[1]SD 4. Assets (RAB)'!G58+'[1]SD 4. Assets (RAB)'!G67</f>
        <v>6055.8975977376322</v>
      </c>
      <c r="AG15" s="1">
        <f>'[1]SD 4. Assets (RAB)'!H58+'[1]SD 4. Assets (RAB)'!H67</f>
        <v>7130.9225908881062</v>
      </c>
      <c r="AH15" s="1">
        <f>'[1]SD 4. Assets (RAB)'!I58+'[1]SD 4. Assets (RAB)'!I67</f>
        <v>8032.9801903389744</v>
      </c>
      <c r="AI15" s="1">
        <f>'[1]SD 4. Assets (RAB)'!J58+'[1]SD 4. Assets (RAB)'!J67</f>
        <v>4198.6708238106803</v>
      </c>
      <c r="AJ15" s="1">
        <f>'[1]SD 4. Assets (RAB)'!K58+'[1]SD 4. Assets (RAB)'!K67</f>
        <v>7596.5561620852268</v>
      </c>
    </row>
    <row r="16" spans="1:36" x14ac:dyDescent="0.25">
      <c r="A16" s="21" t="s">
        <v>51</v>
      </c>
      <c r="B16" s="1">
        <f>'[1]SD 4. Assets (RAB)'!D23</f>
        <v>-17480.323426260809</v>
      </c>
      <c r="C16" s="1">
        <f>'[1]SD 4. Assets (RAB)'!E23</f>
        <v>-19765.243692137887</v>
      </c>
      <c r="D16" s="1">
        <f>'[1]SD 4. Assets (RAB)'!F23</f>
        <v>-21996.344764136316</v>
      </c>
      <c r="E16" s="1">
        <f>'[1]SD 4. Assets (RAB)'!G23</f>
        <v>-17535.650318201675</v>
      </c>
      <c r="F16" s="1">
        <f>'[1]SD 4. Assets (RAB)'!H23</f>
        <v>-19463.748492832274</v>
      </c>
      <c r="G16" s="1">
        <f>'[1]SD 4. Assets (RAB)'!I23</f>
        <v>-20078.746330473088</v>
      </c>
      <c r="H16" s="1">
        <f>'[1]SD 4. Assets (RAB)'!J23</f>
        <v>-20943.023606773142</v>
      </c>
      <c r="I16" s="1">
        <f>'[1]SD 4. Assets (RAB)'!K23</f>
        <v>-21265.317323880401</v>
      </c>
      <c r="K16" s="1">
        <f>'[1]SD 4. Assets (RAB)'!D32</f>
        <v>-786.82390154796644</v>
      </c>
      <c r="L16" s="1">
        <f>'[1]SD 4. Assets (RAB)'!E32</f>
        <v>-1329.1417961619402</v>
      </c>
      <c r="M16" s="1">
        <f>'[1]SD 4. Assets (RAB)'!F32</f>
        <v>-1361.5598163058689</v>
      </c>
      <c r="N16" s="1">
        <f>'[1]SD 4. Assets (RAB)'!G32</f>
        <v>-704.99931050990244</v>
      </c>
      <c r="O16" s="1">
        <f>'[1]SD 4. Assets (RAB)'!H32</f>
        <v>-718.86176482800931</v>
      </c>
      <c r="P16" s="1">
        <f>'[1]SD 4. Assets (RAB)'!I32</f>
        <v>-738.67148280706454</v>
      </c>
      <c r="Q16" s="1">
        <f>'[1]SD 4. Assets (RAB)'!J32</f>
        <v>-765.4410290484858</v>
      </c>
      <c r="R16" s="1">
        <f>'[1]SD 4. Assets (RAB)'!K32</f>
        <v>-3233.3431701524491</v>
      </c>
      <c r="T16" s="1">
        <f>'[1]SD 4. Assets (RAB)'!D41</f>
        <v>-16884.270724394275</v>
      </c>
      <c r="U16" s="1">
        <f>'[1]SD 4. Assets (RAB)'!E41</f>
        <v>-18025.67321570843</v>
      </c>
      <c r="V16" s="1">
        <f>'[1]SD 4. Assets (RAB)'!F41</f>
        <v>-13097.148990530588</v>
      </c>
      <c r="W16" s="1">
        <f>'[1]SD 4. Assets (RAB)'!G41</f>
        <v>-17007.506935942365</v>
      </c>
      <c r="X16" s="1">
        <f>'[1]SD 4. Assets (RAB)'!H41</f>
        <v>-17880.334489858964</v>
      </c>
      <c r="Y16" s="1">
        <f>'[1]SD 4. Assets (RAB)'!I41</f>
        <v>-18584.819311718187</v>
      </c>
      <c r="Z16" s="1">
        <f>'[1]SD 4. Assets (RAB)'!J41</f>
        <v>-20247.720469624775</v>
      </c>
      <c r="AA16" s="1">
        <f>'[1]SD 4. Assets (RAB)'!K41</f>
        <v>-24024.506204581387</v>
      </c>
      <c r="AC16" s="1">
        <f>'[1]SD 4. Assets (RAB)'!D59+'[1]SD 4. Assets (RAB)'!D68</f>
        <v>-10640.431365433858</v>
      </c>
      <c r="AD16" s="1">
        <f>'[1]SD 4. Assets (RAB)'!E59+'[1]SD 4. Assets (RAB)'!E68</f>
        <v>-11838.442384068729</v>
      </c>
      <c r="AE16" s="1">
        <f>'[1]SD 4. Assets (RAB)'!F59+'[1]SD 4. Assets (RAB)'!F68</f>
        <v>-11749.796709143529</v>
      </c>
      <c r="AF16" s="1">
        <f>'[1]SD 4. Assets (RAB)'!G59+'[1]SD 4. Assets (RAB)'!G68</f>
        <v>-19760.720559910027</v>
      </c>
      <c r="AG16" s="1">
        <f>'[1]SD 4. Assets (RAB)'!H59+'[1]SD 4. Assets (RAB)'!H68</f>
        <v>-21977.159822882142</v>
      </c>
      <c r="AH16" s="1">
        <f>'[1]SD 4. Assets (RAB)'!I59+'[1]SD 4. Assets (RAB)'!I68</f>
        <v>-23934.94056722345</v>
      </c>
      <c r="AI16" s="1">
        <f>'[1]SD 4. Assets (RAB)'!J59+'[1]SD 4. Assets (RAB)'!J68</f>
        <v>-24766.714287912451</v>
      </c>
      <c r="AJ16" s="1">
        <f>'[1]SD 4. Assets (RAB)'!K59+'[1]SD 4. Assets (RAB)'!K68</f>
        <v>-24779.846829219518</v>
      </c>
    </row>
    <row r="17" spans="1:36" x14ac:dyDescent="0.25">
      <c r="A17" s="21" t="s">
        <v>52</v>
      </c>
      <c r="B17" s="1">
        <f>'[1]SD 4. Assets (RAB)'!D24</f>
        <v>-4472.6452327974312</v>
      </c>
      <c r="C17" s="1">
        <f>'[1]SD 4. Assets (RAB)'!E24</f>
        <v>-8585.3667725620962</v>
      </c>
      <c r="D17" s="1">
        <f>'[1]SD 4. Assets (RAB)'!F24</f>
        <v>-1775.6721318721925</v>
      </c>
      <c r="E17" s="1">
        <f>'[1]SD 4. Assets (RAB)'!G24</f>
        <v>-5564.7503204705281</v>
      </c>
      <c r="F17" s="1">
        <f>'[1]SD 4. Assets (RAB)'!H24</f>
        <v>-4971.1034658217168</v>
      </c>
      <c r="G17" s="1">
        <f>'[1]SD 4. Assets (RAB)'!I24</f>
        <v>-3497.7457707624053</v>
      </c>
      <c r="H17" s="1">
        <f>'[1]SD 4. Assets (RAB)'!J24</f>
        <v>-12951.061325919951</v>
      </c>
      <c r="I17" s="1">
        <f>'[1]SD 4. Assets (RAB)'!K24</f>
        <v>-8980.9614541121446</v>
      </c>
      <c r="K17" s="1">
        <f>'[1]SD 4. Assets (RAB)'!D33</f>
        <v>-380.06063284298227</v>
      </c>
      <c r="L17" s="1">
        <f>'[1]SD 4. Assets (RAB)'!E33</f>
        <v>-493.1307095012819</v>
      </c>
      <c r="M17" s="1">
        <f>'[1]SD 4. Assets (RAB)'!F33</f>
        <v>73.325723357080506</v>
      </c>
      <c r="N17" s="1">
        <f>'[1]SD 4. Assets (RAB)'!G33</f>
        <v>-388.10811172022045</v>
      </c>
      <c r="O17" s="1">
        <f>'[1]SD 4. Assets (RAB)'!H33</f>
        <v>-362.92578932955769</v>
      </c>
      <c r="P17" s="1">
        <f>'[1]SD 4. Assets (RAB)'!I33</f>
        <v>-341.19279757669074</v>
      </c>
      <c r="Q17" s="1">
        <f>'[1]SD 4. Assets (RAB)'!J33</f>
        <v>-580.57709650737843</v>
      </c>
      <c r="R17" s="1">
        <f>'[1]SD 4. Assets (RAB)'!K33</f>
        <v>-536.03739816789982</v>
      </c>
      <c r="T17" s="1">
        <f>'[1]SD 4. Assets (RAB)'!D42</f>
        <v>-6772.7246198379107</v>
      </c>
      <c r="U17" s="1">
        <f>'[1]SD 4. Assets (RAB)'!E42</f>
        <v>-9249.8199250920879</v>
      </c>
      <c r="V17" s="1">
        <f>'[1]SD 4. Assets (RAB)'!F42</f>
        <v>3121.1140841189208</v>
      </c>
      <c r="W17" s="1">
        <f>'[1]SD 4. Assets (RAB)'!G42</f>
        <v>-6421.7466033025576</v>
      </c>
      <c r="X17" s="1">
        <f>'[1]SD 4. Assets (RAB)'!H42</f>
        <v>-5083.1119794606147</v>
      </c>
      <c r="Y17" s="1">
        <f>'[1]SD 4. Assets (RAB)'!I42</f>
        <v>-3621.9320153524704</v>
      </c>
      <c r="Z17" s="1">
        <f>'[1]SD 4. Assets (RAB)'!J42</f>
        <v>-12474.185361190208</v>
      </c>
      <c r="AA17" s="1">
        <f>'[1]SD 4. Assets (RAB)'!K42</f>
        <v>-8047.1298805859542</v>
      </c>
      <c r="AC17" s="1">
        <f>'[1]SD 4. Assets (RAB)'!D60+'[1]SD 4. Assets (RAB)'!D69</f>
        <v>-5426.4516238596507</v>
      </c>
      <c r="AD17" s="1">
        <f>'[1]SD 4. Assets (RAB)'!E60+'[1]SD 4. Assets (RAB)'!E69</f>
        <v>-7440.4170472475289</v>
      </c>
      <c r="AE17" s="1">
        <f>'[1]SD 4. Assets (RAB)'!F60+'[1]SD 4. Assets (RAB)'!F69</f>
        <v>-3450.6637731719502</v>
      </c>
      <c r="AF17" s="1">
        <f>'[1]SD 4. Assets (RAB)'!G60+'[1]SD 4. Assets (RAB)'!G69</f>
        <v>-13704.822962172391</v>
      </c>
      <c r="AG17" s="1">
        <f>'[1]SD 4. Assets (RAB)'!H60+'[1]SD 4. Assets (RAB)'!H69</f>
        <v>-14846.237231994037</v>
      </c>
      <c r="AH17" s="1">
        <f>'[1]SD 4. Assets (RAB)'!I60+'[1]SD 4. Assets (RAB)'!I69</f>
        <v>-15901.960376884475</v>
      </c>
      <c r="AI17" s="1">
        <f>'[1]SD 4. Assets (RAB)'!J60+'[1]SD 4. Assets (RAB)'!J69</f>
        <v>-20568.043464101764</v>
      </c>
      <c r="AJ17" s="1">
        <f>'[1]SD 4. Assets (RAB)'!K60+'[1]SD 4. Assets (RAB)'!K69</f>
        <v>-17183.290667134293</v>
      </c>
    </row>
    <row r="18" spans="1:36" x14ac:dyDescent="0.25">
      <c r="A18" s="21" t="s">
        <v>53</v>
      </c>
      <c r="B18" s="1">
        <f>'[1]SD 4. Assets (RAB)'!D25</f>
        <v>27399.068075858173</v>
      </c>
      <c r="C18" s="1">
        <f>'[1]SD 4. Assets (RAB)'!E25</f>
        <v>26323.771395642139</v>
      </c>
      <c r="D18" s="1">
        <f>'[1]SD 4. Assets (RAB)'!F25</f>
        <v>10477.991042852436</v>
      </c>
      <c r="E18" s="1">
        <f>'[1]SD 4. Assets (RAB)'!G25</f>
        <v>21952.589472715597</v>
      </c>
      <c r="F18" s="1">
        <f>'[1]SD 4. Assets (RAB)'!H25</f>
        <v>593.28619690301878</v>
      </c>
      <c r="G18" s="1">
        <f>'[1]SD 4. Assets (RAB)'!I25</f>
        <v>10419.759829698283</v>
      </c>
      <c r="H18" s="1">
        <f>'[1]SD 4. Assets (RAB)'!J25</f>
        <v>-518.10896839854968</v>
      </c>
      <c r="I18" s="1">
        <f>'[1]SD 4. Assets (RAB)'!K25</f>
        <v>47690.162554982278</v>
      </c>
      <c r="K18" s="1">
        <f>'[1]SD 4. Assets (RAB)'!D34</f>
        <v>21065.890853037832</v>
      </c>
      <c r="L18" s="1">
        <f>'[1]SD 4. Assets (RAB)'!E34</f>
        <v>0</v>
      </c>
      <c r="M18" s="1">
        <f>'[1]SD 4. Assets (RAB)'!F34</f>
        <v>-21051.901244489371</v>
      </c>
      <c r="N18" s="1">
        <f>'[1]SD 4. Assets (RAB)'!G34</f>
        <v>-137.54684756742975</v>
      </c>
      <c r="O18" s="1">
        <f>'[1]SD 4. Assets (RAB)'!H34</f>
        <v>-36.996805393090185</v>
      </c>
      <c r="P18" s="1">
        <f>'[1]SD 4. Assets (RAB)'!I34</f>
        <v>83.11600572332425</v>
      </c>
      <c r="Q18" s="1">
        <f>'[1]SD 4. Assets (RAB)'!J34</f>
        <v>96698.63197995213</v>
      </c>
      <c r="R18" s="1">
        <f>'[1]SD 4. Assets (RAB)'!K34</f>
        <v>1188.3007343041168</v>
      </c>
      <c r="T18" s="1">
        <f>'[1]SD 4. Assets (RAB)'!D43</f>
        <v>28090.4776145982</v>
      </c>
      <c r="U18" s="1">
        <f>'[1]SD 4. Assets (RAB)'!E43</f>
        <v>31323.303109478897</v>
      </c>
      <c r="V18" s="1">
        <f>'[1]SD 4. Assets (RAB)'!F43</f>
        <v>43812.602752513878</v>
      </c>
      <c r="W18" s="1">
        <f>'[1]SD 4. Assets (RAB)'!G43</f>
        <v>20655.301655398343</v>
      </c>
      <c r="X18" s="1">
        <f>'[1]SD 4. Assets (RAB)'!H43</f>
        <v>9213.4060591435591</v>
      </c>
      <c r="Y18" s="1">
        <f>'[1]SD 4. Assets (RAB)'!I43</f>
        <v>48582.242217249463</v>
      </c>
      <c r="Z18" s="1">
        <f>'[1]SD 4. Assets (RAB)'!J43</f>
        <v>163198.84501638974</v>
      </c>
      <c r="AA18" s="1">
        <f>'[1]SD 4. Assets (RAB)'!K43</f>
        <v>91030.038277789092</v>
      </c>
      <c r="AC18" s="1">
        <f>'[1]SD 4. Assets (RAB)'!D61+'[1]SD 4. Assets (RAB)'!D70</f>
        <v>11196.400650499199</v>
      </c>
      <c r="AD18" s="1">
        <f>'[1]SD 4. Assets (RAB)'!E61+'[1]SD 4. Assets (RAB)'!E70</f>
        <v>22541.993325742311</v>
      </c>
      <c r="AE18" s="1">
        <f>'[1]SD 4. Assets (RAB)'!F61+'[1]SD 4. Assets (RAB)'!F70</f>
        <v>53319.991278091657</v>
      </c>
      <c r="AF18" s="1">
        <f>'[1]SD 4. Assets (RAB)'!G61+'[1]SD 4. Assets (RAB)'!G70</f>
        <v>14664.062965318593</v>
      </c>
      <c r="AG18" s="1">
        <f>'[1]SD 4. Assets (RAB)'!H61+'[1]SD 4. Assets (RAB)'!H70</f>
        <v>10579.943621409999</v>
      </c>
      <c r="AH18" s="1">
        <f>'[1]SD 4. Assets (RAB)'!I61+'[1]SD 4. Assets (RAB)'!I70</f>
        <v>38008.560274131232</v>
      </c>
      <c r="AI18" s="1">
        <f>'[1]SD 4. Assets (RAB)'!J61+'[1]SD 4. Assets (RAB)'!J70</f>
        <v>56322.831831440795</v>
      </c>
      <c r="AJ18" s="1">
        <f>'[1]SD 4. Assets (RAB)'!K61+'[1]SD 4. Assets (RAB)'!K70</f>
        <v>53102.537217384313</v>
      </c>
    </row>
    <row r="19" spans="1:36" x14ac:dyDescent="0.25">
      <c r="A19" s="21" t="s">
        <v>54</v>
      </c>
      <c r="B19" s="1">
        <f>'[1]SD 4. Assets (RAB)'!D26</f>
        <v>0</v>
      </c>
      <c r="C19" s="1">
        <f>'[1]SD 4. Assets (RAB)'!E26</f>
        <v>0</v>
      </c>
      <c r="D19" s="1">
        <f>'[1]SD 4. Assets (RAB)'!F26</f>
        <v>0</v>
      </c>
      <c r="E19" s="1">
        <f>'[1]SD 4. Assets (RAB)'!G26</f>
        <v>0</v>
      </c>
      <c r="F19" s="1">
        <f>'[1]SD 4. Assets (RAB)'!H26</f>
        <v>0</v>
      </c>
      <c r="G19" s="1">
        <f>'[1]SD 4. Assets (RAB)'!I26</f>
        <v>0</v>
      </c>
      <c r="H19" s="1">
        <f>'[1]SD 4. Assets (RAB)'!J26</f>
        <v>0</v>
      </c>
      <c r="I19" s="1">
        <f>'[1]SD 4. Assets (RAB)'!K26</f>
        <v>0</v>
      </c>
      <c r="K19" s="1">
        <f>'[1]SD 4. Assets (RAB)'!D35</f>
        <v>0</v>
      </c>
      <c r="L19" s="1">
        <f>'[1]SD 4. Assets (RAB)'!E35</f>
        <v>0</v>
      </c>
      <c r="M19" s="1">
        <f>'[1]SD 4. Assets (RAB)'!F35</f>
        <v>0</v>
      </c>
      <c r="N19" s="1">
        <f>'[1]SD 4. Assets (RAB)'!G35</f>
        <v>0</v>
      </c>
      <c r="O19" s="1">
        <f>'[1]SD 4. Assets (RAB)'!H35</f>
        <v>0</v>
      </c>
      <c r="P19" s="1">
        <f>'[1]SD 4. Assets (RAB)'!I35</f>
        <v>0</v>
      </c>
      <c r="Q19" s="1">
        <f>'[1]SD 4. Assets (RAB)'!J35</f>
        <v>0</v>
      </c>
      <c r="R19" s="1">
        <f>'[1]SD 4. Assets (RAB)'!K35</f>
        <v>0</v>
      </c>
      <c r="T19" s="1">
        <f>'[1]SD 4. Assets (RAB)'!D44</f>
        <v>0</v>
      </c>
      <c r="U19" s="1">
        <f>'[1]SD 4. Assets (RAB)'!E44</f>
        <v>0</v>
      </c>
      <c r="V19" s="1">
        <f>'[1]SD 4. Assets (RAB)'!F44</f>
        <v>0</v>
      </c>
      <c r="W19" s="1">
        <f>'[1]SD 4. Assets (RAB)'!G44</f>
        <v>0</v>
      </c>
      <c r="X19" s="1">
        <f>'[1]SD 4. Assets (RAB)'!H44</f>
        <v>0</v>
      </c>
      <c r="Y19" s="1">
        <f>'[1]SD 4. Assets (RAB)'!I44</f>
        <v>0</v>
      </c>
      <c r="Z19" s="1">
        <f>'[1]SD 4. Assets (RAB)'!J44</f>
        <v>0</v>
      </c>
      <c r="AA19" s="1">
        <f>'[1]SD 4. Assets (RAB)'!K44</f>
        <v>0</v>
      </c>
      <c r="AC19" s="1">
        <f>'[1]SD 4. Assets (RAB)'!D62+'[1]SD 4. Assets (RAB)'!D71</f>
        <v>0</v>
      </c>
      <c r="AD19" s="1">
        <f>'[1]SD 4. Assets (RAB)'!E62+'[1]SD 4. Assets (RAB)'!E71</f>
        <v>0</v>
      </c>
      <c r="AE19" s="1">
        <f>'[1]SD 4. Assets (RAB)'!F62+'[1]SD 4. Assets (RAB)'!F71</f>
        <v>0</v>
      </c>
      <c r="AF19" s="1">
        <f>'[1]SD 4. Assets (RAB)'!G62+'[1]SD 4. Assets (RAB)'!G71</f>
        <v>0</v>
      </c>
      <c r="AG19" s="1">
        <f>'[1]SD 4. Assets (RAB)'!H62+'[1]SD 4. Assets (RAB)'!H71</f>
        <v>0</v>
      </c>
      <c r="AH19" s="1">
        <f>'[1]SD 4. Assets (RAB)'!I62+'[1]SD 4. Assets (RAB)'!I71</f>
        <v>-1408.0405790420002</v>
      </c>
      <c r="AI19" s="1">
        <f>'[1]SD 4. Assets (RAB)'!J62+'[1]SD 4. Assets (RAB)'!J71</f>
        <v>0</v>
      </c>
      <c r="AJ19" s="1">
        <f>'[1]SD 4. Assets (RAB)'!K62+'[1]SD 4. Assets (RAB)'!K71</f>
        <v>0</v>
      </c>
    </row>
    <row r="20" spans="1:36" x14ac:dyDescent="0.25">
      <c r="A20" s="21" t="s">
        <v>55</v>
      </c>
      <c r="B20" s="1">
        <f>'[1]SD 4. Assets (RAB)'!D27</f>
        <v>458979.27137393568</v>
      </c>
      <c r="C20" s="1">
        <f>'[1]SD 4. Assets (RAB)'!E27</f>
        <v>476717.67599701579</v>
      </c>
      <c r="D20" s="1">
        <f>'[1]SD 4. Assets (RAB)'!F27</f>
        <v>485419.99490799604</v>
      </c>
      <c r="E20" s="1">
        <f>'[1]SD 4. Assets (RAB)'!G27</f>
        <v>501807.834060241</v>
      </c>
      <c r="F20" s="1">
        <f>'[1]SD 4. Assets (RAB)'!H27</f>
        <v>497430.01679132238</v>
      </c>
      <c r="G20" s="1">
        <f>'[1]SD 4. Assets (RAB)'!I27</f>
        <v>504352.03085025813</v>
      </c>
      <c r="H20" s="1">
        <f>'[1]SD 4. Assets (RAB)'!J27</f>
        <v>490882.86055593973</v>
      </c>
      <c r="I20" s="1">
        <f>'[1]SD 4. Assets (RAB)'!K27</f>
        <v>529592.06165680988</v>
      </c>
      <c r="K20" s="1">
        <f>'[1]SD 4. Assets (RAB)'!D36</f>
        <v>34321.644341555126</v>
      </c>
      <c r="L20" s="1">
        <f>'[1]SD 4. Assets (RAB)'!E36</f>
        <v>33828.513632053851</v>
      </c>
      <c r="M20" s="1">
        <f>'[1]SD 4. Assets (RAB)'!F36</f>
        <v>12849.938110921548</v>
      </c>
      <c r="N20" s="1">
        <f>'[1]SD 4. Assets (RAB)'!G36</f>
        <v>12324.283151633899</v>
      </c>
      <c r="O20" s="1">
        <f>'[1]SD 4. Assets (RAB)'!H36</f>
        <v>11924.360556911255</v>
      </c>
      <c r="P20" s="1">
        <f>'[1]SD 4. Assets (RAB)'!I36</f>
        <v>11666.283765057889</v>
      </c>
      <c r="Q20" s="1">
        <f>'[1]SD 4. Assets (RAB)'!J36</f>
        <v>107784.33864850264</v>
      </c>
      <c r="R20" s="1">
        <f>'[1]SD 4. Assets (RAB)'!K36</f>
        <v>108436.60198463884</v>
      </c>
      <c r="T20" s="1">
        <f>'[1]SD 4. Assets (RAB)'!D45</f>
        <v>360284.35536341148</v>
      </c>
      <c r="U20" s="1">
        <f>'[1]SD 4. Assets (RAB)'!E45</f>
        <v>382357.83854779822</v>
      </c>
      <c r="V20" s="1">
        <f>'[1]SD 4. Assets (RAB)'!F45</f>
        <v>429291.55538443103</v>
      </c>
      <c r="W20" s="1">
        <f>'[1]SD 4. Assets (RAB)'!G45</f>
        <v>443525.11043652688</v>
      </c>
      <c r="X20" s="1">
        <f>'[1]SD 4. Assets (RAB)'!H45</f>
        <v>447655.40451620979</v>
      </c>
      <c r="Y20" s="1">
        <f>'[1]SD 4. Assets (RAB)'!I45</f>
        <v>492615.71471810678</v>
      </c>
      <c r="Z20" s="1">
        <f>'[1]SD 4. Assets (RAB)'!J45</f>
        <v>643340.37437330629</v>
      </c>
      <c r="AA20" s="1">
        <f>'[1]SD 4. Assets (RAB)'!K45</f>
        <v>726323.28277050948</v>
      </c>
      <c r="AC20" s="1">
        <f>'[1]SD 4. Assets (RAB)'!D63+'[1]SD 4. Assets (RAB)'!D72</f>
        <v>180556.76990895681</v>
      </c>
      <c r="AD20" s="1">
        <f>'[1]SD 4. Assets (RAB)'!E63+'[1]SD 4. Assets (RAB)'!E72</f>
        <v>195658.34618745151</v>
      </c>
      <c r="AE20" s="1">
        <f>'[1]SD 4. Assets (RAB)'!F63+'[1]SD 4. Assets (RAB)'!F72</f>
        <v>245527.67369237129</v>
      </c>
      <c r="AF20" s="1">
        <f>'[1]SD 4. Assets (RAB)'!G63+'[1]SD 4. Assets (RAB)'!G72</f>
        <v>246486.91369551749</v>
      </c>
      <c r="AG20" s="1">
        <f>'[1]SD 4. Assets (RAB)'!H63+'[1]SD 4. Assets (RAB)'!H72</f>
        <v>242220.62008493341</v>
      </c>
      <c r="AH20" s="1">
        <f>'[1]SD 4. Assets (RAB)'!I63+'[1]SD 4. Assets (RAB)'!I72</f>
        <v>262919.17940313817</v>
      </c>
      <c r="AI20" s="1">
        <f>'[1]SD 4. Assets (RAB)'!J63+'[1]SD 4. Assets (RAB)'!J72</f>
        <v>298673.96777047735</v>
      </c>
      <c r="AJ20" s="1">
        <f>'[1]SD 4. Assets (RAB)'!K63+'[1]SD 4. Assets (RAB)'!K72</f>
        <v>334593.21432072733</v>
      </c>
    </row>
    <row r="22" spans="1:36" x14ac:dyDescent="0.25">
      <c r="A22" t="s">
        <v>58</v>
      </c>
      <c r="B22" s="1">
        <f>'[1]SD 3. Opex'!D14</f>
        <v>48431</v>
      </c>
      <c r="C22" s="1">
        <f>'[1]SD 3. Opex'!E14</f>
        <v>52930</v>
      </c>
      <c r="D22" s="1">
        <f>'[1]SD 3. Opex'!F14</f>
        <v>49444.635999999999</v>
      </c>
      <c r="E22" s="1">
        <f>'[1]SD 3. Opex'!G14</f>
        <v>54853</v>
      </c>
      <c r="F22" s="1">
        <f>'[1]SD 3. Opex'!H14</f>
        <v>57567</v>
      </c>
      <c r="G22" s="1">
        <f>'[1]SD 3. Opex'!I14</f>
        <v>64370</v>
      </c>
      <c r="H22" s="1">
        <f>'[1]SD 3. Opex'!J14</f>
        <v>72584</v>
      </c>
      <c r="I22" s="1">
        <f>'[1]SD 3. Opex'!K14</f>
        <v>70527</v>
      </c>
    </row>
    <row r="23" spans="1:36" x14ac:dyDescent="0.25">
      <c r="B23" s="14"/>
      <c r="C23" s="14"/>
      <c r="D23" s="14"/>
      <c r="E23" s="14"/>
      <c r="F23" s="14"/>
      <c r="G23" s="14"/>
      <c r="H23" s="14"/>
      <c r="I23" s="14"/>
    </row>
    <row r="24" spans="1:36" x14ac:dyDescent="0.25">
      <c r="A24" s="4" t="s">
        <v>95</v>
      </c>
      <c r="B24" s="14"/>
      <c r="C24" s="14"/>
      <c r="D24" s="14"/>
      <c r="E24" s="14"/>
      <c r="F24" s="14"/>
      <c r="G24" s="14"/>
      <c r="H24" s="14"/>
      <c r="I24" s="14"/>
    </row>
    <row r="25" spans="1:36" x14ac:dyDescent="0.25">
      <c r="B25" t="s">
        <v>56</v>
      </c>
      <c r="K25" t="s">
        <v>69</v>
      </c>
      <c r="T25" s="21" t="s">
        <v>91</v>
      </c>
      <c r="AC25" t="s">
        <v>3</v>
      </c>
    </row>
    <row r="26" spans="1:36" x14ac:dyDescent="0.25">
      <c r="B26" s="3">
        <v>2006</v>
      </c>
      <c r="C26" s="3">
        <v>2007</v>
      </c>
      <c r="D26" s="3">
        <v>2008</v>
      </c>
      <c r="E26" s="3">
        <v>2009</v>
      </c>
      <c r="F26" s="3">
        <v>2010</v>
      </c>
      <c r="G26" s="3">
        <v>2011</v>
      </c>
      <c r="H26" s="3">
        <v>2012</v>
      </c>
      <c r="I26" s="3">
        <v>2013</v>
      </c>
      <c r="K26" s="3">
        <v>2006</v>
      </c>
      <c r="L26" s="3">
        <v>2007</v>
      </c>
      <c r="M26" s="3">
        <v>2008</v>
      </c>
      <c r="N26" s="3">
        <v>2009</v>
      </c>
      <c r="O26" s="3">
        <v>2010</v>
      </c>
      <c r="P26" s="3">
        <v>2011</v>
      </c>
      <c r="Q26" s="3">
        <v>2012</v>
      </c>
      <c r="R26" s="3">
        <v>2013</v>
      </c>
      <c r="T26" s="3">
        <v>2006</v>
      </c>
      <c r="U26" s="3">
        <v>2007</v>
      </c>
      <c r="V26" s="3">
        <v>2008</v>
      </c>
      <c r="W26" s="3">
        <v>2009</v>
      </c>
      <c r="X26" s="3">
        <v>2010</v>
      </c>
      <c r="Y26" s="3">
        <v>2011</v>
      </c>
      <c r="Z26" s="3">
        <v>2012</v>
      </c>
      <c r="AA26" s="3">
        <v>2013</v>
      </c>
      <c r="AC26" s="3">
        <v>2006</v>
      </c>
      <c r="AD26" s="3">
        <v>2007</v>
      </c>
      <c r="AE26" s="3">
        <v>2008</v>
      </c>
      <c r="AF26" s="3">
        <v>2009</v>
      </c>
      <c r="AG26" s="3">
        <v>2010</v>
      </c>
      <c r="AH26" s="3">
        <v>2011</v>
      </c>
      <c r="AI26" s="3">
        <v>2012</v>
      </c>
      <c r="AJ26" s="3">
        <v>2013</v>
      </c>
    </row>
    <row r="27" spans="1:36" x14ac:dyDescent="0.25">
      <c r="A27" s="21" t="s">
        <v>49</v>
      </c>
      <c r="B27" s="41">
        <f>'[1]SD 4. Assets (RAB)'!L21</f>
        <v>1525057.2615919942</v>
      </c>
      <c r="C27" s="41">
        <f>'[1]SD 4. Assets (RAB)'!M21</f>
        <v>1533742.862114456</v>
      </c>
      <c r="D27" s="41">
        <f>'[1]SD 4. Assets (RAB)'!N21</f>
        <v>1544582.679721249</v>
      </c>
      <c r="E27" s="41">
        <f>'[1]SD 4. Assets (RAB)'!O21</f>
        <v>2012243.5117911182</v>
      </c>
      <c r="F27" s="41">
        <f>'[1]SD 4. Assets (RAB)'!P21</f>
        <v>2317096.9548328095</v>
      </c>
      <c r="G27" s="41">
        <f>'[1]SD 4. Assets (RAB)'!Q21</f>
        <v>2406493.5389174945</v>
      </c>
      <c r="H27" s="41">
        <f>'[1]SD 4. Assets (RAB)'!R21</f>
        <v>2679609.0537718814</v>
      </c>
      <c r="I27" s="41">
        <f>'[1]SD 4. Assets (RAB)'!S21</f>
        <v>2895336.4792404338</v>
      </c>
      <c r="K27" s="1">
        <f>'[1]SD 4. Assets (RAB)'!L30</f>
        <v>28504.962077779965</v>
      </c>
      <c r="L27" s="1">
        <f>'[1]SD 4. Assets (RAB)'!M30</f>
        <v>27942.154722202511</v>
      </c>
      <c r="M27" s="1">
        <f>'[1]SD 4. Assets (RAB)'!N30</f>
        <v>27183.935018979304</v>
      </c>
      <c r="N27" s="1">
        <f>'[1]SD 4. Assets (RAB)'!O30</f>
        <v>27037.644404322262</v>
      </c>
      <c r="O27" s="1">
        <f>'[1]SD 4. Assets (RAB)'!P30</f>
        <v>32333.894579269247</v>
      </c>
      <c r="P27" s="1">
        <f>'[1]SD 4. Assets (RAB)'!Q30</f>
        <v>46159.791470387194</v>
      </c>
      <c r="Q27" s="1">
        <f>'[1]SD 4. Assets (RAB)'!R30</f>
        <v>45845.056543609491</v>
      </c>
      <c r="R27" s="1">
        <f>'[1]SD 4. Assets (RAB)'!S30</f>
        <v>49935.476372688288</v>
      </c>
      <c r="T27" s="1">
        <f>'[1]SD 4. Assets (RAB)'!L39</f>
        <v>887104.33124682226</v>
      </c>
      <c r="U27" s="1">
        <f>'[1]SD 4. Assets (RAB)'!M39</f>
        <v>1056266.9613883919</v>
      </c>
      <c r="V27" s="1">
        <f>'[1]SD 4. Assets (RAB)'!N39</f>
        <v>1220899.182935239</v>
      </c>
      <c r="W27" s="1">
        <f>'[1]SD 4. Assets (RAB)'!O39</f>
        <v>1404016.7822125403</v>
      </c>
      <c r="X27" s="1">
        <f>'[1]SD 4. Assets (RAB)'!P39</f>
        <v>1657247.8917289532</v>
      </c>
      <c r="Y27" s="1">
        <f>'[1]SD 4. Assets (RAB)'!Q39</f>
        <v>1900901.2922918843</v>
      </c>
      <c r="Z27" s="1">
        <f>'[1]SD 4. Assets (RAB)'!R39</f>
        <v>1997288.934783767</v>
      </c>
      <c r="AA27" s="1">
        <f>'[1]SD 4. Assets (RAB)'!S39</f>
        <v>2019311.9979734141</v>
      </c>
      <c r="AC27" s="1">
        <f>'[1]SD 4. Assets (RAB)'!L57+'[1]SD 4. Assets (RAB)'!L66</f>
        <v>149541.61726414241</v>
      </c>
      <c r="AD27" s="1">
        <f>'[1]SD 4. Assets (RAB)'!M57+'[1]SD 4. Assets (RAB)'!M66</f>
        <v>186513.92733359773</v>
      </c>
      <c r="AE27" s="1">
        <f>'[1]SD 4. Assets (RAB)'!N57+'[1]SD 4. Assets (RAB)'!N66</f>
        <v>221279.65999153655</v>
      </c>
      <c r="AF27" s="1">
        <f>'[1]SD 4. Assets (RAB)'!O57+'[1]SD 4. Assets (RAB)'!O66</f>
        <v>212451.88685780345</v>
      </c>
      <c r="AG27" s="1">
        <f>'[1]SD 4. Assets (RAB)'!P57+'[1]SD 4. Assets (RAB)'!P66</f>
        <v>201604.9616474286</v>
      </c>
      <c r="AH27" s="1">
        <f>'[1]SD 4. Assets (RAB)'!Q57+'[1]SD 4. Assets (RAB)'!Q66</f>
        <v>231332.21245690863</v>
      </c>
      <c r="AI27" s="1">
        <f>'[1]SD 4. Assets (RAB)'!R57+'[1]SD 4. Assets (RAB)'!R66</f>
        <v>257568.93615566636</v>
      </c>
      <c r="AJ27" s="1">
        <f>'[1]SD 4. Assets (RAB)'!S57+'[1]SD 4. Assets (RAB)'!S66</f>
        <v>258449.67641040584</v>
      </c>
    </row>
    <row r="28" spans="1:36" x14ac:dyDescent="0.25">
      <c r="A28" s="21" t="s">
        <v>50</v>
      </c>
      <c r="B28" s="41">
        <f>'[1]SD 4. Assets (RAB)'!L22</f>
        <v>44303.883637308092</v>
      </c>
      <c r="C28" s="41">
        <f>'[1]SD 4. Assets (RAB)'!M22</f>
        <v>38172.121437881084</v>
      </c>
      <c r="D28" s="41">
        <f>'[1]SD 4. Assets (RAB)'!N22</f>
        <v>65515.717777379337</v>
      </c>
      <c r="E28" s="41">
        <f>'[1]SD 4. Assets (RAB)'!O22</f>
        <v>49623.761079929143</v>
      </c>
      <c r="F28" s="41">
        <f>'[1]SD 4. Assets (RAB)'!P22</f>
        <v>66919.767648600915</v>
      </c>
      <c r="G28" s="41">
        <f>'[1]SD 4. Assets (RAB)'!Q22</f>
        <v>80216.451297249514</v>
      </c>
      <c r="H28" s="41">
        <f>'[1]SD 4. Assets (RAB)'!R22</f>
        <v>43615.996568244911</v>
      </c>
      <c r="I28" s="41">
        <f>'[1]SD 4. Assets (RAB)'!S22</f>
        <v>72455.795392991844</v>
      </c>
      <c r="K28" s="1">
        <f>'[1]SD 4. Assets (RAB)'!L31</f>
        <v>835.24592771041773</v>
      </c>
      <c r="L28" s="1">
        <f>'[1]SD 4. Assets (RAB)'!M31</f>
        <v>730.51824610786059</v>
      </c>
      <c r="M28" s="1">
        <f>'[1]SD 4. Assets (RAB)'!N31</f>
        <v>1153.0460869232843</v>
      </c>
      <c r="N28" s="1">
        <f>'[1]SD 4. Assets (RAB)'!O31</f>
        <v>666.77298161090937</v>
      </c>
      <c r="O28" s="1">
        <f>'[1]SD 4. Assets (RAB)'!P31</f>
        <v>933.83089037600587</v>
      </c>
      <c r="P28" s="1">
        <f>'[1]SD 4. Assets (RAB)'!Q31</f>
        <v>1538.6597156795676</v>
      </c>
      <c r="Q28" s="1">
        <f>'[1]SD 4. Assets (RAB)'!R31</f>
        <v>746.21998536033163</v>
      </c>
      <c r="R28" s="1">
        <f>'[1]SD 4. Assets (RAB)'!S31</f>
        <v>1249.6352962265244</v>
      </c>
      <c r="T28" s="1">
        <f>'[1]SD 4. Assets (RAB)'!L40</f>
        <v>28985.196534051916</v>
      </c>
      <c r="U28" s="1">
        <f>'[1]SD 4. Assets (RAB)'!M40</f>
        <v>25091.420788656513</v>
      </c>
      <c r="V28" s="1">
        <f>'[1]SD 4. Assets (RAB)'!N40</f>
        <v>51798.839856261438</v>
      </c>
      <c r="W28" s="1">
        <f>'[1]SD 4. Assets (RAB)'!O40</f>
        <v>34632.025528691476</v>
      </c>
      <c r="X28" s="1">
        <f>'[1]SD 4. Assets (RAB)'!P40</f>
        <v>47878.434083321656</v>
      </c>
      <c r="Y28" s="1">
        <f>'[1]SD 4. Assets (RAB)'!Q40</f>
        <v>63379.33678917832</v>
      </c>
      <c r="Z28" s="1">
        <f>'[1]SD 4. Assets (RAB)'!R40</f>
        <v>32519.100482058162</v>
      </c>
      <c r="AA28" s="1">
        <f>'[1]SD 4. Assets (RAB)'!S40</f>
        <v>50515.064729202422</v>
      </c>
      <c r="AC28" s="1">
        <f>'[1]SD 4. Assets (RAB)'!L58+'[1]SD 4. Assets (RAB)'!L67</f>
        <v>5188.3809634435202</v>
      </c>
      <c r="AD28" s="1">
        <f>'[1]SD 4. Assets (RAB)'!M58+'[1]SD 4. Assets (RAB)'!M67</f>
        <v>4500.0404793886564</v>
      </c>
      <c r="AE28" s="1">
        <f>'[1]SD 4. Assets (RAB)'!N58+'[1]SD 4. Assets (RAB)'!N67</f>
        <v>9440.3611280337573</v>
      </c>
      <c r="AF28" s="1">
        <f>'[1]SD 4. Assets (RAB)'!O58+'[1]SD 4. Assets (RAB)'!O67</f>
        <v>5270.7963822095217</v>
      </c>
      <c r="AG28" s="1">
        <f>'[1]SD 4. Assets (RAB)'!P58+'[1]SD 4. Assets (RAB)'!P67</f>
        <v>5859.7590050889739</v>
      </c>
      <c r="AH28" s="1">
        <f>'[1]SD 4. Assets (RAB)'!Q58+'[1]SD 4. Assets (RAB)'!Q67</f>
        <v>8090.9988313649101</v>
      </c>
      <c r="AI28" s="1">
        <f>'[1]SD 4. Assets (RAB)'!R58+'[1]SD 4. Assets (RAB)'!R67</f>
        <v>4338.9378341242773</v>
      </c>
      <c r="AJ28" s="1">
        <f>'[1]SD 4. Assets (RAB)'!S58+'[1]SD 4. Assets (RAB)'!S67</f>
        <v>6746.8803491664412</v>
      </c>
    </row>
    <row r="29" spans="1:36" x14ac:dyDescent="0.25">
      <c r="A29" s="21" t="s">
        <v>51</v>
      </c>
      <c r="B29" s="41">
        <f>'[1]SD 4. Assets (RAB)'!L23</f>
        <v>-75714.011184817165</v>
      </c>
      <c r="C29" s="41">
        <f>'[1]SD 4. Assets (RAB)'!M23</f>
        <v>-78372.321051396459</v>
      </c>
      <c r="D29" s="41">
        <f>'[1]SD 4. Assets (RAB)'!N23</f>
        <v>-51663.863705096286</v>
      </c>
      <c r="E29" s="41">
        <f>'[1]SD 4. Assets (RAB)'!O23</f>
        <v>-63316.420421534611</v>
      </c>
      <c r="F29" s="41">
        <f>'[1]SD 4. Assets (RAB)'!P23</f>
        <v>-71405.895920968745</v>
      </c>
      <c r="G29" s="41">
        <f>'[1]SD 4. Assets (RAB)'!Q23</f>
        <v>-75400.042591737511</v>
      </c>
      <c r="H29" s="41">
        <f>'[1]SD 4. Assets (RAB)'!R23</f>
        <v>-83458.225538538842</v>
      </c>
      <c r="I29" s="41">
        <f>'[1]SD 4. Assets (RAB)'!S23</f>
        <v>-94720.583170326368</v>
      </c>
      <c r="K29" s="1">
        <f>'[1]SD 4. Assets (RAB)'!L32</f>
        <v>-1453.5002233003718</v>
      </c>
      <c r="L29" s="1">
        <f>'[1]SD 4. Assets (RAB)'!M32</f>
        <v>-1488.7379493310718</v>
      </c>
      <c r="M29" s="1">
        <f>'[1]SD 4. Assets (RAB)'!N32</f>
        <v>-1299.3367015803274</v>
      </c>
      <c r="N29" s="1">
        <f>'[1]SD 4. Assets (RAB)'!O32</f>
        <v>-1354.4499549892614</v>
      </c>
      <c r="O29" s="1">
        <f>'[1]SD 4. Assets (RAB)'!P32</f>
        <v>-1524.1073990158047</v>
      </c>
      <c r="P29" s="1">
        <f>'[1]SD 4. Assets (RAB)'!Q32</f>
        <v>-1897.7366074054273</v>
      </c>
      <c r="Q29" s="1">
        <f>'[1]SD 4. Assets (RAB)'!R32</f>
        <v>-1962.0127172177511</v>
      </c>
      <c r="R29" s="1">
        <f>'[1]SD 4. Assets (RAB)'!S32</f>
        <v>-1935.4128409491875</v>
      </c>
      <c r="T29" s="1">
        <f>'[1]SD 4. Assets (RAB)'!L41</f>
        <v>-44420.40378965393</v>
      </c>
      <c r="U29" s="1">
        <f>'[1]SD 4. Assets (RAB)'!M41</f>
        <v>-48599.569104919174</v>
      </c>
      <c r="V29" s="1">
        <f>'[1]SD 4. Assets (RAB)'!N41</f>
        <v>-62503.877539408815</v>
      </c>
      <c r="W29" s="1">
        <f>'[1]SD 4. Assets (RAB)'!O41</f>
        <v>-72174.813122816238</v>
      </c>
      <c r="X29" s="1">
        <f>'[1]SD 4. Assets (RAB)'!P41</f>
        <v>-83918.370391703473</v>
      </c>
      <c r="Y29" s="1">
        <f>'[1]SD 4. Assets (RAB)'!Q41</f>
        <v>-96326.713632190251</v>
      </c>
      <c r="Z29" s="1">
        <f>'[1]SD 4. Assets (RAB)'!R41</f>
        <v>-104301.43407480296</v>
      </c>
      <c r="AA29" s="1">
        <f>'[1]SD 4. Assets (RAB)'!S41</f>
        <v>-89490.291216417681</v>
      </c>
      <c r="AC29" s="1">
        <f>'[1]SD 4. Assets (RAB)'!L59+'[1]SD 4. Assets (RAB)'!L68</f>
        <v>-6437.1676120688917</v>
      </c>
      <c r="AD29" s="1">
        <f>'[1]SD 4. Assets (RAB)'!M59+'[1]SD 4. Assets (RAB)'!M68</f>
        <v>-7395.9976389501644</v>
      </c>
      <c r="AE29" s="1">
        <f>'[1]SD 4. Assets (RAB)'!N59+'[1]SD 4. Assets (RAB)'!N68</f>
        <v>-41532.651878496901</v>
      </c>
      <c r="AF29" s="1">
        <f>'[1]SD 4. Assets (RAB)'!O59+'[1]SD 4. Assets (RAB)'!O68</f>
        <v>-45755.409461148258</v>
      </c>
      <c r="AG29" s="1">
        <f>'[1]SD 4. Assets (RAB)'!P59+'[1]SD 4. Assets (RAB)'!P68</f>
        <v>-35126.049120746786</v>
      </c>
      <c r="AH29" s="1">
        <f>'[1]SD 4. Assets (RAB)'!Q59+'[1]SD 4. Assets (RAB)'!Q68</f>
        <v>-36270.997618897905</v>
      </c>
      <c r="AI29" s="1">
        <f>'[1]SD 4. Assets (RAB)'!R59+'[1]SD 4. Assets (RAB)'!R68</f>
        <v>-35271.028085017868</v>
      </c>
      <c r="AJ29" s="1">
        <f>'[1]SD 4. Assets (RAB)'!S59+'[1]SD 4. Assets (RAB)'!S68</f>
        <v>-25934.629000317538</v>
      </c>
    </row>
    <row r="30" spans="1:36" x14ac:dyDescent="0.25">
      <c r="A30" s="21" t="s">
        <v>52</v>
      </c>
      <c r="B30" s="41">
        <f>'[1]SD 4. Assets (RAB)'!L24</f>
        <v>-31410.127547509073</v>
      </c>
      <c r="C30" s="41">
        <f>'[1]SD 4. Assets (RAB)'!M24</f>
        <v>-40200.199613515375</v>
      </c>
      <c r="D30" s="41">
        <f>'[1]SD 4. Assets (RAB)'!N24</f>
        <v>13851.854072283051</v>
      </c>
      <c r="E30" s="41">
        <f>'[1]SD 4. Assets (RAB)'!O24</f>
        <v>-13692.659341605467</v>
      </c>
      <c r="F30" s="41">
        <f>'[1]SD 4. Assets (RAB)'!P24</f>
        <v>-4486.1282723678305</v>
      </c>
      <c r="G30" s="41">
        <f>'[1]SD 4. Assets (RAB)'!Q24</f>
        <v>4816.4087055120035</v>
      </c>
      <c r="H30" s="41">
        <f>'[1]SD 4. Assets (RAB)'!R24</f>
        <v>-39842.228970293931</v>
      </c>
      <c r="I30" s="41">
        <f>'[1]SD 4. Assets (RAB)'!S24</f>
        <v>-22264.787777334524</v>
      </c>
      <c r="K30" s="1">
        <f>'[1]SD 4. Assets (RAB)'!L33</f>
        <v>-618.25429558995404</v>
      </c>
      <c r="L30" s="1">
        <f>'[1]SD 4. Assets (RAB)'!M33</f>
        <v>-758.21970322321124</v>
      </c>
      <c r="M30" s="1">
        <f>'[1]SD 4. Assets (RAB)'!N33</f>
        <v>-146.29061465704308</v>
      </c>
      <c r="N30" s="1">
        <f>'[1]SD 4. Assets (RAB)'!O33</f>
        <v>-687.67697337835205</v>
      </c>
      <c r="O30" s="1">
        <f>'[1]SD 4. Assets (RAB)'!P33</f>
        <v>-590.27650863979886</v>
      </c>
      <c r="P30" s="1">
        <f>'[1]SD 4. Assets (RAB)'!Q33</f>
        <v>-359.0768917258597</v>
      </c>
      <c r="Q30" s="1">
        <f>'[1]SD 4. Assets (RAB)'!R33</f>
        <v>-1215.7927318574193</v>
      </c>
      <c r="R30" s="1">
        <f>'[1]SD 4. Assets (RAB)'!S33</f>
        <v>-685.77754472266315</v>
      </c>
      <c r="T30" s="1">
        <f>'[1]SD 4. Assets (RAB)'!L42</f>
        <v>-15435.207255602018</v>
      </c>
      <c r="U30" s="1">
        <f>'[1]SD 4. Assets (RAB)'!M42</f>
        <v>-23508.148316262657</v>
      </c>
      <c r="V30" s="1">
        <f>'[1]SD 4. Assets (RAB)'!N42</f>
        <v>-10705.037683147379</v>
      </c>
      <c r="W30" s="1">
        <f>'[1]SD 4. Assets (RAB)'!O42</f>
        <v>-37542.787594124748</v>
      </c>
      <c r="X30" s="1">
        <f>'[1]SD 4. Assets (RAB)'!P42</f>
        <v>-36039.93630838181</v>
      </c>
      <c r="Y30" s="1">
        <f>'[1]SD 4. Assets (RAB)'!Q42</f>
        <v>-32947.376843011931</v>
      </c>
      <c r="Z30" s="1">
        <f>'[1]SD 4. Assets (RAB)'!R42</f>
        <v>-71782.333592744806</v>
      </c>
      <c r="AA30" s="1">
        <f>'[1]SD 4. Assets (RAB)'!S42</f>
        <v>-38975.226487215259</v>
      </c>
      <c r="AC30" s="1">
        <f>'[1]SD 4. Assets (RAB)'!L60+'[1]SD 4. Assets (RAB)'!L69</f>
        <v>-1248.7866486253711</v>
      </c>
      <c r="AD30" s="1">
        <f>'[1]SD 4. Assets (RAB)'!M60+'[1]SD 4. Assets (RAB)'!M69</f>
        <v>-2895.9571595615098</v>
      </c>
      <c r="AE30" s="1">
        <f>'[1]SD 4. Assets (RAB)'!N60+'[1]SD 4. Assets (RAB)'!N69</f>
        <v>-32092.290750463148</v>
      </c>
      <c r="AF30" s="1">
        <f>'[1]SD 4. Assets (RAB)'!O60+'[1]SD 4. Assets (RAB)'!O69</f>
        <v>-40484.613078938739</v>
      </c>
      <c r="AG30" s="1">
        <f>'[1]SD 4. Assets (RAB)'!P60+'[1]SD 4. Assets (RAB)'!P69</f>
        <v>-29266.290115657808</v>
      </c>
      <c r="AH30" s="1">
        <f>'[1]SD 4. Assets (RAB)'!Q60+'[1]SD 4. Assets (RAB)'!Q69</f>
        <v>-28179.998787532997</v>
      </c>
      <c r="AI30" s="1">
        <f>'[1]SD 4. Assets (RAB)'!R60+'[1]SD 4. Assets (RAB)'!R69</f>
        <v>-30932.090250893587</v>
      </c>
      <c r="AJ30" s="1">
        <f>'[1]SD 4. Assets (RAB)'!S60+'[1]SD 4. Assets (RAB)'!S69</f>
        <v>-19187.748651151102</v>
      </c>
    </row>
    <row r="31" spans="1:36" x14ac:dyDescent="0.25">
      <c r="A31" s="21" t="s">
        <v>53</v>
      </c>
      <c r="B31" s="41">
        <f>'[1]SD 4. Assets (RAB)'!L25</f>
        <v>40095.728069970886</v>
      </c>
      <c r="C31" s="41">
        <f>'[1]SD 4. Assets (RAB)'!M25</f>
        <v>73309.039532107287</v>
      </c>
      <c r="D31" s="41">
        <f>'[1]SD 4. Assets (RAB)'!N25</f>
        <v>453808.97799758619</v>
      </c>
      <c r="E31" s="41">
        <f>'[1]SD 4. Assets (RAB)'!O25</f>
        <v>318705.18643258064</v>
      </c>
      <c r="F31" s="41">
        <f>'[1]SD 4. Assets (RAB)'!P25</f>
        <v>93882.712357052544</v>
      </c>
      <c r="G31" s="41">
        <f>'[1]SD 4. Assets (RAB)'!Q25</f>
        <v>268299.10614887491</v>
      </c>
      <c r="H31" s="41">
        <f>'[1]SD 4. Assets (RAB)'!R25</f>
        <v>202283.45244766949</v>
      </c>
      <c r="I31" s="41">
        <f>'[1]SD 4. Assets (RAB)'!S25</f>
        <v>246889.63119632943</v>
      </c>
      <c r="K31" s="1">
        <f>'[1]SD 4. Assets (RAB)'!L34</f>
        <v>55.446940012502054</v>
      </c>
      <c r="L31" s="1">
        <f>'[1]SD 4. Assets (RAB)'!M34</f>
        <v>0</v>
      </c>
      <c r="M31" s="1">
        <f>'[1]SD 4. Assets (RAB)'!N34</f>
        <v>0</v>
      </c>
      <c r="N31" s="1">
        <f>'[1]SD 4. Assets (RAB)'!O34</f>
        <v>5983.9271483253378</v>
      </c>
      <c r="O31" s="1">
        <f>'[1]SD 4. Assets (RAB)'!P34</f>
        <v>14416.173399757748</v>
      </c>
      <c r="P31" s="1">
        <f>'[1]SD 4. Assets (RAB)'!Q34</f>
        <v>44.341964948160999</v>
      </c>
      <c r="Q31" s="1">
        <f>'[1]SD 4. Assets (RAB)'!R34</f>
        <v>2980.2156886802559</v>
      </c>
      <c r="R31" s="1">
        <f>'[1]SD 4. Assets (RAB)'!S34</f>
        <v>0</v>
      </c>
      <c r="T31" s="1">
        <f>'[1]SD 4. Assets (RAB)'!L43</f>
        <v>184601.19338189694</v>
      </c>
      <c r="U31" s="1">
        <f>'[1]SD 4. Assets (RAB)'!M43</f>
        <v>146322.74608689983</v>
      </c>
      <c r="V31" s="1">
        <f>'[1]SD 4. Assets (RAB)'!N43</f>
        <v>193822.63696044812</v>
      </c>
      <c r="W31" s="1">
        <f>'[1]SD 4. Assets (RAB)'!O43</f>
        <v>293155.54606070759</v>
      </c>
      <c r="X31" s="1">
        <f>'[1]SD 4. Assets (RAB)'!P43</f>
        <v>279693.33687131281</v>
      </c>
      <c r="Y31" s="1">
        <f>'[1]SD 4. Assets (RAB)'!Q43</f>
        <v>129783.95715355898</v>
      </c>
      <c r="Z31" s="1">
        <f>'[1]SD 4. Assets (RAB)'!R43</f>
        <v>249894.05451009914</v>
      </c>
      <c r="AA31" s="1">
        <f>'[1]SD 4. Assets (RAB)'!S43</f>
        <v>201253.36029752143</v>
      </c>
      <c r="AC31" s="1">
        <f>'[1]SD 4. Assets (RAB)'!L61+'[1]SD 4. Assets (RAB)'!L70</f>
        <v>38441.473048366657</v>
      </c>
      <c r="AD31" s="1">
        <f>'[1]SD 4. Assets (RAB)'!M61+'[1]SD 4. Assets (RAB)'!M70</f>
        <v>19591.691892486084</v>
      </c>
      <c r="AE31" s="1">
        <f>'[1]SD 4. Assets (RAB)'!N61+'[1]SD 4. Assets (RAB)'!N70</f>
        <v>24508.173769135788</v>
      </c>
      <c r="AF31" s="1">
        <f>'[1]SD 4. Assets (RAB)'!O61+'[1]SD 4. Assets (RAB)'!O70</f>
        <v>30331.245112954966</v>
      </c>
      <c r="AG31" s="1">
        <f>'[1]SD 4. Assets (RAB)'!P61+'[1]SD 4. Assets (RAB)'!P70</f>
        <v>60027.46702739918</v>
      </c>
      <c r="AH31" s="1">
        <f>'[1]SD 4. Assets (RAB)'!Q61+'[1]SD 4. Assets (RAB)'!Q70</f>
        <v>56358.140693013323</v>
      </c>
      <c r="AI31" s="1">
        <f>'[1]SD 4. Assets (RAB)'!R61+'[1]SD 4. Assets (RAB)'!R70</f>
        <v>28621.520497525864</v>
      </c>
      <c r="AJ31" s="1">
        <f>'[1]SD 4. Assets (RAB)'!S61+'[1]SD 4. Assets (RAB)'!S70</f>
        <v>38138.994955971822</v>
      </c>
    </row>
    <row r="32" spans="1:36" x14ac:dyDescent="0.25">
      <c r="A32" s="21" t="s">
        <v>54</v>
      </c>
      <c r="B32" s="41">
        <f>'[1]SD 4. Assets (RAB)'!L26</f>
        <v>0</v>
      </c>
      <c r="C32" s="41">
        <f>'[1]SD 4. Assets (RAB)'!M26</f>
        <v>0</v>
      </c>
      <c r="D32" s="41">
        <f>'[1]SD 4. Assets (RAB)'!N26</f>
        <v>0</v>
      </c>
      <c r="E32" s="41">
        <f>'[1]SD 4. Assets (RAB)'!O26</f>
        <v>-159.08404928402678</v>
      </c>
      <c r="F32" s="41">
        <f>'[1]SD 4. Assets (RAB)'!P26</f>
        <v>0</v>
      </c>
      <c r="G32" s="41">
        <f>'[1]SD 4. Assets (RAB)'!Q26</f>
        <v>0</v>
      </c>
      <c r="H32" s="41">
        <f>'[1]SD 4. Assets (RAB)'!R26</f>
        <v>-7928.9786696491874</v>
      </c>
      <c r="I32" s="41">
        <f>'[1]SD 4. Assets (RAB)'!S26</f>
        <v>0</v>
      </c>
      <c r="K32" s="1">
        <f>'[1]SD 4. Assets (RAB)'!L35</f>
        <v>0</v>
      </c>
      <c r="L32" s="1">
        <f>'[1]SD 4. Assets (RAB)'!M35</f>
        <v>0</v>
      </c>
      <c r="M32" s="1">
        <f>'[1]SD 4. Assets (RAB)'!N35</f>
        <v>0</v>
      </c>
      <c r="N32" s="1">
        <f>'[1]SD 4. Assets (RAB)'!O35</f>
        <v>0</v>
      </c>
      <c r="O32" s="1">
        <f>'[1]SD 4. Assets (RAB)'!P35</f>
        <v>0</v>
      </c>
      <c r="P32" s="1">
        <f>'[1]SD 4. Assets (RAB)'!Q35</f>
        <v>0</v>
      </c>
      <c r="Q32" s="1">
        <f>'[1]SD 4. Assets (RAB)'!R35</f>
        <v>0</v>
      </c>
      <c r="R32" s="1">
        <f>'[1]SD 4. Assets (RAB)'!S35</f>
        <v>0</v>
      </c>
      <c r="T32" s="1">
        <f>'[1]SD 4. Assets (RAB)'!L44</f>
        <v>-3.3559847251643582</v>
      </c>
      <c r="U32" s="1">
        <f>'[1]SD 4. Assets (RAB)'!M44</f>
        <v>0</v>
      </c>
      <c r="V32" s="1">
        <f>'[1]SD 4. Assets (RAB)'!N44</f>
        <v>0</v>
      </c>
      <c r="W32" s="1">
        <f>'[1]SD 4. Assets (RAB)'!O44</f>
        <v>-2381.6489501695628</v>
      </c>
      <c r="X32" s="1">
        <f>'[1]SD 4. Assets (RAB)'!P44</f>
        <v>0</v>
      </c>
      <c r="Y32" s="1">
        <f>'[1]SD 4. Assets (RAB)'!Q44</f>
        <v>-448.93781866443641</v>
      </c>
      <c r="Z32" s="1">
        <f>'[1]SD 4. Assets (RAB)'!R44</f>
        <v>0</v>
      </c>
      <c r="AA32" s="1">
        <f>'[1]SD 4. Assets (RAB)'!S44</f>
        <v>0</v>
      </c>
      <c r="AC32" s="1">
        <f>'[1]SD 4. Assets (RAB)'!L62+'[1]SD 4. Assets (RAB)'!L71</f>
        <v>-220.37633028595712</v>
      </c>
      <c r="AD32" s="1">
        <f>'[1]SD 4. Assets (RAB)'!M62+'[1]SD 4. Assets (RAB)'!M71</f>
        <v>-1339.3440120524231</v>
      </c>
      <c r="AE32" s="1">
        <f>'[1]SD 4. Assets (RAB)'!N62+'[1]SD 4. Assets (RAB)'!N71</f>
        <v>-1243.6561524057322</v>
      </c>
      <c r="AF32" s="1">
        <f>'[1]SD 4. Assets (RAB)'!O62+'[1]SD 4. Assets (RAB)'!O71</f>
        <v>-693.55724439108667</v>
      </c>
      <c r="AG32" s="1">
        <f>'[1]SD 4. Assets (RAB)'!P62+'[1]SD 4. Assets (RAB)'!P71</f>
        <v>-1033.9261022613568</v>
      </c>
      <c r="AH32" s="1">
        <f>'[1]SD 4. Assets (RAB)'!Q62+'[1]SD 4. Assets (RAB)'!Q71</f>
        <v>-1941.4182067225302</v>
      </c>
      <c r="AI32" s="1">
        <f>'[1]SD 4. Assets (RAB)'!R62+'[1]SD 4. Assets (RAB)'!R71</f>
        <v>-1188.9246175444807</v>
      </c>
      <c r="AJ32" s="1">
        <f>'[1]SD 4. Assets (RAB)'!S62+'[1]SD 4. Assets (RAB)'!S71</f>
        <v>-1138.9822765593105</v>
      </c>
    </row>
    <row r="33" spans="1:36" x14ac:dyDescent="0.25">
      <c r="A33" s="21" t="s">
        <v>55</v>
      </c>
      <c r="B33" s="42">
        <f>'[1]SD 4. Assets (RAB)'!L27</f>
        <v>1533742.862114456</v>
      </c>
      <c r="C33" s="42">
        <f>'[1]SD 4. Assets (RAB)'!M27</f>
        <v>1566851.702033048</v>
      </c>
      <c r="D33" s="42">
        <f>'[1]SD 4. Assets (RAB)'!N27</f>
        <v>2012243.5117911182</v>
      </c>
      <c r="E33" s="42">
        <f>'[1]SD 4. Assets (RAB)'!O27</f>
        <v>2317096.9548328095</v>
      </c>
      <c r="F33" s="42">
        <f>'[1]SD 4. Assets (RAB)'!P27</f>
        <v>2406493.5389174945</v>
      </c>
      <c r="G33" s="42">
        <f>'[1]SD 4. Assets (RAB)'!Q27</f>
        <v>2679609.0537718814</v>
      </c>
      <c r="H33" s="42">
        <f>'[1]SD 4. Assets (RAB)'!R27</f>
        <v>2834121.2985796081</v>
      </c>
      <c r="I33" s="42">
        <f>'[1]SD 4. Assets (RAB)'!S27</f>
        <v>3119961.3226594287</v>
      </c>
      <c r="K33" s="1">
        <f>'[1]SD 4. Assets (RAB)'!L36</f>
        <v>27942.154722202511</v>
      </c>
      <c r="L33" s="1">
        <f>'[1]SD 4. Assets (RAB)'!M36</f>
        <v>27183.9350189793</v>
      </c>
      <c r="M33" s="1">
        <f>'[1]SD 4. Assets (RAB)'!N36</f>
        <v>27037.644404322262</v>
      </c>
      <c r="N33" s="1">
        <f>'[1]SD 4. Assets (RAB)'!O36</f>
        <v>32333.894579269247</v>
      </c>
      <c r="O33" s="1">
        <f>'[1]SD 4. Assets (RAB)'!P36</f>
        <v>46159.791470387194</v>
      </c>
      <c r="P33" s="1">
        <f>'[1]SD 4. Assets (RAB)'!Q36</f>
        <v>45845.056543609491</v>
      </c>
      <c r="Q33" s="1">
        <f>'[1]SD 4. Assets (RAB)'!R36</f>
        <v>47609.479500432324</v>
      </c>
      <c r="R33" s="1">
        <f>'[1]SD 4. Assets (RAB)'!S36</f>
        <v>49249.698827965622</v>
      </c>
      <c r="T33" s="1">
        <f>'[1]SD 4. Assets (RAB)'!L45</f>
        <v>1056266.9613883924</v>
      </c>
      <c r="U33" s="1">
        <f>'[1]SD 4. Assets (RAB)'!M45</f>
        <v>1179081.559159029</v>
      </c>
      <c r="V33" s="1">
        <f>'[1]SD 4. Assets (RAB)'!N45</f>
        <v>1404016.7822125396</v>
      </c>
      <c r="W33" s="1">
        <f>'[1]SD 4. Assets (RAB)'!O45</f>
        <v>1657247.8917289537</v>
      </c>
      <c r="X33" s="1">
        <f>'[1]SD 4. Assets (RAB)'!P45</f>
        <v>1900901.2922918841</v>
      </c>
      <c r="Y33" s="1">
        <f>'[1]SD 4. Assets (RAB)'!Q45</f>
        <v>1997288.9347837672</v>
      </c>
      <c r="Z33" s="1">
        <f>'[1]SD 4. Assets (RAB)'!R45</f>
        <v>2175400.6557011218</v>
      </c>
      <c r="AA33" s="1">
        <f>'[1]SD 4. Assets (RAB)'!S45</f>
        <v>2181590.1317837206</v>
      </c>
      <c r="AC33" s="1">
        <f>'[1]SD 4. Assets (RAB)'!L63+'[1]SD 4. Assets (RAB)'!L72</f>
        <v>186513.92733359773</v>
      </c>
      <c r="AD33" s="1">
        <f>'[1]SD 4. Assets (RAB)'!M63+'[1]SD 4. Assets (RAB)'!M72</f>
        <v>201870.31805446988</v>
      </c>
      <c r="AE33" s="1">
        <f>'[1]SD 4. Assets (RAB)'!N63+'[1]SD 4. Assets (RAB)'!N72</f>
        <v>212451.88685780345</v>
      </c>
      <c r="AF33" s="1">
        <f>'[1]SD 4. Assets (RAB)'!O63+'[1]SD 4. Assets (RAB)'!O72</f>
        <v>201604.9616474286</v>
      </c>
      <c r="AG33" s="1">
        <f>'[1]SD 4. Assets (RAB)'!P63+'[1]SD 4. Assets (RAB)'!P72</f>
        <v>231332.21245690863</v>
      </c>
      <c r="AH33" s="1">
        <f>'[1]SD 4. Assets (RAB)'!Q63+'[1]SD 4. Assets (RAB)'!Q72</f>
        <v>257568.93615566645</v>
      </c>
      <c r="AI33" s="1">
        <f>'[1]SD 4. Assets (RAB)'!R63+'[1]SD 4. Assets (RAB)'!R72</f>
        <v>254069.44178475416</v>
      </c>
      <c r="AJ33" s="1">
        <f>'[1]SD 4. Assets (RAB)'!S63+'[1]SD 4. Assets (RAB)'!S72</f>
        <v>276261.94043866731</v>
      </c>
    </row>
    <row r="35" spans="1:36" x14ac:dyDescent="0.25">
      <c r="A35" t="s">
        <v>58</v>
      </c>
      <c r="B35" s="1">
        <f>'[1]SD 3. Opex'!L14</f>
        <v>118781</v>
      </c>
      <c r="C35" s="1">
        <f>'[1]SD 3. Opex'!M14</f>
        <v>128265</v>
      </c>
      <c r="D35" s="1">
        <f>'[1]SD 3. Opex'!N14</f>
        <v>144112</v>
      </c>
      <c r="E35" s="1">
        <f>'[1]SD 3. Opex'!O14</f>
        <v>142796</v>
      </c>
      <c r="F35" s="1">
        <f>'[1]SD 3. Opex'!P14</f>
        <v>151902</v>
      </c>
      <c r="G35" s="1">
        <f>'[1]SD 3. Opex'!Q14</f>
        <v>151029</v>
      </c>
      <c r="H35" s="1">
        <f>'[1]SD 3. Opex'!R14</f>
        <v>160384</v>
      </c>
      <c r="I35" s="1">
        <f>'[1]SD 3. Opex'!S14</f>
        <v>167377.59669000003</v>
      </c>
    </row>
    <row r="36" spans="1:36" x14ac:dyDescent="0.25">
      <c r="B36" s="14"/>
      <c r="C36" s="14"/>
      <c r="D36" s="14"/>
      <c r="E36" s="14"/>
      <c r="F36" s="14"/>
      <c r="G36" s="14"/>
      <c r="H36" s="14"/>
      <c r="I36" s="14"/>
    </row>
    <row r="37" spans="1:36" x14ac:dyDescent="0.25">
      <c r="B37" s="14"/>
      <c r="C37" s="14"/>
      <c r="D37" s="14"/>
      <c r="E37" s="14"/>
      <c r="F37" s="14"/>
      <c r="G37" s="14"/>
      <c r="H37" s="14"/>
      <c r="I37" s="14"/>
    </row>
    <row r="38" spans="1:36" x14ac:dyDescent="0.25">
      <c r="A38" s="27" t="s">
        <v>82</v>
      </c>
    </row>
    <row r="39" spans="1:36" x14ac:dyDescent="0.25">
      <c r="B39" t="s">
        <v>56</v>
      </c>
      <c r="K39" t="s">
        <v>69</v>
      </c>
      <c r="T39" s="21" t="s">
        <v>91</v>
      </c>
      <c r="AC39" t="s">
        <v>3</v>
      </c>
    </row>
    <row r="40" spans="1:36" x14ac:dyDescent="0.25">
      <c r="B40" s="3">
        <v>2006</v>
      </c>
      <c r="C40" s="3">
        <v>2007</v>
      </c>
      <c r="D40" s="3">
        <v>2008</v>
      </c>
      <c r="E40" s="3">
        <v>2009</v>
      </c>
      <c r="F40" s="3">
        <v>2010</v>
      </c>
      <c r="G40" s="3">
        <v>2011</v>
      </c>
      <c r="H40" s="3">
        <v>2012</v>
      </c>
      <c r="I40" s="3">
        <v>2013</v>
      </c>
      <c r="K40" s="3">
        <v>2006</v>
      </c>
      <c r="L40" s="3">
        <v>2007</v>
      </c>
      <c r="M40" s="3">
        <v>2008</v>
      </c>
      <c r="N40" s="3">
        <v>2009</v>
      </c>
      <c r="O40" s="3">
        <v>2010</v>
      </c>
      <c r="P40" s="3">
        <v>2011</v>
      </c>
      <c r="Q40" s="3">
        <v>2012</v>
      </c>
      <c r="R40" s="3">
        <v>2013</v>
      </c>
      <c r="T40" s="3">
        <v>2006</v>
      </c>
      <c r="U40" s="3">
        <v>2007</v>
      </c>
      <c r="V40" s="3">
        <v>2008</v>
      </c>
      <c r="W40" s="3">
        <v>2009</v>
      </c>
      <c r="X40" s="3">
        <v>2010</v>
      </c>
      <c r="Y40" s="3">
        <v>2011</v>
      </c>
      <c r="Z40" s="3">
        <v>2012</v>
      </c>
      <c r="AA40" s="3">
        <v>2013</v>
      </c>
      <c r="AC40" s="3">
        <v>2006</v>
      </c>
      <c r="AD40" s="3">
        <v>2007</v>
      </c>
      <c r="AE40" s="3">
        <v>2008</v>
      </c>
      <c r="AF40" s="3">
        <v>2009</v>
      </c>
      <c r="AG40" s="3">
        <v>2010</v>
      </c>
      <c r="AH40" s="3">
        <v>2011</v>
      </c>
      <c r="AI40" s="3">
        <v>2012</v>
      </c>
      <c r="AJ40" s="3">
        <v>2013</v>
      </c>
    </row>
    <row r="41" spans="1:36" x14ac:dyDescent="0.25">
      <c r="A41" s="21" t="s">
        <v>49</v>
      </c>
      <c r="B41" s="1">
        <f>'[1]SD 4. Assets (RAB)'!T21</f>
        <v>947233.17299999995</v>
      </c>
      <c r="C41" s="1">
        <f>'[1]SD 4. Assets (RAB)'!U21</f>
        <v>946708.61600000004</v>
      </c>
      <c r="D41" s="1">
        <f>'[1]SD 4. Assets (RAB)'!V21</f>
        <v>946221.48400000005</v>
      </c>
      <c r="E41" s="1">
        <f>'[1]SD 4. Assets (RAB)'!W21</f>
        <v>1001928.32</v>
      </c>
      <c r="F41" s="1">
        <f>'[1]SD 4. Assets (RAB)'!X21</f>
        <v>1008691.633</v>
      </c>
      <c r="G41" s="1">
        <f>'[1]SD 4. Assets (RAB)'!Y21</f>
        <v>1012409.603</v>
      </c>
      <c r="H41" s="1">
        <f>'[1]SD 4. Assets (RAB)'!Z21</f>
        <v>1010384.402</v>
      </c>
      <c r="I41" s="1">
        <f>'[1]SD 4. Assets (RAB)'!AA21</f>
        <v>1044676.635</v>
      </c>
      <c r="K41" s="1">
        <f>'[1]SD 4. Assets (RAB)'!T30</f>
        <v>38995.232000000004</v>
      </c>
      <c r="L41" s="1">
        <f>'[1]SD 4. Assets (RAB)'!U30</f>
        <v>38786.216999999997</v>
      </c>
      <c r="M41" s="1">
        <f>'[1]SD 4. Assets (RAB)'!V30</f>
        <v>38716.527999999998</v>
      </c>
      <c r="N41" s="1">
        <f>'[1]SD 4. Assets (RAB)'!W30</f>
        <v>38367.953000000001</v>
      </c>
      <c r="O41" s="1">
        <f>'[1]SD 4. Assets (RAB)'!X30</f>
        <v>38409.987999999998</v>
      </c>
      <c r="P41" s="1">
        <f>'[1]SD 4. Assets (RAB)'!Y30</f>
        <v>37812.957999999999</v>
      </c>
      <c r="Q41" s="1">
        <f>'[1]SD 4. Assets (RAB)'!Z30</f>
        <v>37387.341</v>
      </c>
      <c r="R41" s="1">
        <f>'[1]SD 4. Assets (RAB)'!AA30</f>
        <v>37095.459000000003</v>
      </c>
      <c r="T41" s="1">
        <f>'[1]SD 4. Assets (RAB)'!T39</f>
        <v>611874.91799999995</v>
      </c>
      <c r="U41" s="1">
        <f>'[1]SD 4. Assets (RAB)'!U39</f>
        <v>623385.92700000003</v>
      </c>
      <c r="V41" s="1">
        <f>'[1]SD 4. Assets (RAB)'!V39</f>
        <v>662510.09400000004</v>
      </c>
      <c r="W41" s="1">
        <f>'[1]SD 4. Assets (RAB)'!W39</f>
        <v>800385.12800000003</v>
      </c>
      <c r="X41" s="1">
        <f>'[1]SD 4. Assets (RAB)'!X39</f>
        <v>814692.76800000004</v>
      </c>
      <c r="Y41" s="1">
        <f>'[1]SD 4. Assets (RAB)'!Y39</f>
        <v>836476.70900000003</v>
      </c>
      <c r="Z41" s="1">
        <f>'[1]SD 4. Assets (RAB)'!Z39</f>
        <v>883641.56599999999</v>
      </c>
      <c r="AA41" s="1">
        <f>'[1]SD 4. Assets (RAB)'!AA39</f>
        <v>914773.50300000003</v>
      </c>
      <c r="AC41" s="1">
        <f>'[1]SD 4. Assets (RAB)'!T57+'[1]SD 4. Assets (RAB)'!T66</f>
        <v>178841.13199999998</v>
      </c>
      <c r="AD41" s="1">
        <f>'[1]SD 4. Assets (RAB)'!U57+'[1]SD 4. Assets (RAB)'!U66</f>
        <v>191316.39300000001</v>
      </c>
      <c r="AE41" s="1">
        <f>'[1]SD 4. Assets (RAB)'!V57+'[1]SD 4. Assets (RAB)'!V66</f>
        <v>202653.62100000001</v>
      </c>
      <c r="AF41" s="1">
        <f>'[1]SD 4. Assets (RAB)'!W57+'[1]SD 4. Assets (RAB)'!W66</f>
        <v>224544.22899999999</v>
      </c>
      <c r="AG41" s="1">
        <f>'[1]SD 4. Assets (RAB)'!X57+'[1]SD 4. Assets (RAB)'!X66</f>
        <v>213373.492</v>
      </c>
      <c r="AH41" s="1">
        <f>'[1]SD 4. Assets (RAB)'!Y57+'[1]SD 4. Assets (RAB)'!Y66</f>
        <v>205869.52900000001</v>
      </c>
      <c r="AI41" s="1">
        <f>'[1]SD 4. Assets (RAB)'!Z57+'[1]SD 4. Assets (RAB)'!Z66</f>
        <v>208019.79100000003</v>
      </c>
      <c r="AJ41" s="1">
        <f>'[1]SD 4. Assets (RAB)'!AA57+'[1]SD 4. Assets (RAB)'!AA66</f>
        <v>209359.74099999998</v>
      </c>
    </row>
    <row r="42" spans="1:36" x14ac:dyDescent="0.25">
      <c r="A42" s="21" t="s">
        <v>50</v>
      </c>
      <c r="B42" s="1">
        <f>'[1]SD 4. Assets (RAB)'!T22</f>
        <v>26638.605</v>
      </c>
      <c r="C42" s="1">
        <f>'[1]SD 4. Assets (RAB)'!U22</f>
        <v>30948.288</v>
      </c>
      <c r="D42" s="1">
        <f>'[1]SD 4. Assets (RAB)'!V22</f>
        <v>28055.690999999999</v>
      </c>
      <c r="E42" s="1">
        <f>'[1]SD 4. Assets (RAB)'!W22</f>
        <v>36930.68</v>
      </c>
      <c r="F42" s="1">
        <f>'[1]SD 4. Assets (RAB)'!X22</f>
        <v>21282.552</v>
      </c>
      <c r="G42" s="1">
        <f>'[1]SD 4. Assets (RAB)'!Y22</f>
        <v>26887.109</v>
      </c>
      <c r="H42" s="1">
        <f>'[1]SD 4. Assets (RAB)'!Z22</f>
        <v>31401.999</v>
      </c>
      <c r="I42" s="1">
        <f>'[1]SD 4. Assets (RAB)'!AA22</f>
        <v>23057.675999999999</v>
      </c>
      <c r="K42" s="1">
        <f>'[1]SD 4. Assets (RAB)'!T31</f>
        <v>1091.3710000000001</v>
      </c>
      <c r="L42" s="1">
        <f>'[1]SD 4. Assets (RAB)'!U31</f>
        <v>1266.3109999999999</v>
      </c>
      <c r="M42" s="1">
        <f>'[1]SD 4. Assets (RAB)'!V31</f>
        <v>1080.739</v>
      </c>
      <c r="N42" s="1">
        <f>'[1]SD 4. Assets (RAB)'!W31</f>
        <v>1406.2840000000001</v>
      </c>
      <c r="O42" s="1">
        <f>'[1]SD 4. Assets (RAB)'!X31</f>
        <v>794.89200000000005</v>
      </c>
      <c r="P42" s="1">
        <f>'[1]SD 4. Assets (RAB)'!Y31</f>
        <v>994.90599999999995</v>
      </c>
      <c r="Q42" s="1">
        <f>'[1]SD 4. Assets (RAB)'!Z31</f>
        <v>1115.0550000000001</v>
      </c>
      <c r="R42" s="1">
        <f>'[1]SD 4. Assets (RAB)'!AA31</f>
        <v>789.00300000000004</v>
      </c>
      <c r="T42" s="1">
        <f>'[1]SD 4. Assets (RAB)'!T40</f>
        <v>17556.142</v>
      </c>
      <c r="U42" s="1">
        <f>'[1]SD 4. Assets (RAB)'!U40</f>
        <v>20785.043000000001</v>
      </c>
      <c r="V42" s="1">
        <f>'[1]SD 4. Assets (RAB)'!V40</f>
        <v>19598.368999999999</v>
      </c>
      <c r="W42" s="1">
        <f>'[1]SD 4. Assets (RAB)'!W40</f>
        <v>29495.767</v>
      </c>
      <c r="X42" s="1">
        <f>'[1]SD 4. Assets (RAB)'!X40</f>
        <v>17177.257000000001</v>
      </c>
      <c r="Y42" s="1">
        <f>'[1]SD 4. Assets (RAB)'!Y40</f>
        <v>22207.346000000001</v>
      </c>
      <c r="Z42" s="1">
        <f>'[1]SD 4. Assets (RAB)'!Z40</f>
        <v>27423.359</v>
      </c>
      <c r="AA42" s="1">
        <f>'[1]SD 4. Assets (RAB)'!AA40</f>
        <v>20165.348000000002</v>
      </c>
      <c r="AC42" s="1">
        <f>'[1]SD 4. Assets (RAB)'!T58+'[1]SD 4. Assets (RAB)'!T67</f>
        <v>5769.0370000000003</v>
      </c>
      <c r="AD42" s="1">
        <f>'[1]SD 4. Assets (RAB)'!U58+'[1]SD 4. Assets (RAB)'!U67</f>
        <v>7112.9000000000005</v>
      </c>
      <c r="AE42" s="1">
        <f>'[1]SD 4. Assets (RAB)'!V58+'[1]SD 4. Assets (RAB)'!V67</f>
        <v>5994.8980000000001</v>
      </c>
      <c r="AF42" s="1">
        <f>'[1]SD 4. Assets (RAB)'!W58+'[1]SD 4. Assets (RAB)'!W67</f>
        <v>8274.8970000000008</v>
      </c>
      <c r="AG42" s="1">
        <f>'[1]SD 4. Assets (RAB)'!X58+'[1]SD 4. Assets (RAB)'!X67</f>
        <v>4498.8389999999999</v>
      </c>
      <c r="AH42" s="1">
        <f>'[1]SD 4. Assets (RAB)'!Y58+'[1]SD 4. Assets (RAB)'!Y67</f>
        <v>5465.5630000000001</v>
      </c>
      <c r="AI42" s="1">
        <f>'[1]SD 4. Assets (RAB)'!Z58+'[1]SD 4. Assets (RAB)'!Z67</f>
        <v>6455.7869999999994</v>
      </c>
      <c r="AJ42" s="1">
        <f>'[1]SD 4. Assets (RAB)'!AA58+'[1]SD 4. Assets (RAB)'!AA67</f>
        <v>4615.1440000000002</v>
      </c>
    </row>
    <row r="43" spans="1:36" x14ac:dyDescent="0.25">
      <c r="A43" s="21" t="s">
        <v>51</v>
      </c>
      <c r="B43" s="1">
        <f>'[1]SD 4. Assets (RAB)'!T23</f>
        <v>-31740.31</v>
      </c>
      <c r="C43" s="1">
        <f>'[1]SD 4. Assets (RAB)'!U23</f>
        <v>-32651.483</v>
      </c>
      <c r="D43" s="1">
        <f>'[1]SD 4. Assets (RAB)'!V23</f>
        <v>-37104.580999999998</v>
      </c>
      <c r="E43" s="1">
        <f>'[1]SD 4. Assets (RAB)'!W23</f>
        <v>-35826.807999999997</v>
      </c>
      <c r="F43" s="1">
        <f>'[1]SD 4. Assets (RAB)'!X23</f>
        <v>-37267.500999999997</v>
      </c>
      <c r="G43" s="1">
        <f>'[1]SD 4. Assets (RAB)'!Y23</f>
        <v>-38389.313000000002</v>
      </c>
      <c r="H43" s="1">
        <f>'[1]SD 4. Assets (RAB)'!Z23</f>
        <v>-39621.940999999999</v>
      </c>
      <c r="I43" s="1">
        <f>'[1]SD 4. Assets (RAB)'!AA23</f>
        <v>-41608.911</v>
      </c>
      <c r="K43" s="1">
        <f>'[1]SD 4. Assets (RAB)'!T32</f>
        <v>-1300.386</v>
      </c>
      <c r="L43" s="1">
        <f>'[1]SD 4. Assets (RAB)'!U32</f>
        <v>-1336</v>
      </c>
      <c r="M43" s="1">
        <f>'[1]SD 4. Assets (RAB)'!V32</f>
        <v>-1429.3140000000001</v>
      </c>
      <c r="N43" s="1">
        <f>'[1]SD 4. Assets (RAB)'!W32</f>
        <v>-1364.25</v>
      </c>
      <c r="O43" s="1">
        <f>'[1]SD 4. Assets (RAB)'!X32</f>
        <v>-1391.921</v>
      </c>
      <c r="P43" s="1">
        <f>'[1]SD 4. Assets (RAB)'!Y32</f>
        <v>-1420.5229999999999</v>
      </c>
      <c r="Q43" s="1">
        <f>'[1]SD 4. Assets (RAB)'!Z32</f>
        <v>-1406.9369999999999</v>
      </c>
      <c r="R43" s="1">
        <f>'[1]SD 4. Assets (RAB)'!AA32</f>
        <v>-1423.8019999999999</v>
      </c>
      <c r="T43" s="1">
        <f>'[1]SD 4. Assets (RAB)'!T41</f>
        <v>-33077.703999999998</v>
      </c>
      <c r="U43" s="1">
        <f>'[1]SD 4. Assets (RAB)'!U41</f>
        <v>-35308.93</v>
      </c>
      <c r="V43" s="1">
        <f>'[1]SD 4. Assets (RAB)'!V41</f>
        <v>-39950.266000000003</v>
      </c>
      <c r="W43" s="1">
        <f>'[1]SD 4. Assets (RAB)'!W41</f>
        <v>-39580.178999999996</v>
      </c>
      <c r="X43" s="1">
        <f>'[1]SD 4. Assets (RAB)'!X41</f>
        <v>-41600.817000000003</v>
      </c>
      <c r="Y43" s="1">
        <f>'[1]SD 4. Assets (RAB)'!Y41</f>
        <v>-43524.779000000002</v>
      </c>
      <c r="Z43" s="1">
        <f>'[1]SD 4. Assets (RAB)'!Z41</f>
        <v>-46254.006000000001</v>
      </c>
      <c r="AA43" s="1">
        <f>'[1]SD 4. Assets (RAB)'!AA41</f>
        <v>-48859.072</v>
      </c>
      <c r="AC43" s="1">
        <f>'[1]SD 4. Assets (RAB)'!T59+'[1]SD 4. Assets (RAB)'!T68</f>
        <v>-20162.544999999998</v>
      </c>
      <c r="AD43" s="1">
        <f>'[1]SD 4. Assets (RAB)'!U59+'[1]SD 4. Assets (RAB)'!U68</f>
        <v>-22422.616000000002</v>
      </c>
      <c r="AE43" s="1">
        <f>'[1]SD 4. Assets (RAB)'!V59+'[1]SD 4. Assets (RAB)'!V68</f>
        <v>-24528.277999999998</v>
      </c>
      <c r="AF43" s="1">
        <f>'[1]SD 4. Assets (RAB)'!W59+'[1]SD 4. Assets (RAB)'!W68</f>
        <v>-30354.583000000002</v>
      </c>
      <c r="AG43" s="1">
        <f>'[1]SD 4. Assets (RAB)'!X59+'[1]SD 4. Assets (RAB)'!X68</f>
        <v>-32613.201000000001</v>
      </c>
      <c r="AH43" s="1">
        <f>'[1]SD 4. Assets (RAB)'!Y59+'[1]SD 4. Assets (RAB)'!Y68</f>
        <v>-35554.296999999999</v>
      </c>
      <c r="AI43" s="1">
        <f>'[1]SD 4. Assets (RAB)'!Z59+'[1]SD 4. Assets (RAB)'!Z68</f>
        <v>-36465.168000000005</v>
      </c>
      <c r="AJ43" s="1">
        <f>'[1]SD 4. Assets (RAB)'!AA59+'[1]SD 4. Assets (RAB)'!AA68</f>
        <v>-37740.224000000002</v>
      </c>
    </row>
    <row r="44" spans="1:36" x14ac:dyDescent="0.25">
      <c r="A44" s="21" t="s">
        <v>52</v>
      </c>
      <c r="B44" s="1">
        <f>'[1]SD 4. Assets (RAB)'!T24</f>
        <v>-5101.7049999999999</v>
      </c>
      <c r="C44" s="1">
        <f>'[1]SD 4. Assets (RAB)'!U24</f>
        <v>-1703.1949999999999</v>
      </c>
      <c r="D44" s="1">
        <f>'[1]SD 4. Assets (RAB)'!V24</f>
        <v>-9048.89</v>
      </c>
      <c r="E44" s="1">
        <f>'[1]SD 4. Assets (RAB)'!W24</f>
        <v>1103.8720000000001</v>
      </c>
      <c r="F44" s="1">
        <f>'[1]SD 4. Assets (RAB)'!X24</f>
        <v>-15984.949000000001</v>
      </c>
      <c r="G44" s="1">
        <f>'[1]SD 4. Assets (RAB)'!Y24</f>
        <v>-11502.204</v>
      </c>
      <c r="H44" s="1">
        <f>'[1]SD 4. Assets (RAB)'!Z24</f>
        <v>-8219.9410000000007</v>
      </c>
      <c r="I44" s="1">
        <f>'[1]SD 4. Assets (RAB)'!AA24</f>
        <v>-18551.235000000001</v>
      </c>
      <c r="K44" s="1">
        <f>'[1]SD 4. Assets (RAB)'!T33</f>
        <v>-209.01499999999999</v>
      </c>
      <c r="L44" s="1">
        <f>'[1]SD 4. Assets (RAB)'!U33</f>
        <v>-69.69</v>
      </c>
      <c r="M44" s="1">
        <f>'[1]SD 4. Assets (RAB)'!V33</f>
        <v>-348.57400000000001</v>
      </c>
      <c r="N44" s="1">
        <f>'[1]SD 4. Assets (RAB)'!W33</f>
        <v>42.033999999999999</v>
      </c>
      <c r="O44" s="1">
        <f>'[1]SD 4. Assets (RAB)'!X33</f>
        <v>-597.029</v>
      </c>
      <c r="P44" s="1">
        <f>'[1]SD 4. Assets (RAB)'!Y33</f>
        <v>-425.61700000000002</v>
      </c>
      <c r="Q44" s="1">
        <f>'[1]SD 4. Assets (RAB)'!Z33</f>
        <v>-291.88200000000001</v>
      </c>
      <c r="R44" s="1">
        <f>'[1]SD 4. Assets (RAB)'!AA33</f>
        <v>-634.79899999999998</v>
      </c>
      <c r="T44" s="1">
        <f>'[1]SD 4. Assets (RAB)'!T42</f>
        <v>-15521.563</v>
      </c>
      <c r="U44" s="1">
        <f>'[1]SD 4. Assets (RAB)'!U42</f>
        <v>-14523.887000000001</v>
      </c>
      <c r="V44" s="1">
        <f>'[1]SD 4. Assets (RAB)'!V42</f>
        <v>-20351.897000000001</v>
      </c>
      <c r="W44" s="1">
        <f>'[1]SD 4. Assets (RAB)'!W42</f>
        <v>-10084.412</v>
      </c>
      <c r="X44" s="1">
        <f>'[1]SD 4. Assets (RAB)'!X42</f>
        <v>-24423.56</v>
      </c>
      <c r="Y44" s="1">
        <f>'[1]SD 4. Assets (RAB)'!Y42</f>
        <v>-21317.432000000001</v>
      </c>
      <c r="Z44" s="1">
        <f>'[1]SD 4. Assets (RAB)'!Z42</f>
        <v>-18830.647000000001</v>
      </c>
      <c r="AA44" s="1">
        <f>'[1]SD 4. Assets (RAB)'!AA42</f>
        <v>-28693.723999999998</v>
      </c>
      <c r="AC44" s="1">
        <f>'[1]SD 4. Assets (RAB)'!T60+'[1]SD 4. Assets (RAB)'!T69</f>
        <v>-14393.508</v>
      </c>
      <c r="AD44" s="1">
        <f>'[1]SD 4. Assets (RAB)'!U60+'[1]SD 4. Assets (RAB)'!U69</f>
        <v>-15309.716</v>
      </c>
      <c r="AE44" s="1">
        <f>'[1]SD 4. Assets (RAB)'!V60+'[1]SD 4. Assets (RAB)'!V69</f>
        <v>-18533.379999999997</v>
      </c>
      <c r="AF44" s="1">
        <f>'[1]SD 4. Assets (RAB)'!W60+'[1]SD 4. Assets (RAB)'!W69</f>
        <v>-22079.686000000002</v>
      </c>
      <c r="AG44" s="1">
        <f>'[1]SD 4. Assets (RAB)'!X60+'[1]SD 4. Assets (RAB)'!X69</f>
        <v>-28114.361999999997</v>
      </c>
      <c r="AH44" s="1">
        <f>'[1]SD 4. Assets (RAB)'!Y60+'[1]SD 4. Assets (RAB)'!Y69</f>
        <v>-30088.735000000001</v>
      </c>
      <c r="AI44" s="1">
        <f>'[1]SD 4. Assets (RAB)'!Z60+'[1]SD 4. Assets (RAB)'!Z69</f>
        <v>-30009.381000000001</v>
      </c>
      <c r="AJ44" s="1">
        <f>'[1]SD 4. Assets (RAB)'!AA60+'[1]SD 4. Assets (RAB)'!AA69</f>
        <v>-33125.08</v>
      </c>
    </row>
    <row r="45" spans="1:36" x14ac:dyDescent="0.25">
      <c r="A45" s="21" t="s">
        <v>53</v>
      </c>
      <c r="B45" s="1">
        <f>'[1]SD 4. Assets (RAB)'!T25</f>
        <v>4577.1469999999999</v>
      </c>
      <c r="C45" s="1">
        <f>'[1]SD 4. Assets (RAB)'!U25</f>
        <v>1216.0630000000001</v>
      </c>
      <c r="D45" s="1">
        <f>'[1]SD 4. Assets (RAB)'!V25</f>
        <v>6544.5659999999998</v>
      </c>
      <c r="E45" s="1">
        <f>'[1]SD 4. Assets (RAB)'!W25</f>
        <v>5659.4409999999998</v>
      </c>
      <c r="F45" s="1">
        <f>'[1]SD 4. Assets (RAB)'!X25</f>
        <v>19702.918000000001</v>
      </c>
      <c r="G45" s="1">
        <f>'[1]SD 4. Assets (RAB)'!Y25</f>
        <v>9477.0040000000008</v>
      </c>
      <c r="H45" s="1">
        <f>'[1]SD 4. Assets (RAB)'!Z25</f>
        <v>42512.173999999999</v>
      </c>
      <c r="I45" s="1">
        <f>'[1]SD 4. Assets (RAB)'!AA25</f>
        <v>39393.686999999998</v>
      </c>
      <c r="K45" s="1">
        <f>'[1]SD 4. Assets (RAB)'!T34</f>
        <v>0</v>
      </c>
      <c r="L45" s="1">
        <f>'[1]SD 4. Assets (RAB)'!U34</f>
        <v>0</v>
      </c>
      <c r="M45" s="1">
        <f>'[1]SD 4. Assets (RAB)'!V34</f>
        <v>0</v>
      </c>
      <c r="N45" s="1">
        <f>'[1]SD 4. Assets (RAB)'!W34</f>
        <v>0</v>
      </c>
      <c r="O45" s="1">
        <f>'[1]SD 4. Assets (RAB)'!X34</f>
        <v>0</v>
      </c>
      <c r="P45" s="1">
        <f>'[1]SD 4. Assets (RAB)'!Y34</f>
        <v>0</v>
      </c>
      <c r="Q45" s="1">
        <f>'[1]SD 4. Assets (RAB)'!Z34</f>
        <v>0</v>
      </c>
      <c r="R45" s="1">
        <f>'[1]SD 4. Assets (RAB)'!AA34</f>
        <v>0</v>
      </c>
      <c r="T45" s="1">
        <f>'[1]SD 4. Assets (RAB)'!T43</f>
        <v>27818.571</v>
      </c>
      <c r="U45" s="1">
        <f>'[1]SD 4. Assets (RAB)'!U43</f>
        <v>53648.053999999996</v>
      </c>
      <c r="V45" s="1">
        <f>'[1]SD 4. Assets (RAB)'!V43</f>
        <v>58782.603999999999</v>
      </c>
      <c r="W45" s="1">
        <f>'[1]SD 4. Assets (RAB)'!W43</f>
        <v>24392.053</v>
      </c>
      <c r="X45" s="1">
        <f>'[1]SD 4. Assets (RAB)'!X43</f>
        <v>46207.500999999997</v>
      </c>
      <c r="Y45" s="1">
        <f>'[1]SD 4. Assets (RAB)'!Y43</f>
        <v>68956.289000000004</v>
      </c>
      <c r="Z45" s="1">
        <f>'[1]SD 4. Assets (RAB)'!Z43</f>
        <v>50930.584000000003</v>
      </c>
      <c r="AA45" s="1">
        <f>'[1]SD 4. Assets (RAB)'!AA43</f>
        <v>92033.808999999994</v>
      </c>
      <c r="AC45" s="1">
        <f>'[1]SD 4. Assets (RAB)'!T61+'[1]SD 4. Assets (RAB)'!T70</f>
        <v>27659.768</v>
      </c>
      <c r="AD45" s="1">
        <f>'[1]SD 4. Assets (RAB)'!U61+'[1]SD 4. Assets (RAB)'!U70</f>
        <v>26843.591</v>
      </c>
      <c r="AE45" s="1">
        <f>'[1]SD 4. Assets (RAB)'!V61+'[1]SD 4. Assets (RAB)'!V70</f>
        <v>43815.552000000003</v>
      </c>
      <c r="AF45" s="1">
        <f>'[1]SD 4. Assets (RAB)'!W61+'[1]SD 4. Assets (RAB)'!W70</f>
        <v>11591.941000000001</v>
      </c>
      <c r="AG45" s="1">
        <f>'[1]SD 4. Assets (RAB)'!X61+'[1]SD 4. Assets (RAB)'!X70</f>
        <v>20641.689000000002</v>
      </c>
      <c r="AH45" s="1">
        <f>'[1]SD 4. Assets (RAB)'!Y61+'[1]SD 4. Assets (RAB)'!Y70</f>
        <v>32389.126</v>
      </c>
      <c r="AI45" s="1">
        <f>'[1]SD 4. Assets (RAB)'!Z61+'[1]SD 4. Assets (RAB)'!Z70</f>
        <v>31349.330999999998</v>
      </c>
      <c r="AJ45" s="1">
        <f>'[1]SD 4. Assets (RAB)'!AA61+'[1]SD 4. Assets (RAB)'!AA70</f>
        <v>34663.288</v>
      </c>
    </row>
    <row r="46" spans="1:36" x14ac:dyDescent="0.25">
      <c r="A46" s="21" t="s">
        <v>54</v>
      </c>
      <c r="B46" s="1">
        <f>'[1]SD 4. Assets (RAB)'!T26</f>
        <v>0</v>
      </c>
      <c r="C46" s="1">
        <f>'[1]SD 4. Assets (RAB)'!U26</f>
        <v>0</v>
      </c>
      <c r="D46" s="1">
        <f>'[1]SD 4. Assets (RAB)'!V26</f>
        <v>0</v>
      </c>
      <c r="E46" s="1">
        <f>'[1]SD 4. Assets (RAB)'!W26</f>
        <v>0</v>
      </c>
      <c r="F46" s="1">
        <f>'[1]SD 4. Assets (RAB)'!X26</f>
        <v>0</v>
      </c>
      <c r="G46" s="1">
        <f>'[1]SD 4. Assets (RAB)'!Y26</f>
        <v>0</v>
      </c>
      <c r="H46" s="1">
        <f>'[1]SD 4. Assets (RAB)'!Z26</f>
        <v>0</v>
      </c>
      <c r="I46" s="1">
        <f>'[1]SD 4. Assets (RAB)'!AA26</f>
        <v>0</v>
      </c>
      <c r="K46" s="1">
        <f>'[1]SD 4. Assets (RAB)'!T35</f>
        <v>0</v>
      </c>
      <c r="L46" s="1">
        <f>'[1]SD 4. Assets (RAB)'!U35</f>
        <v>0</v>
      </c>
      <c r="M46" s="1">
        <f>'[1]SD 4. Assets (RAB)'!V35</f>
        <v>0</v>
      </c>
      <c r="N46" s="1">
        <f>'[1]SD 4. Assets (RAB)'!W35</f>
        <v>0</v>
      </c>
      <c r="O46" s="1">
        <f>'[1]SD 4. Assets (RAB)'!X35</f>
        <v>0</v>
      </c>
      <c r="P46" s="1">
        <f>'[1]SD 4. Assets (RAB)'!Y35</f>
        <v>0</v>
      </c>
      <c r="Q46" s="1">
        <f>'[1]SD 4. Assets (RAB)'!Z35</f>
        <v>0</v>
      </c>
      <c r="R46" s="1">
        <f>'[1]SD 4. Assets (RAB)'!AA35</f>
        <v>0</v>
      </c>
      <c r="T46" s="1">
        <f>'[1]SD 4. Assets (RAB)'!T44</f>
        <v>-786</v>
      </c>
      <c r="U46" s="1">
        <f>'[1]SD 4. Assets (RAB)'!U44</f>
        <v>0</v>
      </c>
      <c r="V46" s="1">
        <f>'[1]SD 4. Assets (RAB)'!V44</f>
        <v>0</v>
      </c>
      <c r="W46" s="1">
        <f>'[1]SD 4. Assets (RAB)'!W44</f>
        <v>0</v>
      </c>
      <c r="X46" s="1">
        <f>'[1]SD 4. Assets (RAB)'!X44</f>
        <v>0</v>
      </c>
      <c r="Y46" s="1">
        <f>'[1]SD 4. Assets (RAB)'!Y44</f>
        <v>-474</v>
      </c>
      <c r="Z46" s="1">
        <f>'[1]SD 4. Assets (RAB)'!Z44</f>
        <v>-968</v>
      </c>
      <c r="AA46" s="1">
        <f>'[1]SD 4. Assets (RAB)'!AA44</f>
        <v>-2110.2719999999999</v>
      </c>
      <c r="AC46" s="1">
        <f>'[1]SD 4. Assets (RAB)'!T62+'[1]SD 4. Assets (RAB)'!T71</f>
        <v>-791</v>
      </c>
      <c r="AD46" s="1">
        <f>'[1]SD 4. Assets (RAB)'!U62+'[1]SD 4. Assets (RAB)'!U71</f>
        <v>-196.64699999999999</v>
      </c>
      <c r="AE46" s="1">
        <f>'[1]SD 4. Assets (RAB)'!V62+'[1]SD 4. Assets (RAB)'!V71</f>
        <v>-74</v>
      </c>
      <c r="AF46" s="1">
        <f>'[1]SD 4. Assets (RAB)'!W62+'[1]SD 4. Assets (RAB)'!W71</f>
        <v>-682.99099999999999</v>
      </c>
      <c r="AG46" s="1">
        <f>'[1]SD 4. Assets (RAB)'!X62+'[1]SD 4. Assets (RAB)'!X71</f>
        <v>-31.29</v>
      </c>
      <c r="AH46" s="1">
        <f>'[1]SD 4. Assets (RAB)'!Y62+'[1]SD 4. Assets (RAB)'!Y71</f>
        <v>-150.12899999999999</v>
      </c>
      <c r="AI46" s="1">
        <f>'[1]SD 4. Assets (RAB)'!Z62+'[1]SD 4. Assets (RAB)'!Z71</f>
        <v>0</v>
      </c>
      <c r="AJ46" s="1">
        <f>'[1]SD 4. Assets (RAB)'!AA62+'[1]SD 4. Assets (RAB)'!AA71</f>
        <v>0</v>
      </c>
    </row>
    <row r="47" spans="1:36" x14ac:dyDescent="0.25">
      <c r="A47" s="21" t="s">
        <v>55</v>
      </c>
      <c r="B47" s="1">
        <f>'[1]SD 4. Assets (RAB)'!T27</f>
        <v>946708.61600000004</v>
      </c>
      <c r="C47" s="1">
        <f>'[1]SD 4. Assets (RAB)'!U27</f>
        <v>946221.48400000005</v>
      </c>
      <c r="D47" s="1">
        <f>'[1]SD 4. Assets (RAB)'!V27</f>
        <v>996021.32</v>
      </c>
      <c r="E47" s="1">
        <f>'[1]SD 4. Assets (RAB)'!W27</f>
        <v>1008691.633</v>
      </c>
      <c r="F47" s="1">
        <f>'[1]SD 4. Assets (RAB)'!X27</f>
        <v>1012409.603</v>
      </c>
      <c r="G47" s="1">
        <f>'[1]SD 4. Assets (RAB)'!Y27</f>
        <v>1010384.402</v>
      </c>
      <c r="H47" s="1">
        <f>'[1]SD 4. Assets (RAB)'!Z27</f>
        <v>1044676.635</v>
      </c>
      <c r="I47" s="1">
        <f>'[1]SD 4. Assets (RAB)'!AA27</f>
        <v>1065519.0870000001</v>
      </c>
      <c r="K47" s="1">
        <f>'[1]SD 4. Assets (RAB)'!T36</f>
        <v>38786.216999999997</v>
      </c>
      <c r="L47" s="1">
        <f>'[1]SD 4. Assets (RAB)'!U36</f>
        <v>38716.527999999998</v>
      </c>
      <c r="M47" s="1">
        <f>'[1]SD 4. Assets (RAB)'!V36</f>
        <v>38367.953000000001</v>
      </c>
      <c r="N47" s="1">
        <f>'[1]SD 4. Assets (RAB)'!W36</f>
        <v>38409.987999999998</v>
      </c>
      <c r="O47" s="1">
        <f>'[1]SD 4. Assets (RAB)'!X36</f>
        <v>37812.957999999999</v>
      </c>
      <c r="P47" s="1">
        <f>'[1]SD 4. Assets (RAB)'!Y36</f>
        <v>37387.341</v>
      </c>
      <c r="Q47" s="1">
        <f>'[1]SD 4. Assets (RAB)'!Z36</f>
        <v>37095.459000000003</v>
      </c>
      <c r="R47" s="1">
        <f>'[1]SD 4. Assets (RAB)'!AA36</f>
        <v>36460.660000000003</v>
      </c>
      <c r="T47" s="1">
        <f>'[1]SD 4. Assets (RAB)'!T45</f>
        <v>623385.92700000003</v>
      </c>
      <c r="U47" s="1">
        <f>'[1]SD 4. Assets (RAB)'!U45</f>
        <v>662510.09400000004</v>
      </c>
      <c r="V47" s="1">
        <f>'[1]SD 4. Assets (RAB)'!V45</f>
        <v>709528.12800000003</v>
      </c>
      <c r="W47" s="1">
        <f>'[1]SD 4. Assets (RAB)'!W45</f>
        <v>814692.76800000004</v>
      </c>
      <c r="X47" s="1">
        <f>'[1]SD 4. Assets (RAB)'!X45</f>
        <v>836476.70900000003</v>
      </c>
      <c r="Y47" s="1">
        <f>'[1]SD 4. Assets (RAB)'!Y45</f>
        <v>883641.56599999999</v>
      </c>
      <c r="Z47" s="1">
        <f>'[1]SD 4. Assets (RAB)'!Z45</f>
        <v>914773.50300000003</v>
      </c>
      <c r="AA47" s="1">
        <f>'[1]SD 4. Assets (RAB)'!AA45</f>
        <v>976003.31599999999</v>
      </c>
      <c r="AC47" s="1">
        <f>'[1]SD 4. Assets (RAB)'!T63+'[1]SD 4. Assets (RAB)'!T72</f>
        <v>191316.39300000001</v>
      </c>
      <c r="AD47" s="1">
        <f>'[1]SD 4. Assets (RAB)'!U63+'[1]SD 4. Assets (RAB)'!U72</f>
        <v>202653.62100000001</v>
      </c>
      <c r="AE47" s="1">
        <f>'[1]SD 4. Assets (RAB)'!V63+'[1]SD 4. Assets (RAB)'!V72</f>
        <v>205459.22899999999</v>
      </c>
      <c r="AF47" s="1">
        <f>'[1]SD 4. Assets (RAB)'!W63+'[1]SD 4. Assets (RAB)'!W72</f>
        <v>213373.492</v>
      </c>
      <c r="AG47" s="1">
        <f>'[1]SD 4. Assets (RAB)'!X63+'[1]SD 4. Assets (RAB)'!X72</f>
        <v>205869.52900000001</v>
      </c>
      <c r="AH47" s="1">
        <f>'[1]SD 4. Assets (RAB)'!Y63+'[1]SD 4. Assets (RAB)'!Y72</f>
        <v>208019.79100000003</v>
      </c>
      <c r="AI47" s="1">
        <f>'[1]SD 4. Assets (RAB)'!Z63+'[1]SD 4. Assets (RAB)'!Z72</f>
        <v>209359.74099999998</v>
      </c>
      <c r="AJ47" s="1">
        <f>'[1]SD 4. Assets (RAB)'!AA63+'[1]SD 4. Assets (RAB)'!AA72</f>
        <v>210897.95</v>
      </c>
    </row>
    <row r="48" spans="1:36" x14ac:dyDescent="0.25">
      <c r="A48" s="21"/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</row>
    <row r="49" spans="1:36" x14ac:dyDescent="0.25">
      <c r="A49" t="s">
        <v>58</v>
      </c>
      <c r="B49" s="1">
        <f>'[1]SD 3. Opex'!T14</f>
        <v>61764.624702139656</v>
      </c>
      <c r="C49" s="1">
        <f>'[1]SD 3. Opex'!U14</f>
        <v>61817.594227019435</v>
      </c>
      <c r="D49" s="1">
        <f>'[1]SD 3. Opex'!V14</f>
        <v>58269.389500000005</v>
      </c>
      <c r="E49" s="1">
        <f>'[1]SD 3. Opex'!W14</f>
        <v>77590.490999999995</v>
      </c>
      <c r="F49" s="1">
        <f>'[1]SD 3. Opex'!X14</f>
        <v>80063.390000000014</v>
      </c>
      <c r="G49" s="1">
        <f>'[1]SD 3. Opex'!Y14</f>
        <v>75097.619000000006</v>
      </c>
      <c r="H49" s="1">
        <f>'[1]SD 3. Opex'!Z14</f>
        <v>72741.886999999988</v>
      </c>
      <c r="I49" s="1">
        <f>'[1]SD 3. Opex'!AA14</f>
        <v>76129.812000000005</v>
      </c>
      <c r="K49" s="14"/>
      <c r="L49" s="14"/>
      <c r="M49" s="14"/>
      <c r="N49" s="14"/>
      <c r="O49" s="14"/>
      <c r="P49" s="14"/>
      <c r="Q49" s="14"/>
      <c r="R49" s="14"/>
      <c r="T49" s="14"/>
      <c r="U49" s="14"/>
      <c r="V49" s="14"/>
      <c r="W49" s="14"/>
      <c r="X49" s="14"/>
      <c r="Y49" s="14"/>
      <c r="Z49" s="14"/>
      <c r="AA49" s="14"/>
      <c r="AC49" s="14"/>
      <c r="AD49" s="14"/>
      <c r="AE49" s="14"/>
      <c r="AF49" s="14"/>
      <c r="AG49" s="14"/>
      <c r="AH49" s="14"/>
      <c r="AI49" s="14"/>
      <c r="AJ49" s="14"/>
    </row>
    <row r="50" spans="1:36" x14ac:dyDescent="0.25">
      <c r="A50" s="21"/>
      <c r="B50" s="14"/>
      <c r="C50" s="14"/>
      <c r="D50" s="14"/>
      <c r="E50" s="14"/>
      <c r="F50" s="14"/>
      <c r="G50" s="14"/>
      <c r="H50" s="14"/>
      <c r="I50" s="14"/>
      <c r="K50" s="14"/>
      <c r="L50" s="14"/>
      <c r="M50" s="14"/>
      <c r="N50" s="14"/>
      <c r="O50" s="14"/>
      <c r="P50" s="14"/>
      <c r="Q50" s="14"/>
      <c r="R50" s="14"/>
      <c r="T50" s="14"/>
      <c r="U50" s="14"/>
      <c r="V50" s="14"/>
      <c r="W50" s="14"/>
      <c r="X50" s="14"/>
      <c r="Y50" s="14"/>
      <c r="Z50" s="14"/>
      <c r="AA50" s="14"/>
      <c r="AC50" s="14"/>
      <c r="AD50" s="14"/>
      <c r="AE50" s="14"/>
      <c r="AF50" s="14"/>
      <c r="AG50" s="14"/>
      <c r="AH50" s="14"/>
      <c r="AI50" s="14"/>
      <c r="AJ50" s="14"/>
    </row>
    <row r="51" spans="1:36" x14ac:dyDescent="0.25">
      <c r="A51" s="4" t="s">
        <v>96</v>
      </c>
      <c r="B51" s="14"/>
      <c r="C51" s="14"/>
      <c r="D51" s="14"/>
      <c r="E51" s="14"/>
      <c r="F51" s="14"/>
      <c r="G51" s="14"/>
      <c r="H51" s="14"/>
      <c r="I51" s="14"/>
    </row>
    <row r="52" spans="1:36" x14ac:dyDescent="0.25">
      <c r="B52" t="s">
        <v>56</v>
      </c>
      <c r="K52" t="s">
        <v>69</v>
      </c>
      <c r="T52" s="21" t="s">
        <v>91</v>
      </c>
      <c r="AC52" t="s">
        <v>3</v>
      </c>
    </row>
    <row r="53" spans="1:36" x14ac:dyDescent="0.25">
      <c r="B53" s="3">
        <v>2006</v>
      </c>
      <c r="C53" s="3">
        <v>2007</v>
      </c>
      <c r="D53" s="3">
        <v>2008</v>
      </c>
      <c r="E53" s="3">
        <v>2009</v>
      </c>
      <c r="F53" s="3">
        <v>2010</v>
      </c>
      <c r="G53" s="3">
        <v>2011</v>
      </c>
      <c r="H53" s="3">
        <v>2012</v>
      </c>
      <c r="I53" s="3">
        <v>2013</v>
      </c>
      <c r="K53" s="3">
        <v>2006</v>
      </c>
      <c r="L53" s="3">
        <v>2007</v>
      </c>
      <c r="M53" s="3">
        <v>2008</v>
      </c>
      <c r="N53" s="3">
        <v>2009</v>
      </c>
      <c r="O53" s="3">
        <v>2010</v>
      </c>
      <c r="P53" s="3">
        <v>2011</v>
      </c>
      <c r="Q53" s="3">
        <v>2012</v>
      </c>
      <c r="R53" s="3">
        <v>2013</v>
      </c>
      <c r="T53" s="3">
        <v>2006</v>
      </c>
      <c r="U53" s="3">
        <v>2007</v>
      </c>
      <c r="V53" s="3">
        <v>2008</v>
      </c>
      <c r="W53" s="3">
        <v>2009</v>
      </c>
      <c r="X53" s="3">
        <v>2010</v>
      </c>
      <c r="Y53" s="3">
        <v>2011</v>
      </c>
      <c r="Z53" s="3">
        <v>2012</v>
      </c>
      <c r="AA53" s="3">
        <v>2013</v>
      </c>
      <c r="AC53" s="3">
        <v>2006</v>
      </c>
      <c r="AD53" s="3">
        <v>2007</v>
      </c>
      <c r="AE53" s="3">
        <v>2008</v>
      </c>
      <c r="AF53" s="3">
        <v>2009</v>
      </c>
      <c r="AG53" s="3">
        <v>2010</v>
      </c>
      <c r="AH53" s="3">
        <v>2011</v>
      </c>
      <c r="AI53" s="3">
        <v>2012</v>
      </c>
      <c r="AJ53" s="3">
        <v>2013</v>
      </c>
    </row>
    <row r="54" spans="1:36" x14ac:dyDescent="0.25">
      <c r="A54" s="21" t="s">
        <v>49</v>
      </c>
      <c r="B54" s="41">
        <f>'[1]SD 4. Assets (RAB)'!AB21</f>
        <v>218188.50644</v>
      </c>
      <c r="C54" s="41">
        <f>'[1]SD 4. Assets (RAB)'!AC21</f>
        <v>218504.04961000002</v>
      </c>
      <c r="D54" s="41">
        <f>'[1]SD 4. Assets (RAB)'!AD21</f>
        <v>255817.83108000003</v>
      </c>
      <c r="E54" s="41">
        <f>'[1]SD 4. Assets (RAB)'!AE21</f>
        <v>274698.35412000003</v>
      </c>
      <c r="F54" s="41">
        <f>'[1]SD 4. Assets (RAB)'!AF21</f>
        <v>287358.35591000004</v>
      </c>
      <c r="G54" s="41">
        <f>'[1]SD 4. Assets (RAB)'!AG21</f>
        <v>283642.53805000003</v>
      </c>
      <c r="H54" s="41">
        <f>'[1]SD 4. Assets (RAB)'!AH21</f>
        <v>390077.14689000003</v>
      </c>
      <c r="I54" s="41">
        <f>'[1]SD 4. Assets (RAB)'!AI21</f>
        <v>397538.24843000004</v>
      </c>
      <c r="K54" s="1">
        <f>'[1]SD 4. Assets (RAB)'!AB30</f>
        <v>7504.0862399999978</v>
      </c>
      <c r="L54" s="1">
        <f>'[1]SD 4. Assets (RAB)'!AC30</f>
        <v>9909.4738599999982</v>
      </c>
      <c r="M54" s="1">
        <f>'[1]SD 4. Assets (RAB)'!AD30</f>
        <v>11407.890699999998</v>
      </c>
      <c r="N54" s="1">
        <f>'[1]SD 4. Assets (RAB)'!AE30</f>
        <v>11057.065929999999</v>
      </c>
      <c r="O54" s="1">
        <f>'[1]SD 4. Assets (RAB)'!AF30</f>
        <v>11570.373339999998</v>
      </c>
      <c r="P54" s="1">
        <f>'[1]SD 4. Assets (RAB)'!AG30</f>
        <v>11256.72106</v>
      </c>
      <c r="Q54" s="1">
        <f>'[1]SD 4. Assets (RAB)'!AH30</f>
        <v>11206.504360000001</v>
      </c>
      <c r="R54" s="1">
        <f>'[1]SD 4. Assets (RAB)'!AI30</f>
        <v>29919.018309999999</v>
      </c>
      <c r="T54" s="1">
        <f>'[1]SD 4. Assets (RAB)'!AB39</f>
        <v>329431.49356000003</v>
      </c>
      <c r="U54" s="1">
        <f>'[1]SD 4. Assets (RAB)'!AC39</f>
        <v>360889.56277000002</v>
      </c>
      <c r="V54" s="1">
        <f>'[1]SD 4. Assets (RAB)'!AD39</f>
        <v>392235.36446000001</v>
      </c>
      <c r="W54" s="1">
        <f>'[1]SD 4. Assets (RAB)'!AE39</f>
        <v>405633.66619000002</v>
      </c>
      <c r="X54" s="1">
        <f>'[1]SD 4. Assets (RAB)'!AF39</f>
        <v>445024.35699</v>
      </c>
      <c r="Y54" s="1">
        <f>'[1]SD 4. Assets (RAB)'!AG39</f>
        <v>469299.82712999999</v>
      </c>
      <c r="Z54" s="1">
        <f>'[1]SD 4. Assets (RAB)'!AH39</f>
        <v>547582.43498999998</v>
      </c>
      <c r="AA54" s="1">
        <f>'[1]SD 4. Assets (RAB)'!AI39</f>
        <v>588605.8195000001</v>
      </c>
      <c r="AC54" s="1">
        <f>'[1]SD 4. Assets (RAB)'!AB57+'[1]SD 4. Assets (RAB)'!AB66</f>
        <v>15232</v>
      </c>
      <c r="AD54" s="1">
        <f>'[1]SD 4. Assets (RAB)'!AC57+'[1]SD 4. Assets (RAB)'!AC66</f>
        <v>23329</v>
      </c>
      <c r="AE54" s="1">
        <f>'[1]SD 4. Assets (RAB)'!AD57+'[1]SD 4. Assets (RAB)'!AD66</f>
        <v>30188</v>
      </c>
      <c r="AF54" s="1">
        <f>'[1]SD 4. Assets (RAB)'!AE57+'[1]SD 4. Assets (RAB)'!AE66</f>
        <v>35764</v>
      </c>
      <c r="AG54" s="1">
        <f>'[1]SD 4. Assets (RAB)'!AF57+'[1]SD 4. Assets (RAB)'!AF66</f>
        <v>49949</v>
      </c>
      <c r="AH54" s="1">
        <f>'[1]SD 4. Assets (RAB)'!AG57+'[1]SD 4. Assets (RAB)'!AG66</f>
        <v>52831</v>
      </c>
      <c r="AI54" s="1">
        <f>'[1]SD 4. Assets (RAB)'!AH57+'[1]SD 4. Assets (RAB)'!AH66</f>
        <v>62735</v>
      </c>
      <c r="AJ54" s="1">
        <f>'[1]SD 4. Assets (RAB)'!AI57+'[1]SD 4. Assets (RAB)'!AI66</f>
        <v>62128</v>
      </c>
    </row>
    <row r="55" spans="1:36" x14ac:dyDescent="0.25">
      <c r="A55" s="21" t="s">
        <v>50</v>
      </c>
      <c r="B55" s="41">
        <f>'[1]SD 4. Assets (RAB)'!AB22</f>
        <v>4893.0523300000004</v>
      </c>
      <c r="C55" s="41">
        <f>'[1]SD 4. Assets (RAB)'!AC22</f>
        <v>7952.8585000000003</v>
      </c>
      <c r="D55" s="41">
        <f>'[1]SD 4. Assets (RAB)'!AD22</f>
        <v>5489.8009599999996</v>
      </c>
      <c r="E55" s="41">
        <f>'[1]SD 4. Assets (RAB)'!AE22</f>
        <v>11902.6459</v>
      </c>
      <c r="F55" s="41">
        <f>'[1]SD 4. Assets (RAB)'!AF22</f>
        <v>8342.7995200000005</v>
      </c>
      <c r="G55" s="41">
        <f>'[1]SD 4. Assets (RAB)'!AG22</f>
        <v>9454.5497500000001</v>
      </c>
      <c r="H55" s="41">
        <f>'[1]SD 4. Assets (RAB)'!AH22</f>
        <v>6097.0242500000004</v>
      </c>
      <c r="I55" s="41">
        <f>'[1]SD 4. Assets (RAB)'!AI22</f>
        <v>9798.3695000000007</v>
      </c>
      <c r="K55" s="1">
        <f>'[1]SD 4. Assets (RAB)'!AB31</f>
        <v>176.81637000000003</v>
      </c>
      <c r="L55" s="1">
        <f>'[1]SD 4. Assets (RAB)'!AC31</f>
        <v>237.58274000000003</v>
      </c>
      <c r="M55" s="1">
        <f>'[1]SD 4. Assets (RAB)'!AD31</f>
        <v>278.10383000000007</v>
      </c>
      <c r="N55" s="1">
        <f>'[1]SD 4. Assets (RAB)'!AE31</f>
        <v>468.0684500000001</v>
      </c>
      <c r="O55" s="1">
        <f>'[1]SD 4. Assets (RAB)'!AF31</f>
        <v>342.58099999999996</v>
      </c>
      <c r="P55" s="1">
        <f>'[1]SD 4. Assets (RAB)'!AG31</f>
        <v>378.93072999999998</v>
      </c>
      <c r="Q55" s="1">
        <f>'[1]SD 4. Assets (RAB)'!AH31</f>
        <v>277.32014999999996</v>
      </c>
      <c r="R55" s="1">
        <f>'[1]SD 4. Assets (RAB)'!AI31</f>
        <v>926.61615999999992</v>
      </c>
      <c r="T55" s="1">
        <f>'[1]SD 4. Assets (RAB)'!AB40</f>
        <v>6011.1313</v>
      </c>
      <c r="U55" s="1">
        <f>'[1]SD 4. Assets (RAB)'!AC40</f>
        <v>8197.5587599999999</v>
      </c>
      <c r="V55" s="1">
        <f>'[1]SD 4. Assets (RAB)'!AD40</f>
        <v>9443.0952099999995</v>
      </c>
      <c r="W55" s="1">
        <f>'[1]SD 4. Assets (RAB)'!AE40</f>
        <v>17140.285650000002</v>
      </c>
      <c r="X55" s="1">
        <f>'[1]SD 4. Assets (RAB)'!AF40</f>
        <v>12890.619479999999</v>
      </c>
      <c r="Y55" s="1">
        <f>'[1]SD 4. Assets (RAB)'!AG40</f>
        <v>15614.51952</v>
      </c>
      <c r="Z55" s="1">
        <f>'[1]SD 4. Assets (RAB)'!AH40</f>
        <v>8804.6556</v>
      </c>
      <c r="AA55" s="1">
        <f>'[1]SD 4. Assets (RAB)'!AI40</f>
        <v>14704.014340000002</v>
      </c>
      <c r="AC55" s="1">
        <f>'[1]SD 4. Assets (RAB)'!AB58+'[1]SD 4. Assets (RAB)'!AB67</f>
        <v>189</v>
      </c>
      <c r="AD55" s="1">
        <f>'[1]SD 4. Assets (RAB)'!AC58+'[1]SD 4. Assets (RAB)'!AC67</f>
        <v>1046</v>
      </c>
      <c r="AE55" s="1">
        <f>'[1]SD 4. Assets (RAB)'!AD58+'[1]SD 4. Assets (RAB)'!AD67</f>
        <v>724</v>
      </c>
      <c r="AF55" s="1">
        <f>'[1]SD 4. Assets (RAB)'!AE58+'[1]SD 4. Assets (RAB)'!AE67</f>
        <v>1520</v>
      </c>
      <c r="AG55" s="1">
        <f>'[1]SD 4. Assets (RAB)'!AF58+'[1]SD 4. Assets (RAB)'!AF67</f>
        <v>1520</v>
      </c>
      <c r="AH55" s="1">
        <f>'[1]SD 4. Assets (RAB)'!AG58+'[1]SD 4. Assets (RAB)'!AG67</f>
        <v>1760</v>
      </c>
      <c r="AI55" s="1">
        <f>'[1]SD 4. Assets (RAB)'!AH58+'[1]SD 4. Assets (RAB)'!AH67</f>
        <v>1030</v>
      </c>
      <c r="AJ55" s="1">
        <f>'[1]SD 4. Assets (RAB)'!AI58+'[1]SD 4. Assets (RAB)'!AI67</f>
        <v>1554</v>
      </c>
    </row>
    <row r="56" spans="1:36" x14ac:dyDescent="0.25">
      <c r="A56" s="21" t="s">
        <v>51</v>
      </c>
      <c r="B56" s="41">
        <f>'[1]SD 4. Assets (RAB)'!AB23</f>
        <v>-9707.8929900000003</v>
      </c>
      <c r="C56" s="41">
        <f>'[1]SD 4. Assets (RAB)'!AC23</f>
        <v>-10272.503360000001</v>
      </c>
      <c r="D56" s="41">
        <f>'[1]SD 4. Assets (RAB)'!AD23</f>
        <v>-11067.27792</v>
      </c>
      <c r="E56" s="41">
        <f>'[1]SD 4. Assets (RAB)'!AE23</f>
        <v>-11998.9159</v>
      </c>
      <c r="F56" s="41">
        <f>'[1]SD 4. Assets (RAB)'!AF23</f>
        <v>-13629.61738</v>
      </c>
      <c r="G56" s="41">
        <f>'[1]SD 4. Assets (RAB)'!AG23</f>
        <v>-14092.940909999999</v>
      </c>
      <c r="H56" s="41">
        <f>'[1]SD 4. Assets (RAB)'!AH23</f>
        <v>-16959.922709999999</v>
      </c>
      <c r="I56" s="41">
        <f>'[1]SD 4. Assets (RAB)'!AI23</f>
        <v>-17259.009579999998</v>
      </c>
      <c r="K56" s="1">
        <f>'[1]SD 4. Assets (RAB)'!AB32</f>
        <v>-534.26691999999991</v>
      </c>
      <c r="L56" s="1">
        <f>'[1]SD 4. Assets (RAB)'!AC32</f>
        <v>-620.77354999999989</v>
      </c>
      <c r="M56" s="1">
        <f>'[1]SD 4. Assets (RAB)'!AD32</f>
        <v>-655.81359999999995</v>
      </c>
      <c r="N56" s="1">
        <f>'[1]SD 4. Assets (RAB)'!AE32</f>
        <v>-692.88579000000016</v>
      </c>
      <c r="O56" s="1">
        <f>'[1]SD 4. Assets (RAB)'!AF32</f>
        <v>-776.41384999999991</v>
      </c>
      <c r="P56" s="1">
        <f>'[1]SD 4. Assets (RAB)'!AG32</f>
        <v>-792.4729699999998</v>
      </c>
      <c r="Q56" s="1">
        <f>'[1]SD 4. Assets (RAB)'!AH32</f>
        <v>-814.18895000000009</v>
      </c>
      <c r="R56" s="1">
        <f>'[1]SD 4. Assets (RAB)'!AI32</f>
        <v>-1270.1833799999999</v>
      </c>
      <c r="T56" s="1">
        <f>'[1]SD 4. Assets (RAB)'!AB41</f>
        <v>-20639.840090000002</v>
      </c>
      <c r="U56" s="1">
        <f>'[1]SD 4. Assets (RAB)'!AC41</f>
        <v>-18809.72309</v>
      </c>
      <c r="V56" s="1">
        <f>'[1]SD 4. Assets (RAB)'!AD41</f>
        <v>-21156.908479999998</v>
      </c>
      <c r="W56" s="1">
        <f>'[1]SD 4. Assets (RAB)'!AE41</f>
        <v>-22645.19831</v>
      </c>
      <c r="X56" s="1">
        <f>'[1]SD 4. Assets (RAB)'!AF41</f>
        <v>-24350.968769999999</v>
      </c>
      <c r="Y56" s="1">
        <f>'[1]SD 4. Assets (RAB)'!AG41</f>
        <v>-26889.58612</v>
      </c>
      <c r="Z56" s="1">
        <f>'[1]SD 4. Assets (RAB)'!AH41</f>
        <v>-27865.888339999998</v>
      </c>
      <c r="AA56" s="1">
        <f>'[1]SD 4. Assets (RAB)'!AI41</f>
        <v>-32082.80704</v>
      </c>
      <c r="AC56" s="1">
        <f>'[1]SD 4. Assets (RAB)'!AB59+'[1]SD 4. Assets (RAB)'!AB68</f>
        <v>-3235</v>
      </c>
      <c r="AD56" s="1">
        <f>'[1]SD 4. Assets (RAB)'!AC59+'[1]SD 4. Assets (RAB)'!AC68</f>
        <v>-4211</v>
      </c>
      <c r="AE56" s="1">
        <f>'[1]SD 4. Assets (RAB)'!AD59+'[1]SD 4. Assets (RAB)'!AD68</f>
        <v>-4897</v>
      </c>
      <c r="AF56" s="1">
        <f>'[1]SD 4. Assets (RAB)'!AE59+'[1]SD 4. Assets (RAB)'!AE68</f>
        <v>-5974</v>
      </c>
      <c r="AG56" s="1">
        <f>'[1]SD 4. Assets (RAB)'!AF59+'[1]SD 4. Assets (RAB)'!AF68</f>
        <v>-11084</v>
      </c>
      <c r="AH56" s="1">
        <f>'[1]SD 4. Assets (RAB)'!AG59+'[1]SD 4. Assets (RAB)'!AG68</f>
        <v>-12456</v>
      </c>
      <c r="AI56" s="1">
        <f>'[1]SD 4. Assets (RAB)'!AH59+'[1]SD 4. Assets (RAB)'!AH68</f>
        <v>-9240</v>
      </c>
      <c r="AJ56" s="1">
        <f>'[1]SD 4. Assets (RAB)'!AI59+'[1]SD 4. Assets (RAB)'!AI68</f>
        <v>-3966</v>
      </c>
    </row>
    <row r="57" spans="1:36" x14ac:dyDescent="0.25">
      <c r="A57" s="21" t="s">
        <v>52</v>
      </c>
      <c r="B57" s="41">
        <f>'[1]SD 4. Assets (RAB)'!AB24</f>
        <v>-4814.8406599999998</v>
      </c>
      <c r="C57" s="41">
        <f>'[1]SD 4. Assets (RAB)'!AC24</f>
        <v>-2319.6448600000003</v>
      </c>
      <c r="D57" s="41">
        <f>'[1]SD 4. Assets (RAB)'!AD24</f>
        <v>-5577.4769600000009</v>
      </c>
      <c r="E57" s="41">
        <f>'[1]SD 4. Assets (RAB)'!AE24</f>
        <v>-96.270000000000437</v>
      </c>
      <c r="F57" s="41">
        <f>'[1]SD 4. Assets (RAB)'!AF24</f>
        <v>-5286.8178599999992</v>
      </c>
      <c r="G57" s="41">
        <f>'[1]SD 4. Assets (RAB)'!AG24</f>
        <v>-4638.3911599999992</v>
      </c>
      <c r="H57" s="41">
        <f>'[1]SD 4. Assets (RAB)'!AH24</f>
        <v>-10862.898459999999</v>
      </c>
      <c r="I57" s="41">
        <f>'[1]SD 4. Assets (RAB)'!AI24</f>
        <v>-7460.6400799999974</v>
      </c>
      <c r="K57" s="1">
        <f>'[1]SD 4. Assets (RAB)'!AB33</f>
        <v>-357.45054999999991</v>
      </c>
      <c r="L57" s="1">
        <f>'[1]SD 4. Assets (RAB)'!AC33</f>
        <v>-383.19080999999983</v>
      </c>
      <c r="M57" s="1">
        <f>'[1]SD 4. Assets (RAB)'!AD33</f>
        <v>-377.70976999999988</v>
      </c>
      <c r="N57" s="1">
        <f>'[1]SD 4. Assets (RAB)'!AE33</f>
        <v>-224.81734000000006</v>
      </c>
      <c r="O57" s="1">
        <f>'[1]SD 4. Assets (RAB)'!AF33</f>
        <v>-433.83284999999995</v>
      </c>
      <c r="P57" s="1">
        <f>'[1]SD 4. Assets (RAB)'!AG33</f>
        <v>-413.54223999999982</v>
      </c>
      <c r="Q57" s="1">
        <f>'[1]SD 4. Assets (RAB)'!AH33</f>
        <v>-536.86880000000019</v>
      </c>
      <c r="R57" s="1">
        <f>'[1]SD 4. Assets (RAB)'!AI33</f>
        <v>-343.56722000000002</v>
      </c>
      <c r="T57" s="1">
        <f>'[1]SD 4. Assets (RAB)'!AB42</f>
        <v>-14628.708790000001</v>
      </c>
      <c r="U57" s="1">
        <f>'[1]SD 4. Assets (RAB)'!AC42</f>
        <v>-10612.16433</v>
      </c>
      <c r="V57" s="1">
        <f>'[1]SD 4. Assets (RAB)'!AD42</f>
        <v>-11713.813269999999</v>
      </c>
      <c r="W57" s="1">
        <f>'[1]SD 4. Assets (RAB)'!AE42</f>
        <v>-5504.9126599999981</v>
      </c>
      <c r="X57" s="1">
        <f>'[1]SD 4. Assets (RAB)'!AF42</f>
        <v>-11460.34929</v>
      </c>
      <c r="Y57" s="1">
        <f>'[1]SD 4. Assets (RAB)'!AG42</f>
        <v>-11275.0666</v>
      </c>
      <c r="Z57" s="1">
        <f>'[1]SD 4. Assets (RAB)'!AH42</f>
        <v>-19061.232739999999</v>
      </c>
      <c r="AA57" s="1">
        <f>'[1]SD 4. Assets (RAB)'!AI42</f>
        <v>-17378.792699999998</v>
      </c>
      <c r="AC57" s="1">
        <f>'[1]SD 4. Assets (RAB)'!AB60+'[1]SD 4. Assets (RAB)'!AB69</f>
        <v>-3046</v>
      </c>
      <c r="AD57" s="1">
        <f>'[1]SD 4. Assets (RAB)'!AC60+'[1]SD 4. Assets (RAB)'!AC69</f>
        <v>-3165</v>
      </c>
      <c r="AE57" s="1">
        <f>'[1]SD 4. Assets (RAB)'!AD60+'[1]SD 4. Assets (RAB)'!AD69</f>
        <v>-4173</v>
      </c>
      <c r="AF57" s="1">
        <f>'[1]SD 4. Assets (RAB)'!AE60+'[1]SD 4. Assets (RAB)'!AE69</f>
        <v>-4454</v>
      </c>
      <c r="AG57" s="1">
        <f>'[1]SD 4. Assets (RAB)'!AF60+'[1]SD 4. Assets (RAB)'!AF69</f>
        <v>-9564</v>
      </c>
      <c r="AH57" s="1">
        <f>'[1]SD 4. Assets (RAB)'!AG60+'[1]SD 4. Assets (RAB)'!AG69</f>
        <v>-10696</v>
      </c>
      <c r="AI57" s="1">
        <f>'[1]SD 4. Assets (RAB)'!AH60+'[1]SD 4. Assets (RAB)'!AH69</f>
        <v>-8210</v>
      </c>
      <c r="AJ57" s="1">
        <f>'[1]SD 4. Assets (RAB)'!AI60+'[1]SD 4. Assets (RAB)'!AI69</f>
        <v>-2412</v>
      </c>
    </row>
    <row r="58" spans="1:36" x14ac:dyDescent="0.25">
      <c r="A58" s="21" t="s">
        <v>53</v>
      </c>
      <c r="B58" s="41">
        <f>'[1]SD 4. Assets (RAB)'!AB25</f>
        <v>5130.3838299999998</v>
      </c>
      <c r="C58" s="41">
        <f>'[1]SD 4. Assets (RAB)'!AC25</f>
        <v>39633.426330000002</v>
      </c>
      <c r="D58" s="41">
        <f>'[1]SD 4. Assets (RAB)'!AD25</f>
        <v>24458</v>
      </c>
      <c r="E58" s="41">
        <f>'[1]SD 4. Assets (RAB)'!AE25</f>
        <v>12756.271790000001</v>
      </c>
      <c r="F58" s="41">
        <f>'[1]SD 4. Assets (RAB)'!AF25</f>
        <v>1571</v>
      </c>
      <c r="G58" s="41">
        <f>'[1]SD 4. Assets (RAB)'!AG25</f>
        <v>111073</v>
      </c>
      <c r="H58" s="41">
        <f>'[1]SD 4. Assets (RAB)'!AH25</f>
        <v>18324</v>
      </c>
      <c r="I58" s="41">
        <f>'[1]SD 4. Assets (RAB)'!AI25</f>
        <v>10385.949560000001</v>
      </c>
      <c r="K58" s="1">
        <f>'[1]SD 4. Assets (RAB)'!AB34</f>
        <v>2762.83817</v>
      </c>
      <c r="L58" s="1">
        <f>'[1]SD 4. Assets (RAB)'!AC34</f>
        <v>1881.6076499999995</v>
      </c>
      <c r="M58" s="1">
        <f>'[1]SD 4. Assets (RAB)'!AD34</f>
        <v>26.885000000000002</v>
      </c>
      <c r="N58" s="1">
        <f>'[1]SD 4. Assets (RAB)'!AE34</f>
        <v>738.12474999999995</v>
      </c>
      <c r="O58" s="1">
        <f>'[1]SD 4. Assets (RAB)'!AF34</f>
        <v>120.18056999999999</v>
      </c>
      <c r="P58" s="1">
        <f>'[1]SD 4. Assets (RAB)'!AG34</f>
        <v>363.32554000000005</v>
      </c>
      <c r="Q58" s="1">
        <f>'[1]SD 4. Assets (RAB)'!AH34</f>
        <v>19249.382750000001</v>
      </c>
      <c r="R58" s="1">
        <f>'[1]SD 4. Assets (RAB)'!AI34</f>
        <v>3120.2724499999995</v>
      </c>
      <c r="T58" s="1">
        <f>'[1]SD 4. Assets (RAB)'!AB43</f>
        <v>48564.777999999998</v>
      </c>
      <c r="U58" s="1">
        <f>'[1]SD 4. Assets (RAB)'!AC43</f>
        <v>42455.96602</v>
      </c>
      <c r="V58" s="1">
        <f>'[1]SD 4. Assets (RAB)'!AD43</f>
        <v>25144.115000000002</v>
      </c>
      <c r="W58" s="1">
        <f>'[1]SD 4. Assets (RAB)'!AE43</f>
        <v>44976.603459999998</v>
      </c>
      <c r="X58" s="1">
        <f>'[1]SD 4. Assets (RAB)'!AF43</f>
        <v>35735.819430000003</v>
      </c>
      <c r="Y58" s="1">
        <f>'[1]SD 4. Assets (RAB)'!AG43</f>
        <v>90132.674459999995</v>
      </c>
      <c r="Z58" s="1">
        <f>'[1]SD 4. Assets (RAB)'!AH43</f>
        <v>60084.617250000003</v>
      </c>
      <c r="AA58" s="1">
        <f>'[1]SD 4. Assets (RAB)'!AI43</f>
        <v>65089.777990000002</v>
      </c>
      <c r="AC58" s="1">
        <f>'[1]SD 4. Assets (RAB)'!AB61+'[1]SD 4. Assets (RAB)'!AB70</f>
        <v>11191</v>
      </c>
      <c r="AD58" s="1">
        <f>'[1]SD 4. Assets (RAB)'!AC61+'[1]SD 4. Assets (RAB)'!AC70</f>
        <v>10292</v>
      </c>
      <c r="AE58" s="1">
        <f>'[1]SD 4. Assets (RAB)'!AD61+'[1]SD 4. Assets (RAB)'!AD70</f>
        <v>9908</v>
      </c>
      <c r="AF58" s="1">
        <f>'[1]SD 4. Assets (RAB)'!AE61+'[1]SD 4. Assets (RAB)'!AE70</f>
        <v>25696</v>
      </c>
      <c r="AG58" s="1">
        <f>'[1]SD 4. Assets (RAB)'!AF61+'[1]SD 4. Assets (RAB)'!AF70</f>
        <v>12446</v>
      </c>
      <c r="AH58" s="1">
        <f>'[1]SD 4. Assets (RAB)'!AG61+'[1]SD 4. Assets (RAB)'!AG70</f>
        <v>20609</v>
      </c>
      <c r="AI58" s="1">
        <f>'[1]SD 4. Assets (RAB)'!AH61+'[1]SD 4. Assets (RAB)'!AH70</f>
        <v>7643</v>
      </c>
      <c r="AJ58" s="1">
        <f>'[1]SD 4. Assets (RAB)'!AI61+'[1]SD 4. Assets (RAB)'!AI70</f>
        <v>8852</v>
      </c>
    </row>
    <row r="59" spans="1:36" x14ac:dyDescent="0.25">
      <c r="A59" s="21" t="s">
        <v>54</v>
      </c>
      <c r="B59" s="41">
        <f>'[1]SD 4. Assets (RAB)'!AB26</f>
        <v>0</v>
      </c>
      <c r="C59" s="41">
        <f>'[1]SD 4. Assets (RAB)'!AC26</f>
        <v>0</v>
      </c>
      <c r="D59" s="41">
        <f>'[1]SD 4. Assets (RAB)'!AD26</f>
        <v>0</v>
      </c>
      <c r="E59" s="41">
        <f>'[1]SD 4. Assets (RAB)'!AE26</f>
        <v>0</v>
      </c>
      <c r="F59" s="41">
        <f>'[1]SD 4. Assets (RAB)'!AF26</f>
        <v>0</v>
      </c>
      <c r="G59" s="41">
        <f>'[1]SD 4. Assets (RAB)'!AG26</f>
        <v>0</v>
      </c>
      <c r="H59" s="41">
        <f>'[1]SD 4. Assets (RAB)'!AH26</f>
        <v>0</v>
      </c>
      <c r="I59" s="41">
        <f>'[1]SD 4. Assets (RAB)'!AI26</f>
        <v>-223</v>
      </c>
      <c r="K59" s="1">
        <f>'[1]SD 4. Assets (RAB)'!AB35</f>
        <v>0</v>
      </c>
      <c r="L59" s="1">
        <f>'[1]SD 4. Assets (RAB)'!AC35</f>
        <v>0</v>
      </c>
      <c r="M59" s="1">
        <f>'[1]SD 4. Assets (RAB)'!AD35</f>
        <v>0</v>
      </c>
      <c r="N59" s="1">
        <f>'[1]SD 4. Assets (RAB)'!AE35</f>
        <v>0</v>
      </c>
      <c r="O59" s="1">
        <f>'[1]SD 4. Assets (RAB)'!AF35</f>
        <v>0</v>
      </c>
      <c r="P59" s="1">
        <f>'[1]SD 4. Assets (RAB)'!AG35</f>
        <v>0</v>
      </c>
      <c r="Q59" s="1">
        <f>'[1]SD 4. Assets (RAB)'!AH35</f>
        <v>0</v>
      </c>
      <c r="R59" s="1">
        <f>'[1]SD 4. Assets (RAB)'!AI35</f>
        <v>0</v>
      </c>
      <c r="T59" s="1">
        <f>'[1]SD 4. Assets (RAB)'!AB44</f>
        <v>-2478</v>
      </c>
      <c r="U59" s="1">
        <f>'[1]SD 4. Assets (RAB)'!AC44</f>
        <v>-498</v>
      </c>
      <c r="V59" s="1">
        <f>'[1]SD 4. Assets (RAB)'!AD44</f>
        <v>-32</v>
      </c>
      <c r="W59" s="1">
        <f>'[1]SD 4. Assets (RAB)'!AE44</f>
        <v>-81</v>
      </c>
      <c r="X59" s="1">
        <f>'[1]SD 4. Assets (RAB)'!AF44</f>
        <v>0</v>
      </c>
      <c r="Y59" s="1">
        <f>'[1]SD 4. Assets (RAB)'!AG44</f>
        <v>-575</v>
      </c>
      <c r="Z59" s="1">
        <f>'[1]SD 4. Assets (RAB)'!AH44</f>
        <v>0</v>
      </c>
      <c r="AA59" s="1">
        <f>'[1]SD 4. Assets (RAB)'!AI44</f>
        <v>0</v>
      </c>
      <c r="AC59" s="1" t="e">
        <f>'[1]SD 4. Assets (RAB)'!AB62+'[1]SD 4. Assets (RAB)'!AB71</f>
        <v>#VALUE!</v>
      </c>
      <c r="AD59" s="1">
        <f>'[1]SD 4. Assets (RAB)'!AC62+'[1]SD 4. Assets (RAB)'!AC71</f>
        <v>-268</v>
      </c>
      <c r="AE59" s="1">
        <f>'[1]SD 4. Assets (RAB)'!AD62+'[1]SD 4. Assets (RAB)'!AD71</f>
        <v>-159</v>
      </c>
      <c r="AF59" s="1">
        <f>'[1]SD 4. Assets (RAB)'!AE62+'[1]SD 4. Assets (RAB)'!AE71</f>
        <v>-7057</v>
      </c>
      <c r="AG59" s="1" t="e">
        <f>'[1]SD 4. Assets (RAB)'!AF62+'[1]SD 4. Assets (RAB)'!AF71</f>
        <v>#VALUE!</v>
      </c>
      <c r="AH59" s="1">
        <f>'[1]SD 4. Assets (RAB)'!AG62+'[1]SD 4. Assets (RAB)'!AG71</f>
        <v>9</v>
      </c>
      <c r="AI59" s="1" t="e">
        <f>'[1]SD 4. Assets (RAB)'!AH62+'[1]SD 4. Assets (RAB)'!AH71</f>
        <v>#VALUE!</v>
      </c>
      <c r="AJ59" s="1" t="e">
        <f>'[1]SD 4. Assets (RAB)'!AI62+'[1]SD 4. Assets (RAB)'!AI71</f>
        <v>#VALUE!</v>
      </c>
    </row>
    <row r="60" spans="1:36" x14ac:dyDescent="0.25">
      <c r="A60" s="21" t="s">
        <v>55</v>
      </c>
      <c r="B60" s="42">
        <f>'[1]SD 4. Assets (RAB)'!AB27</f>
        <v>218504.04961000002</v>
      </c>
      <c r="C60" s="42">
        <f>'[1]SD 4. Assets (RAB)'!AC27</f>
        <v>255817.83108000003</v>
      </c>
      <c r="D60" s="42">
        <f>'[1]SD 4. Assets (RAB)'!AD27</f>
        <v>274698.35412000003</v>
      </c>
      <c r="E60" s="42">
        <f>'[1]SD 4. Assets (RAB)'!AE27</f>
        <v>287358.35591000004</v>
      </c>
      <c r="F60" s="42">
        <f>'[1]SD 4. Assets (RAB)'!AF27</f>
        <v>283642.53805000003</v>
      </c>
      <c r="G60" s="42">
        <f>'[1]SD 4. Assets (RAB)'!AG27</f>
        <v>390077.14689000003</v>
      </c>
      <c r="H60" s="42">
        <f>'[1]SD 4. Assets (RAB)'!AH27</f>
        <v>397538.24843000004</v>
      </c>
      <c r="I60" s="42">
        <f>'[1]SD 4. Assets (RAB)'!AI27</f>
        <v>400463.55791000003</v>
      </c>
      <c r="K60" s="1">
        <f>'[1]SD 4. Assets (RAB)'!AB36</f>
        <v>9909.4738599999982</v>
      </c>
      <c r="L60" s="1">
        <f>'[1]SD 4. Assets (RAB)'!AC36</f>
        <v>11407.890699999998</v>
      </c>
      <c r="M60" s="1">
        <f>'[1]SD 4. Assets (RAB)'!AD36</f>
        <v>11057.065929999999</v>
      </c>
      <c r="N60" s="1">
        <f>'[1]SD 4. Assets (RAB)'!AE36</f>
        <v>11570.373339999998</v>
      </c>
      <c r="O60" s="1">
        <f>'[1]SD 4. Assets (RAB)'!AF36</f>
        <v>11256.72106</v>
      </c>
      <c r="P60" s="1">
        <f>'[1]SD 4. Assets (RAB)'!AG36</f>
        <v>11206.504360000001</v>
      </c>
      <c r="Q60" s="1">
        <f>'[1]SD 4. Assets (RAB)'!AH36</f>
        <v>29919.018309999999</v>
      </c>
      <c r="R60" s="1">
        <f>'[1]SD 4. Assets (RAB)'!AI36</f>
        <v>32695.723540000003</v>
      </c>
      <c r="T60" s="1">
        <f>'[1]SD 4. Assets (RAB)'!AB45</f>
        <v>360889.56277000002</v>
      </c>
      <c r="U60" s="1">
        <f>'[1]SD 4. Assets (RAB)'!AC45</f>
        <v>392235.36446000001</v>
      </c>
      <c r="V60" s="1">
        <f>'[1]SD 4. Assets (RAB)'!AD45</f>
        <v>405633.66619000002</v>
      </c>
      <c r="W60" s="1">
        <f>'[1]SD 4. Assets (RAB)'!AE45</f>
        <v>445024.35699</v>
      </c>
      <c r="X60" s="1">
        <f>'[1]SD 4. Assets (RAB)'!AF45</f>
        <v>469299.82712999999</v>
      </c>
      <c r="Y60" s="1">
        <f>'[1]SD 4. Assets (RAB)'!AG45</f>
        <v>547582.43498999998</v>
      </c>
      <c r="Z60" s="1">
        <f>'[1]SD 4. Assets (RAB)'!AH45</f>
        <v>588605.8195000001</v>
      </c>
      <c r="AA60" s="1">
        <f>'[1]SD 4. Assets (RAB)'!AI45</f>
        <v>636316.80479000008</v>
      </c>
      <c r="AC60" s="1">
        <f>'[1]SD 4. Assets (RAB)'!AB63+'[1]SD 4. Assets (RAB)'!AB72</f>
        <v>23329</v>
      </c>
      <c r="AD60" s="1">
        <f>'[1]SD 4. Assets (RAB)'!AC63+'[1]SD 4. Assets (RAB)'!AC72</f>
        <v>30188</v>
      </c>
      <c r="AE60" s="1">
        <f>'[1]SD 4. Assets (RAB)'!AD63+'[1]SD 4. Assets (RAB)'!AD72</f>
        <v>35764</v>
      </c>
      <c r="AF60" s="1">
        <f>'[1]SD 4. Assets (RAB)'!AE63+'[1]SD 4. Assets (RAB)'!AE72</f>
        <v>49949</v>
      </c>
      <c r="AG60" s="1">
        <f>'[1]SD 4. Assets (RAB)'!AF63+'[1]SD 4. Assets (RAB)'!AF72</f>
        <v>52831</v>
      </c>
      <c r="AH60" s="1">
        <f>'[1]SD 4. Assets (RAB)'!AG63+'[1]SD 4. Assets (RAB)'!AG72</f>
        <v>62735</v>
      </c>
      <c r="AI60" s="1">
        <f>'[1]SD 4. Assets (RAB)'!AH63+'[1]SD 4. Assets (RAB)'!AH72</f>
        <v>62128</v>
      </c>
      <c r="AJ60" s="1">
        <f>'[1]SD 4. Assets (RAB)'!AI63+'[1]SD 4. Assets (RAB)'!AI72</f>
        <v>68553</v>
      </c>
    </row>
    <row r="61" spans="1:36" x14ac:dyDescent="0.25">
      <c r="B61" s="14"/>
      <c r="C61" s="14"/>
      <c r="D61" s="14"/>
      <c r="E61" s="14"/>
      <c r="F61" s="14"/>
      <c r="G61" s="14"/>
      <c r="H61" s="14"/>
      <c r="I61" s="14"/>
    </row>
    <row r="62" spans="1:36" x14ac:dyDescent="0.25">
      <c r="A62" t="s">
        <v>58</v>
      </c>
      <c r="B62" s="1">
        <f>'[1]SD 3. Opex'!AB14</f>
        <v>35426.048000000003</v>
      </c>
      <c r="C62" s="1">
        <f>'[1]SD 3. Opex'!AC14</f>
        <v>37656.624000000003</v>
      </c>
      <c r="D62" s="1">
        <f>'[1]SD 3. Opex'!AD14</f>
        <v>46334.126000000004</v>
      </c>
      <c r="E62" s="1">
        <f>'[1]SD 3. Opex'!AE14</f>
        <v>46642.640999999996</v>
      </c>
      <c r="F62" s="1">
        <f>'[1]SD 3. Opex'!AF14</f>
        <v>47779.507999999994</v>
      </c>
      <c r="G62" s="1">
        <f>'[1]SD 3. Opex'!AG14</f>
        <v>46557.578000000001</v>
      </c>
      <c r="H62" s="1">
        <f>'[1]SD 3. Opex'!AH14</f>
        <v>46923.140000000007</v>
      </c>
      <c r="I62" s="1">
        <f>'[1]SD 3. Opex'!AI14</f>
        <v>44976.582999999999</v>
      </c>
    </row>
    <row r="64" spans="1:36" x14ac:dyDescent="0.25">
      <c r="A64" s="4" t="s">
        <v>97</v>
      </c>
      <c r="B64" s="14"/>
      <c r="C64" s="14"/>
      <c r="D64" s="14"/>
      <c r="E64" s="14"/>
      <c r="F64" s="14"/>
      <c r="G64" s="14"/>
      <c r="H64" s="14"/>
      <c r="I64" s="14"/>
    </row>
    <row r="65" spans="1:36" x14ac:dyDescent="0.25">
      <c r="B65" t="s">
        <v>56</v>
      </c>
      <c r="K65" t="s">
        <v>69</v>
      </c>
      <c r="T65" s="21" t="s">
        <v>91</v>
      </c>
      <c r="AC65" t="s">
        <v>3</v>
      </c>
    </row>
    <row r="66" spans="1:36" x14ac:dyDescent="0.25">
      <c r="B66" s="3">
        <v>2006</v>
      </c>
      <c r="C66" s="3">
        <v>2007</v>
      </c>
      <c r="D66" s="3">
        <v>2008</v>
      </c>
      <c r="E66" s="3">
        <v>2009</v>
      </c>
      <c r="F66" s="3">
        <v>2010</v>
      </c>
      <c r="G66" s="3">
        <v>2011</v>
      </c>
      <c r="H66" s="3">
        <v>2012</v>
      </c>
      <c r="I66" s="3">
        <v>2013</v>
      </c>
      <c r="K66" s="3">
        <v>2006</v>
      </c>
      <c r="L66" s="3">
        <v>2007</v>
      </c>
      <c r="M66" s="3">
        <v>2008</v>
      </c>
      <c r="N66" s="3">
        <v>2009</v>
      </c>
      <c r="O66" s="3">
        <v>2010</v>
      </c>
      <c r="P66" s="3">
        <v>2011</v>
      </c>
      <c r="Q66" s="3">
        <v>2012</v>
      </c>
      <c r="R66" s="3">
        <v>2013</v>
      </c>
      <c r="T66" s="3">
        <v>2006</v>
      </c>
      <c r="U66" s="3">
        <v>2007</v>
      </c>
      <c r="V66" s="3">
        <v>2008</v>
      </c>
      <c r="W66" s="3">
        <v>2009</v>
      </c>
      <c r="X66" s="3">
        <v>2010</v>
      </c>
      <c r="Y66" s="3">
        <v>2011</v>
      </c>
      <c r="Z66" s="3">
        <v>2012</v>
      </c>
      <c r="AA66" s="3">
        <v>2013</v>
      </c>
      <c r="AC66" s="3">
        <v>2006</v>
      </c>
      <c r="AD66" s="3">
        <v>2007</v>
      </c>
      <c r="AE66" s="3">
        <v>2008</v>
      </c>
      <c r="AF66" s="3">
        <v>2009</v>
      </c>
      <c r="AG66" s="3">
        <v>2010</v>
      </c>
      <c r="AH66" s="3">
        <v>2011</v>
      </c>
      <c r="AI66" s="3">
        <v>2012</v>
      </c>
      <c r="AJ66" s="3">
        <v>2013</v>
      </c>
    </row>
    <row r="67" spans="1:36" x14ac:dyDescent="0.25">
      <c r="A67" s="21" t="s">
        <v>49</v>
      </c>
      <c r="B67" s="41">
        <f>'[1]SD 4. Assets (RAB)'!AJ21</f>
        <v>1262533.7235147201</v>
      </c>
      <c r="C67" s="41">
        <f>'[1]SD 4. Assets (RAB)'!AK21</f>
        <v>1267077.6261765629</v>
      </c>
      <c r="D67" s="41">
        <f>'[1]SD 4. Assets (RAB)'!AL21</f>
        <v>1260952.6261765629</v>
      </c>
      <c r="E67" s="41">
        <f>'[1]SD 4. Assets (RAB)'!AM21</f>
        <v>1310348.4446204</v>
      </c>
      <c r="F67" s="41">
        <f>'[1]SD 4. Assets (RAB)'!AN21</f>
        <v>1381871.75867367</v>
      </c>
      <c r="G67" s="41">
        <f>'[1]SD 4. Assets (RAB)'!AO21</f>
        <v>1438330.3744896899</v>
      </c>
      <c r="H67" s="41">
        <f>'[1]SD 4. Assets (RAB)'!AP21</f>
        <v>1468868.0326552901</v>
      </c>
      <c r="I67" s="41">
        <f>'[1]SD 4. Assets (RAB)'!AQ21</f>
        <v>1509003.2929434499</v>
      </c>
      <c r="K67" s="1">
        <f>'[1]SD 4. Assets (RAB)'!AJ30</f>
        <v>205149.779809909</v>
      </c>
      <c r="L67" s="1">
        <f>'[1]SD 4. Assets (RAB)'!AK30</f>
        <v>208543.15624601059</v>
      </c>
      <c r="M67" s="1">
        <f>'[1]SD 4. Assets (RAB)'!AL30</f>
        <v>208322.15624601059</v>
      </c>
      <c r="N67" s="1">
        <f>'[1]SD 4. Assets (RAB)'!AM30</f>
        <v>211675.351706371</v>
      </c>
      <c r="O67" s="1">
        <f>'[1]SD 4. Assets (RAB)'!AN30</f>
        <v>217539.345970255</v>
      </c>
      <c r="P67" s="1">
        <f>'[1]SD 4. Assets (RAB)'!AO30</f>
        <v>217546.17153907401</v>
      </c>
      <c r="Q67" s="1">
        <f>'[1]SD 4. Assets (RAB)'!AP30</f>
        <v>218340.55795862299</v>
      </c>
      <c r="R67" s="1">
        <f>'[1]SD 4. Assets (RAB)'!AQ30</f>
        <v>215128.00596797501</v>
      </c>
      <c r="T67" s="1">
        <f>'[1]SD 4. Assets (RAB)'!AJ39</f>
        <v>942701.918717255</v>
      </c>
      <c r="U67" s="1">
        <f>'[1]SD 4. Assets (RAB)'!AK39</f>
        <v>1035006.9204308742</v>
      </c>
      <c r="V67" s="1">
        <f>'[1]SD 4. Assets (RAB)'!AL39</f>
        <v>1155470.9204308742</v>
      </c>
      <c r="W67" s="1">
        <f>'[1]SD 4. Assets (RAB)'!AM39</f>
        <v>1369066.17842716</v>
      </c>
      <c r="X67" s="1">
        <f>'[1]SD 4. Assets (RAB)'!AN39</f>
        <v>1702388.4002799999</v>
      </c>
      <c r="Y67" s="1">
        <f>'[1]SD 4. Assets (RAB)'!AO39</f>
        <v>1824771.11635355</v>
      </c>
      <c r="Z67" s="1">
        <f>'[1]SD 4. Assets (RAB)'!AP39</f>
        <v>2063934.8473422099</v>
      </c>
      <c r="AA67" s="1">
        <f>'[1]SD 4. Assets (RAB)'!AQ39</f>
        <v>2255327.8249627398</v>
      </c>
      <c r="AC67" s="1">
        <f>'[1]SD 4. Assets (RAB)'!AJ57+'[1]SD 4. Assets (RAB)'!AJ66</f>
        <v>229549.874352646</v>
      </c>
      <c r="AD67" s="1">
        <f>'[1]SD 4. Assets (RAB)'!AK57+'[1]SD 4. Assets (RAB)'!AK66</f>
        <v>232978.51291487532</v>
      </c>
      <c r="AE67" s="1">
        <f>'[1]SD 4. Assets (RAB)'!AL57+'[1]SD 4. Assets (RAB)'!AL66</f>
        <v>241808.51291487532</v>
      </c>
      <c r="AF67" s="1">
        <f>'[1]SD 4. Assets (RAB)'!AM57+'[1]SD 4. Assets (RAB)'!AM66</f>
        <v>263594.45438205299</v>
      </c>
      <c r="AG67" s="1">
        <f>'[1]SD 4. Assets (RAB)'!AN57+'[1]SD 4. Assets (RAB)'!AN66</f>
        <v>285142.53745502199</v>
      </c>
      <c r="AH67" s="1">
        <f>'[1]SD 4. Assets (RAB)'!AO57+'[1]SD 4. Assets (RAB)'!AO66</f>
        <v>264977.03496401501</v>
      </c>
      <c r="AI67" s="1">
        <f>'[1]SD 4. Assets (RAB)'!AP57+'[1]SD 4. Assets (RAB)'!AP66</f>
        <v>302852.37482132099</v>
      </c>
      <c r="AJ67" s="1">
        <f>'[1]SD 4. Assets (RAB)'!AQ57+'[1]SD 4. Assets (RAB)'!AQ66</f>
        <v>315961.24130362901</v>
      </c>
    </row>
    <row r="68" spans="1:36" x14ac:dyDescent="0.25">
      <c r="A68" s="21" t="s">
        <v>50</v>
      </c>
      <c r="B68" s="41">
        <f>'[1]SD 4. Assets (RAB)'!AJ22</f>
        <v>37662.0229387441</v>
      </c>
      <c r="C68" s="41">
        <f>'[1]SD 4. Assets (RAB)'!AK22</f>
        <v>30864</v>
      </c>
      <c r="D68" s="41">
        <f>'[1]SD 4. Assets (RAB)'!AL22</f>
        <v>53485</v>
      </c>
      <c r="E68" s="41">
        <f>'[1]SD 4. Assets (RAB)'!AM22</f>
        <v>32314.3882767055</v>
      </c>
      <c r="F68" s="41">
        <f>'[1]SD 4. Assets (RAB)'!AN22</f>
        <v>39909.653680105803</v>
      </c>
      <c r="G68" s="41">
        <f>'[1]SD 4. Assets (RAB)'!AO22</f>
        <v>47944.345816322799</v>
      </c>
      <c r="H68" s="41">
        <f>'[1]SD 4. Assets (RAB)'!AP22</f>
        <v>23275.780936247102</v>
      </c>
      <c r="I68" s="41">
        <f>'[1]SD 4. Assets (RAB)'!AQ22</f>
        <v>37762.845168754997</v>
      </c>
      <c r="K68" s="1">
        <f>'[1]SD 4. Assets (RAB)'!AJ31</f>
        <v>6119.7222451769303</v>
      </c>
      <c r="L68" s="1">
        <f>'[1]SD 4. Assets (RAB)'!AK31</f>
        <v>5080</v>
      </c>
      <c r="M68" s="1">
        <f>'[1]SD 4. Assets (RAB)'!AL31</f>
        <v>8836</v>
      </c>
      <c r="N68" s="1">
        <f>'[1]SD 4. Assets (RAB)'!AM31</f>
        <v>5220.1073170498503</v>
      </c>
      <c r="O68" s="1">
        <f>'[1]SD 4. Assets (RAB)'!AN31</f>
        <v>6282.7247933647404</v>
      </c>
      <c r="P68" s="1">
        <f>'[1]SD 4. Assets (RAB)'!AO31</f>
        <v>7251.5390513024304</v>
      </c>
      <c r="Q68" s="1">
        <f>'[1]SD 4. Assets (RAB)'!AP31</f>
        <v>3459.83906216271</v>
      </c>
      <c r="R68" s="1">
        <f>'[1]SD 4. Assets (RAB)'!AQ31</f>
        <v>5383.5837329323003</v>
      </c>
      <c r="T68" s="1">
        <f>'[1]SD 4. Assets (RAB)'!AJ40</f>
        <v>28121.2775752944</v>
      </c>
      <c r="U68" s="1">
        <f>'[1]SD 4. Assets (RAB)'!AK40</f>
        <v>25211</v>
      </c>
      <c r="V68" s="1">
        <f>'[1]SD 4. Assets (RAB)'!AL40</f>
        <v>49011</v>
      </c>
      <c r="W68" s="1">
        <f>'[1]SD 4. Assets (RAB)'!AM40</f>
        <v>33762.421169597299</v>
      </c>
      <c r="X68" s="1">
        <f>'[1]SD 4. Assets (RAB)'!AN40</f>
        <v>49166.451993646202</v>
      </c>
      <c r="Y68" s="1">
        <f>'[1]SD 4. Assets (RAB)'!AO40</f>
        <v>60825.703878451503</v>
      </c>
      <c r="Z68" s="1">
        <f>'[1]SD 4. Assets (RAB)'!AP40</f>
        <v>32705.249420250399</v>
      </c>
      <c r="AA68" s="1">
        <f>'[1]SD 4. Assets (RAB)'!AQ40</f>
        <v>56439.635259327697</v>
      </c>
      <c r="AC68" s="1">
        <f>'[1]SD 4. Assets (RAB)'!AJ58+'[1]SD 4. Assets (RAB)'!AJ67</f>
        <v>6847.5894722145295</v>
      </c>
      <c r="AD68" s="1">
        <f>'[1]SD 4. Assets (RAB)'!AK58+'[1]SD 4. Assets (RAB)'!AK67</f>
        <v>5675</v>
      </c>
      <c r="AE68" s="1">
        <f>'[1]SD 4. Assets (RAB)'!AL58+'[1]SD 4. Assets (RAB)'!AL67</f>
        <v>10257</v>
      </c>
      <c r="AF68" s="1">
        <f>'[1]SD 4. Assets (RAB)'!AM58+'[1]SD 4. Assets (RAB)'!AM67</f>
        <v>6500.4797628126908</v>
      </c>
      <c r="AG68" s="1">
        <f>'[1]SD 4. Assets (RAB)'!AN58+'[1]SD 4. Assets (RAB)'!AN67</f>
        <v>8235.1635366071205</v>
      </c>
      <c r="AH68" s="1">
        <f>'[1]SD 4. Assets (RAB)'!AO58+'[1]SD 4. Assets (RAB)'!AO67</f>
        <v>8832.5678321337909</v>
      </c>
      <c r="AI68" s="1">
        <f>'[1]SD 4. Assets (RAB)'!AP58+'[1]SD 4. Assets (RAB)'!AP67</f>
        <v>4799.0189558557195</v>
      </c>
      <c r="AJ68" s="1">
        <f>'[1]SD 4. Assets (RAB)'!AQ58+'[1]SD 4. Assets (RAB)'!AQ67</f>
        <v>7906.9379705612791</v>
      </c>
    </row>
    <row r="69" spans="1:36" x14ac:dyDescent="0.25">
      <c r="A69" s="21" t="s">
        <v>51</v>
      </c>
      <c r="B69" s="41">
        <f>'[1]SD 4. Assets (RAB)'!AJ23</f>
        <v>-49190.120276901398</v>
      </c>
      <c r="C69" s="41">
        <f>'[1]SD 4. Assets (RAB)'!AK23</f>
        <v>-50989</v>
      </c>
      <c r="D69" s="41">
        <f>'[1]SD 4. Assets (RAB)'!AL23</f>
        <v>-50341</v>
      </c>
      <c r="E69" s="41">
        <f>'[1]SD 4. Assets (RAB)'!AM23</f>
        <v>-53440.138402985103</v>
      </c>
      <c r="F69" s="41">
        <f>'[1]SD 4. Assets (RAB)'!AN23</f>
        <v>-56997.468507117999</v>
      </c>
      <c r="G69" s="41">
        <f>'[1]SD 4. Assets (RAB)'!AO23</f>
        <v>-60114.112003796603</v>
      </c>
      <c r="H69" s="41">
        <f>'[1]SD 4. Assets (RAB)'!AP23</f>
        <v>-63000.535840553399</v>
      </c>
      <c r="I69" s="41">
        <f>'[1]SD 4. Assets (RAB)'!AQ23</f>
        <v>-65621.356185174198</v>
      </c>
      <c r="K69" s="1">
        <f>'[1]SD 4. Assets (RAB)'!AJ32</f>
        <v>-5304.3458090753402</v>
      </c>
      <c r="L69" s="1">
        <f>'[1]SD 4. Assets (RAB)'!AK32</f>
        <v>-5522</v>
      </c>
      <c r="M69" s="1">
        <f>'[1]SD 4. Assets (RAB)'!AL32</f>
        <v>-5661</v>
      </c>
      <c r="N69" s="1">
        <f>'[1]SD 4. Assets (RAB)'!AM32</f>
        <v>-5905.3449137521702</v>
      </c>
      <c r="O69" s="1">
        <f>'[1]SD 4. Assets (RAB)'!AN32</f>
        <v>-6275.8992245456702</v>
      </c>
      <c r="P69" s="1">
        <f>'[1]SD 4. Assets (RAB)'!AO32</f>
        <v>-6457.1526317527696</v>
      </c>
      <c r="Q69" s="1">
        <f>'[1]SD 4. Assets (RAB)'!AP32</f>
        <v>-6672.3910528111901</v>
      </c>
      <c r="R69" s="1">
        <f>'[1]SD 4. Assets (RAB)'!AQ32</f>
        <v>-6778.1222070153299</v>
      </c>
      <c r="T69" s="1">
        <f>'[1]SD 4. Assets (RAB)'!AJ41</f>
        <v>-37197.275861675203</v>
      </c>
      <c r="U69" s="1">
        <f>'[1]SD 4. Assets (RAB)'!AK41</f>
        <v>-40917</v>
      </c>
      <c r="V69" s="1">
        <f>'[1]SD 4. Assets (RAB)'!AL41</f>
        <v>-44670</v>
      </c>
      <c r="W69" s="1">
        <f>'[1]SD 4. Assets (RAB)'!AM41</f>
        <v>-52018.416333024303</v>
      </c>
      <c r="X69" s="1">
        <f>'[1]SD 4. Assets (RAB)'!AN41</f>
        <v>-61831.519026759401</v>
      </c>
      <c r="Y69" s="1">
        <f>'[1]SD 4. Assets (RAB)'!AO41</f>
        <v>-67076.571377513101</v>
      </c>
      <c r="Z69" s="1">
        <f>'[1]SD 4. Assets (RAB)'!AP41</f>
        <v>-75652.334217696407</v>
      </c>
      <c r="AA69" s="1">
        <f>'[1]SD 4. Assets (RAB)'!AQ41</f>
        <v>-82802.461925167794</v>
      </c>
      <c r="AC69" s="1">
        <f>'[1]SD 4. Assets (RAB)'!AJ59+'[1]SD 4. Assets (RAB)'!AJ68</f>
        <v>-30028.950909985218</v>
      </c>
      <c r="AD69" s="1">
        <f>'[1]SD 4. Assets (RAB)'!AK59+'[1]SD 4. Assets (RAB)'!AK68</f>
        <v>-33409</v>
      </c>
      <c r="AE69" s="1">
        <f>'[1]SD 4. Assets (RAB)'!AL59+'[1]SD 4. Assets (RAB)'!AL68</f>
        <v>-37742</v>
      </c>
      <c r="AF69" s="1">
        <f>'[1]SD 4. Assets (RAB)'!AM59+'[1]SD 4. Assets (RAB)'!AM68</f>
        <v>-43983.374080815098</v>
      </c>
      <c r="AG69" s="1">
        <f>'[1]SD 4. Assets (RAB)'!AN59+'[1]SD 4. Assets (RAB)'!AN68</f>
        <v>-53851.141952588303</v>
      </c>
      <c r="AH69" s="1">
        <f>'[1]SD 4. Assets (RAB)'!AO59+'[1]SD 4. Assets (RAB)'!AO68</f>
        <v>-48067.110041604297</v>
      </c>
      <c r="AI69" s="1">
        <f>'[1]SD 4. Assets (RAB)'!AP59+'[1]SD 4. Assets (RAB)'!AP68</f>
        <v>-39013.024663866498</v>
      </c>
      <c r="AJ69" s="1">
        <f>'[1]SD 4. Assets (RAB)'!AQ59+'[1]SD 4. Assets (RAB)'!AQ68</f>
        <v>-44213.621227307303</v>
      </c>
    </row>
    <row r="70" spans="1:36" x14ac:dyDescent="0.25">
      <c r="A70" s="21" t="s">
        <v>52</v>
      </c>
      <c r="B70" s="41">
        <f>'[1]SD 4. Assets (RAB)'!AJ24</f>
        <v>-11528.097338157299</v>
      </c>
      <c r="C70" s="41">
        <f>'[1]SD 4. Assets (RAB)'!AK24</f>
        <v>-20125</v>
      </c>
      <c r="D70" s="41">
        <f>'[1]SD 4. Assets (RAB)'!AL24</f>
        <v>3144</v>
      </c>
      <c r="E70" s="41">
        <f>'[1]SD 4. Assets (RAB)'!AM24</f>
        <v>-21125.750126279603</v>
      </c>
      <c r="F70" s="41">
        <f>'[1]SD 4. Assets (RAB)'!AN24</f>
        <v>-17087.814827012196</v>
      </c>
      <c r="G70" s="41">
        <f>'[1]SD 4. Assets (RAB)'!AO24</f>
        <v>-12169.766187473804</v>
      </c>
      <c r="H70" s="41">
        <f>'[1]SD 4. Assets (RAB)'!AP24</f>
        <v>-39724.754904306297</v>
      </c>
      <c r="I70" s="41">
        <f>'[1]SD 4. Assets (RAB)'!AQ24</f>
        <v>-27858.511016419201</v>
      </c>
      <c r="K70" s="1">
        <f>'[1]SD 4. Assets (RAB)'!AJ33</f>
        <v>815.37643610159012</v>
      </c>
      <c r="L70" s="1">
        <f>'[1]SD 4. Assets (RAB)'!AK33</f>
        <v>-442</v>
      </c>
      <c r="M70" s="1">
        <f>'[1]SD 4. Assets (RAB)'!AL33</f>
        <v>3175</v>
      </c>
      <c r="N70" s="1">
        <f>'[1]SD 4. Assets (RAB)'!AM33</f>
        <v>-685.23759670231993</v>
      </c>
      <c r="O70" s="1">
        <f>'[1]SD 4. Assets (RAB)'!AN33</f>
        <v>6.8255688190702131</v>
      </c>
      <c r="P70" s="1">
        <f>'[1]SD 4. Assets (RAB)'!AO33</f>
        <v>794.38641954966079</v>
      </c>
      <c r="Q70" s="1">
        <f>'[1]SD 4. Assets (RAB)'!AP33</f>
        <v>-3212.5519906484801</v>
      </c>
      <c r="R70" s="1">
        <f>'[1]SD 4. Assets (RAB)'!AQ33</f>
        <v>-1394.5384740830295</v>
      </c>
      <c r="T70" s="1">
        <f>'[1]SD 4. Assets (RAB)'!AJ42</f>
        <v>-9075.9982863808036</v>
      </c>
      <c r="U70" s="1">
        <f>'[1]SD 4. Assets (RAB)'!AK42</f>
        <v>-15706</v>
      </c>
      <c r="V70" s="1">
        <f>'[1]SD 4. Assets (RAB)'!AL42</f>
        <v>4341</v>
      </c>
      <c r="W70" s="1">
        <f>'[1]SD 4. Assets (RAB)'!AM42</f>
        <v>-18255.995163427004</v>
      </c>
      <c r="X70" s="1">
        <f>'[1]SD 4. Assets (RAB)'!AN42</f>
        <v>-12665.067033113199</v>
      </c>
      <c r="Y70" s="1">
        <f>'[1]SD 4. Assets (RAB)'!AO42</f>
        <v>-6250.8674990615982</v>
      </c>
      <c r="Z70" s="1">
        <f>'[1]SD 4. Assets (RAB)'!AP42</f>
        <v>-42947.084797446005</v>
      </c>
      <c r="AA70" s="1">
        <f>'[1]SD 4. Assets (RAB)'!AQ42</f>
        <v>-26362.826665840097</v>
      </c>
      <c r="AC70" s="1">
        <f>'[1]SD 4. Assets (RAB)'!AJ60+'[1]SD 4. Assets (RAB)'!AJ69</f>
        <v>-23181.361437770691</v>
      </c>
      <c r="AD70" s="1">
        <f>'[1]SD 4. Assets (RAB)'!AK60+'[1]SD 4. Assets (RAB)'!AK69</f>
        <v>-27734</v>
      </c>
      <c r="AE70" s="1">
        <f>'[1]SD 4. Assets (RAB)'!AL60+'[1]SD 4. Assets (RAB)'!AL69</f>
        <v>-27485</v>
      </c>
      <c r="AF70" s="1">
        <f>'[1]SD 4. Assets (RAB)'!AM60+'[1]SD 4. Assets (RAB)'!AM69</f>
        <v>-37482.894318002407</v>
      </c>
      <c r="AG70" s="1">
        <f>'[1]SD 4. Assets (RAB)'!AN60+'[1]SD 4. Assets (RAB)'!AN69</f>
        <v>-45615.978415981182</v>
      </c>
      <c r="AH70" s="1">
        <f>'[1]SD 4. Assets (RAB)'!AO60+'[1]SD 4. Assets (RAB)'!AO69</f>
        <v>-39234.542209470506</v>
      </c>
      <c r="AI70" s="1">
        <f>'[1]SD 4. Assets (RAB)'!AP60+'[1]SD 4. Assets (RAB)'!AP69</f>
        <v>-34214.00570801078</v>
      </c>
      <c r="AJ70" s="1">
        <f>'[1]SD 4. Assets (RAB)'!AQ60+'[1]SD 4. Assets (RAB)'!AQ69</f>
        <v>-36306.683256746022</v>
      </c>
    </row>
    <row r="71" spans="1:36" x14ac:dyDescent="0.25">
      <c r="A71" s="21" t="s">
        <v>53</v>
      </c>
      <c r="B71" s="41">
        <f>'[1]SD 4. Assets (RAB)'!AJ25</f>
        <v>16072</v>
      </c>
      <c r="C71" s="41">
        <f>'[1]SD 4. Assets (RAB)'!AK25</f>
        <v>14000</v>
      </c>
      <c r="D71" s="41">
        <f>'[1]SD 4. Assets (RAB)'!AL25</f>
        <v>46251</v>
      </c>
      <c r="E71" s="41">
        <f>'[1]SD 4. Assets (RAB)'!AM25</f>
        <v>92649.064179541194</v>
      </c>
      <c r="F71" s="41">
        <f>'[1]SD 4. Assets (RAB)'!AN25</f>
        <v>73546.430643036001</v>
      </c>
      <c r="G71" s="41">
        <f>'[1]SD 4. Assets (RAB)'!AO25</f>
        <v>42707.424353078299</v>
      </c>
      <c r="H71" s="41">
        <f>'[1]SD 4. Assets (RAB)'!AP25</f>
        <v>79860.015192464198</v>
      </c>
      <c r="I71" s="41">
        <f>'[1]SD 4. Assets (RAB)'!AQ25</f>
        <v>75782.438464236096</v>
      </c>
      <c r="K71" s="1">
        <f>'[1]SD 4. Assets (RAB)'!AJ34</f>
        <v>2578</v>
      </c>
      <c r="L71" s="1">
        <f>'[1]SD 4. Assets (RAB)'!AK34</f>
        <v>221</v>
      </c>
      <c r="M71" s="1">
        <f>'[1]SD 4. Assets (RAB)'!AL34</f>
        <v>178</v>
      </c>
      <c r="N71" s="1">
        <f>'[1]SD 4. Assets (RAB)'!AM34</f>
        <v>6549.2318605862602</v>
      </c>
      <c r="O71" s="1">
        <f>'[1]SD 4. Assets (RAB)'!AN34</f>
        <v>0</v>
      </c>
      <c r="P71" s="1">
        <f>'[1]SD 4. Assets (RAB)'!AO34</f>
        <v>0</v>
      </c>
      <c r="Q71" s="1">
        <f>'[1]SD 4. Assets (RAB)'!AP34</f>
        <v>0</v>
      </c>
      <c r="R71" s="1">
        <f>'[1]SD 4. Assets (RAB)'!AQ34</f>
        <v>0</v>
      </c>
      <c r="T71" s="1">
        <f>'[1]SD 4. Assets (RAB)'!AJ43</f>
        <v>103659</v>
      </c>
      <c r="U71" s="1">
        <f>'[1]SD 4. Assets (RAB)'!AK43</f>
        <v>136409</v>
      </c>
      <c r="V71" s="1">
        <f>'[1]SD 4. Assets (RAB)'!AL43</f>
        <v>209852</v>
      </c>
      <c r="W71" s="1">
        <f>'[1]SD 4. Assets (RAB)'!AM43</f>
        <v>352965.21701626398</v>
      </c>
      <c r="X71" s="1">
        <f>'[1]SD 4. Assets (RAB)'!AN43</f>
        <v>136918.51115666199</v>
      </c>
      <c r="Y71" s="1">
        <f>'[1]SD 4. Assets (RAB)'!AO43</f>
        <v>246469.72360772299</v>
      </c>
      <c r="Z71" s="1">
        <f>'[1]SD 4. Assets (RAB)'!AP43</f>
        <v>236731.65483797001</v>
      </c>
      <c r="AA71" s="1">
        <f>'[1]SD 4. Assets (RAB)'!AQ43</f>
        <v>209259.589283821</v>
      </c>
      <c r="AC71" s="1">
        <f>'[1]SD 4. Assets (RAB)'!AJ61+'[1]SD 4. Assets (RAB)'!AJ70</f>
        <v>31937</v>
      </c>
      <c r="AD71" s="1">
        <f>'[1]SD 4. Assets (RAB)'!AK61+'[1]SD 4. Assets (RAB)'!AK70</f>
        <v>40785</v>
      </c>
      <c r="AE71" s="1">
        <f>'[1]SD 4. Assets (RAB)'!AL61+'[1]SD 4. Assets (RAB)'!AL70</f>
        <v>53962</v>
      </c>
      <c r="AF71" s="1">
        <f>'[1]SD 4. Assets (RAB)'!AM61+'[1]SD 4. Assets (RAB)'!AM70</f>
        <v>61606.977390971304</v>
      </c>
      <c r="AG71" s="1">
        <f>'[1]SD 4. Assets (RAB)'!AN61+'[1]SD 4. Assets (RAB)'!AN70</f>
        <v>28037.032074973598</v>
      </c>
      <c r="AH71" s="1">
        <f>'[1]SD 4. Assets (RAB)'!AO61+'[1]SD 4. Assets (RAB)'!AO70</f>
        <v>81128.177846776598</v>
      </c>
      <c r="AI71" s="1">
        <f>'[1]SD 4. Assets (RAB)'!AP61+'[1]SD 4. Assets (RAB)'!AP70</f>
        <v>50375.673540318996</v>
      </c>
      <c r="AJ71" s="1">
        <f>'[1]SD 4. Assets (RAB)'!AQ61+'[1]SD 4. Assets (RAB)'!AQ70</f>
        <v>86568.845623669695</v>
      </c>
    </row>
    <row r="72" spans="1:36" x14ac:dyDescent="0.25">
      <c r="A72" s="21" t="s">
        <v>54</v>
      </c>
      <c r="B72" s="41">
        <f>'[1]SD 4. Assets (RAB)'!AJ26</f>
        <v>0</v>
      </c>
      <c r="C72" s="41">
        <f>'[1]SD 4. Assets (RAB)'!AK26</f>
        <v>0</v>
      </c>
      <c r="D72" s="41">
        <f>'[1]SD 4. Assets (RAB)'!AL26</f>
        <v>0</v>
      </c>
      <c r="E72" s="41">
        <f>'[1]SD 4. Assets (RAB)'!AM26</f>
        <v>0</v>
      </c>
      <c r="F72" s="41">
        <f>'[1]SD 4. Assets (RAB)'!AN26</f>
        <v>0</v>
      </c>
      <c r="G72" s="41">
        <f>'[1]SD 4. Assets (RAB)'!AO26</f>
        <v>0</v>
      </c>
      <c r="H72" s="41">
        <f>'[1]SD 4. Assets (RAB)'!AP26</f>
        <v>0</v>
      </c>
      <c r="I72" s="41">
        <f>'[1]SD 4. Assets (RAB)'!AQ26</f>
        <v>0</v>
      </c>
      <c r="K72" s="1">
        <f>'[1]SD 4. Assets (RAB)'!AJ35</f>
        <v>0</v>
      </c>
      <c r="L72" s="1">
        <f>'[1]SD 4. Assets (RAB)'!AK35</f>
        <v>0</v>
      </c>
      <c r="M72" s="1">
        <f>'[1]SD 4. Assets (RAB)'!AL35</f>
        <v>0</v>
      </c>
      <c r="N72" s="1">
        <f>'[1]SD 4. Assets (RAB)'!AM35</f>
        <v>0</v>
      </c>
      <c r="O72" s="1">
        <f>'[1]SD 4. Assets (RAB)'!AN35</f>
        <v>0</v>
      </c>
      <c r="P72" s="1">
        <f>'[1]SD 4. Assets (RAB)'!AO35</f>
        <v>0</v>
      </c>
      <c r="Q72" s="1">
        <f>'[1]SD 4. Assets (RAB)'!AP35</f>
        <v>0</v>
      </c>
      <c r="R72" s="1">
        <f>'[1]SD 4. Assets (RAB)'!AQ35</f>
        <v>0</v>
      </c>
      <c r="T72" s="1">
        <f>'[1]SD 4. Assets (RAB)'!AJ44</f>
        <v>-2278</v>
      </c>
      <c r="U72" s="1">
        <f>'[1]SD 4. Assets (RAB)'!AK44</f>
        <v>-239</v>
      </c>
      <c r="V72" s="1">
        <f>'[1]SD 4. Assets (RAB)'!AL44</f>
        <v>-597</v>
      </c>
      <c r="W72" s="1">
        <f>'[1]SD 4. Assets (RAB)'!AM44</f>
        <v>-1387</v>
      </c>
      <c r="X72" s="1">
        <f>'[1]SD 4. Assets (RAB)'!AN44</f>
        <v>-1870.7280499999999</v>
      </c>
      <c r="Y72" s="1">
        <f>'[1]SD 4. Assets (RAB)'!AO44</f>
        <v>-1055.1251199999399</v>
      </c>
      <c r="Z72" s="1">
        <f>'[1]SD 4. Assets (RAB)'!AP44</f>
        <v>-2391.5924199999399</v>
      </c>
      <c r="AA72" s="1">
        <f>'[1]SD 4. Assets (RAB)'!AQ44</f>
        <v>-432.27473999994299</v>
      </c>
      <c r="AC72" s="1">
        <f>'[1]SD 4. Assets (RAB)'!AJ62+'[1]SD 4. Assets (RAB)'!AJ71</f>
        <v>-5327</v>
      </c>
      <c r="AD72" s="1">
        <f>'[1]SD 4. Assets (RAB)'!AK62+'[1]SD 4. Assets (RAB)'!AK71</f>
        <v>-4221</v>
      </c>
      <c r="AE72" s="1">
        <f>'[1]SD 4. Assets (RAB)'!AL62+'[1]SD 4. Assets (RAB)'!AL71</f>
        <v>-4693</v>
      </c>
      <c r="AF72" s="1">
        <f>'[1]SD 4. Assets (RAB)'!AM62+'[1]SD 4. Assets (RAB)'!AM71</f>
        <v>-2576</v>
      </c>
      <c r="AG72" s="1">
        <f>'[1]SD 4. Assets (RAB)'!AN62+'[1]SD 4. Assets (RAB)'!AN71</f>
        <v>-2586.5561499999999</v>
      </c>
      <c r="AH72" s="1">
        <f>'[1]SD 4. Assets (RAB)'!AO62+'[1]SD 4. Assets (RAB)'!AO71</f>
        <v>-4018.2957799999999</v>
      </c>
      <c r="AI72" s="1">
        <f>'[1]SD 4. Assets (RAB)'!AP62+'[1]SD 4. Assets (RAB)'!AP71</f>
        <v>-3052.8013500000002</v>
      </c>
      <c r="AJ72" s="1">
        <f>'[1]SD 4. Assets (RAB)'!AQ62+'[1]SD 4. Assets (RAB)'!AQ71</f>
        <v>-2760.1592799999999</v>
      </c>
    </row>
    <row r="73" spans="1:36" x14ac:dyDescent="0.25">
      <c r="A73" s="21" t="s">
        <v>55</v>
      </c>
      <c r="B73" s="42">
        <f>'[1]SD 4. Assets (RAB)'!AJ27</f>
        <v>1267077.6261765629</v>
      </c>
      <c r="C73" s="42">
        <f>'[1]SD 4. Assets (RAB)'!AK27</f>
        <v>1260952.6261765629</v>
      </c>
      <c r="D73" s="42">
        <f>'[1]SD 4. Assets (RAB)'!AL27</f>
        <v>1310347.6261765629</v>
      </c>
      <c r="E73" s="42">
        <f>'[1]SD 4. Assets (RAB)'!AM27</f>
        <v>1381871.7586736616</v>
      </c>
      <c r="F73" s="42">
        <f>'[1]SD 4. Assets (RAB)'!AN27</f>
        <v>1438330.3744896937</v>
      </c>
      <c r="G73" s="42">
        <f>'[1]SD 4. Assets (RAB)'!AO27</f>
        <v>1468868.0326552945</v>
      </c>
      <c r="H73" s="42">
        <f>'[1]SD 4. Assets (RAB)'!AP27</f>
        <v>1509003.2929434481</v>
      </c>
      <c r="I73" s="42">
        <f>'[1]SD 4. Assets (RAB)'!AQ27</f>
        <v>1556927.2203912665</v>
      </c>
      <c r="K73" s="1">
        <f>'[1]SD 4. Assets (RAB)'!AJ36</f>
        <v>208543.15624601059</v>
      </c>
      <c r="L73" s="1">
        <f>'[1]SD 4. Assets (RAB)'!AK36</f>
        <v>208322.15624601059</v>
      </c>
      <c r="M73" s="1">
        <f>'[1]SD 4. Assets (RAB)'!AL36</f>
        <v>211675.15624601059</v>
      </c>
      <c r="N73" s="1">
        <f>'[1]SD 4. Assets (RAB)'!AM36</f>
        <v>217539.34597025494</v>
      </c>
      <c r="O73" s="1">
        <f>'[1]SD 4. Assets (RAB)'!AN36</f>
        <v>217546.17153907407</v>
      </c>
      <c r="P73" s="1">
        <f>'[1]SD 4. Assets (RAB)'!AO36</f>
        <v>218340.55795862366</v>
      </c>
      <c r="Q73" s="1">
        <f>'[1]SD 4. Assets (RAB)'!AP36</f>
        <v>215128.00596797449</v>
      </c>
      <c r="R73" s="1">
        <f>'[1]SD 4. Assets (RAB)'!AQ36</f>
        <v>213733.46749389201</v>
      </c>
      <c r="T73" s="1">
        <f>'[1]SD 4. Assets (RAB)'!AJ45</f>
        <v>1035006.9204308742</v>
      </c>
      <c r="U73" s="1">
        <f>'[1]SD 4. Assets (RAB)'!AK45</f>
        <v>1155470.9204308742</v>
      </c>
      <c r="V73" s="1">
        <f>'[1]SD 4. Assets (RAB)'!AL45</f>
        <v>1369065.9204308742</v>
      </c>
      <c r="W73" s="1">
        <f>'[1]SD 4. Assets (RAB)'!AM45</f>
        <v>1702388.4002799967</v>
      </c>
      <c r="X73" s="1">
        <f>'[1]SD 4. Assets (RAB)'!AN45</f>
        <v>1824771.1163535486</v>
      </c>
      <c r="Y73" s="1">
        <f>'[1]SD 4. Assets (RAB)'!AO45</f>
        <v>2063934.8473422115</v>
      </c>
      <c r="Z73" s="1">
        <f>'[1]SD 4. Assets (RAB)'!AP45</f>
        <v>2255327.8249627338</v>
      </c>
      <c r="AA73" s="1">
        <f>'[1]SD 4. Assets (RAB)'!AQ45</f>
        <v>2437792.3128407211</v>
      </c>
      <c r="AC73" s="1">
        <f>'[1]SD 4. Assets (RAB)'!AJ63+'[1]SD 4. Assets (RAB)'!AJ72</f>
        <v>232978.51291487532</v>
      </c>
      <c r="AD73" s="1">
        <f>'[1]SD 4. Assets (RAB)'!AK63+'[1]SD 4. Assets (RAB)'!AK72</f>
        <v>241808.51291487532</v>
      </c>
      <c r="AE73" s="1">
        <f>'[1]SD 4. Assets (RAB)'!AL63+'[1]SD 4. Assets (RAB)'!AL72</f>
        <v>263593.51291487529</v>
      </c>
      <c r="AF73" s="1">
        <f>'[1]SD 4. Assets (RAB)'!AM63+'[1]SD 4. Assets (RAB)'!AM72</f>
        <v>285142.53745502187</v>
      </c>
      <c r="AG73" s="1">
        <f>'[1]SD 4. Assets (RAB)'!AN63+'[1]SD 4. Assets (RAB)'!AN72</f>
        <v>264977.03496401443</v>
      </c>
      <c r="AH73" s="1">
        <f>'[1]SD 4. Assets (RAB)'!AO63+'[1]SD 4. Assets (RAB)'!AO72</f>
        <v>302852.37482132111</v>
      </c>
      <c r="AI73" s="1">
        <f>'[1]SD 4. Assets (RAB)'!AP63+'[1]SD 4. Assets (RAB)'!AP72</f>
        <v>315961.24130362924</v>
      </c>
      <c r="AJ73" s="1">
        <f>'[1]SD 4. Assets (RAB)'!AQ63+'[1]SD 4. Assets (RAB)'!AQ72</f>
        <v>363463.24439055269</v>
      </c>
    </row>
    <row r="74" spans="1:36" x14ac:dyDescent="0.25">
      <c r="B74" s="14"/>
      <c r="C74" s="14"/>
      <c r="D74" s="14"/>
      <c r="E74" s="14"/>
      <c r="F74" s="14"/>
      <c r="G74" s="14"/>
      <c r="H74" s="14"/>
      <c r="I74" s="14"/>
    </row>
    <row r="75" spans="1:36" x14ac:dyDescent="0.25">
      <c r="A75" t="s">
        <v>58</v>
      </c>
      <c r="B75" s="1">
        <f>'[1]SD 3. Opex'!AJ14</f>
        <v>120730</v>
      </c>
      <c r="C75" s="1">
        <f>'[1]SD 3. Opex'!AK14</f>
        <v>123090</v>
      </c>
      <c r="D75" s="1">
        <f>'[1]SD 3. Opex'!AL14</f>
        <v>119710</v>
      </c>
      <c r="E75" s="1">
        <f>'[1]SD 3. Opex'!AM14</f>
        <v>124140</v>
      </c>
      <c r="F75" s="1">
        <f>'[1]SD 3. Opex'!AN14</f>
        <v>143240</v>
      </c>
      <c r="G75" s="1">
        <f>'[1]SD 3. Opex'!AO14</f>
        <v>137770</v>
      </c>
      <c r="H75" s="1">
        <f>'[1]SD 3. Opex'!AP14</f>
        <v>152110</v>
      </c>
      <c r="I75" s="1">
        <f>'[1]SD 3. Opex'!AQ14</f>
        <v>143050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workbookViewId="0">
      <selection activeCell="C63" sqref="C63:J76"/>
    </sheetView>
  </sheetViews>
  <sheetFormatPr defaultRowHeight="15" x14ac:dyDescent="0.25"/>
  <cols>
    <col min="1" max="1" width="51.7109375" bestFit="1" customWidth="1"/>
    <col min="2" max="2" width="5" bestFit="1" customWidth="1"/>
    <col min="3" max="10" width="12.140625" bestFit="1" customWidth="1"/>
  </cols>
  <sheetData>
    <row r="1" spans="1:10" ht="26.25" customHeight="1" x14ac:dyDescent="0.25">
      <c r="C1" s="45" t="s">
        <v>103</v>
      </c>
      <c r="D1" s="45"/>
      <c r="E1" s="45"/>
      <c r="F1" s="45"/>
      <c r="G1" s="45"/>
      <c r="H1" s="45"/>
      <c r="I1" s="45"/>
      <c r="J1" s="45"/>
    </row>
    <row r="2" spans="1:10" x14ac:dyDescent="0.25">
      <c r="C2" s="29">
        <v>38534</v>
      </c>
      <c r="D2" s="29">
        <f t="shared" ref="D2:J2" si="0">DATE(YEAR(C2)+1,MONTH(C2),DAY(C2))</f>
        <v>38899</v>
      </c>
      <c r="E2" s="29">
        <f t="shared" si="0"/>
        <v>39264</v>
      </c>
      <c r="F2" s="29">
        <f t="shared" si="0"/>
        <v>39630</v>
      </c>
      <c r="G2" s="29">
        <f t="shared" si="0"/>
        <v>39995</v>
      </c>
      <c r="H2" s="29">
        <f t="shared" si="0"/>
        <v>40360</v>
      </c>
      <c r="I2" s="29">
        <f t="shared" si="0"/>
        <v>40725</v>
      </c>
      <c r="J2" s="29">
        <f t="shared" si="0"/>
        <v>41091</v>
      </c>
    </row>
    <row r="3" spans="1:10" x14ac:dyDescent="0.25">
      <c r="A3" t="s">
        <v>5</v>
      </c>
      <c r="B3" t="s">
        <v>6</v>
      </c>
      <c r="C3" s="30">
        <f>'[2]PTRM inputs'!C3</f>
        <v>5.4251261538461507E-2</v>
      </c>
      <c r="D3" s="30">
        <f>'[2]PTRM inputs'!D3</f>
        <v>5.3930376923076916E-2</v>
      </c>
      <c r="E3" s="30">
        <f>'[2]PTRM inputs'!E3</f>
        <v>5.7986096153846159E-2</v>
      </c>
      <c r="F3" s="30">
        <f>'[2]PTRM inputs'!F3</f>
        <v>6.1662942307692287E-2</v>
      </c>
      <c r="G3" s="30">
        <f>'[2]PTRM inputs'!G3</f>
        <v>5.0144519230769236E-2</v>
      </c>
      <c r="H3" s="30">
        <f>'[2]PTRM inputs'!H3</f>
        <v>5.5384192307692308E-2</v>
      </c>
      <c r="I3" s="30">
        <f>'[2]PTRM inputs'!I3</f>
        <v>5.3288969230769222E-2</v>
      </c>
      <c r="J3" s="30">
        <f>'[2]PTRM inputs'!J3</f>
        <v>4.0647823076923072E-2</v>
      </c>
    </row>
    <row r="4" spans="1:10" x14ac:dyDescent="0.25">
      <c r="A4" t="s">
        <v>7</v>
      </c>
      <c r="B4" t="s">
        <v>8</v>
      </c>
      <c r="C4" s="31">
        <f>'[2]PTRM inputs'!C4</f>
        <v>2.8537816135084659E-2</v>
      </c>
      <c r="D4" s="31">
        <f>'[2]PTRM inputs'!D4</f>
        <v>2.8224757973733805E-2</v>
      </c>
      <c r="E4" s="31">
        <f>'[2]PTRM inputs'!E4</f>
        <v>3.2181557223264656E-2</v>
      </c>
      <c r="F4" s="31">
        <f>'[2]PTRM inputs'!F4</f>
        <v>3.5768724202626556E-2</v>
      </c>
      <c r="G4" s="31">
        <f>'[2]PTRM inputs'!G4</f>
        <v>2.4531238273921341E-2</v>
      </c>
      <c r="H4" s="31">
        <f>'[2]PTRM inputs'!H4</f>
        <v>2.9643114446529228E-2</v>
      </c>
      <c r="I4" s="31">
        <f>'[2]PTRM inputs'!I4</f>
        <v>2.7598994371482277E-2</v>
      </c>
      <c r="J4" s="31">
        <f>'[2]PTRM inputs'!J4</f>
        <v>1.526616885553489E-2</v>
      </c>
    </row>
    <row r="5" spans="1:10" x14ac:dyDescent="0.25">
      <c r="A5" t="s">
        <v>9</v>
      </c>
      <c r="B5" t="s">
        <v>10</v>
      </c>
      <c r="C5" s="32">
        <f>'[2]PTRM inputs'!C5</f>
        <v>2.5000000000000001E-2</v>
      </c>
      <c r="D5" s="32">
        <f>'[2]PTRM inputs'!D5</f>
        <v>2.5000000000000001E-2</v>
      </c>
      <c r="E5" s="32">
        <f>'[2]PTRM inputs'!E5</f>
        <v>2.5000000000000001E-2</v>
      </c>
      <c r="F5" s="32">
        <f>'[2]PTRM inputs'!F5</f>
        <v>2.5000000000000001E-2</v>
      </c>
      <c r="G5" s="32">
        <f>'[2]PTRM inputs'!G5</f>
        <v>2.5000000000000001E-2</v>
      </c>
      <c r="H5" s="32">
        <f>'[2]PTRM inputs'!H5</f>
        <v>2.5000000000000001E-2</v>
      </c>
      <c r="I5" s="32">
        <f>'[2]PTRM inputs'!I5</f>
        <v>2.5000000000000001E-2</v>
      </c>
      <c r="J5" s="32">
        <f>'[2]PTRM inputs'!J5</f>
        <v>2.5000000000000001E-2</v>
      </c>
    </row>
    <row r="6" spans="1:10" x14ac:dyDescent="0.25">
      <c r="A6" t="s">
        <v>11</v>
      </c>
      <c r="B6" t="s">
        <v>12</v>
      </c>
      <c r="C6" s="30">
        <f>'[2]PTRM inputs'!C6</f>
        <v>1.4570604206567292E-2</v>
      </c>
      <c r="D6" s="30">
        <f>'[2]PTRM inputs'!D6</f>
        <v>1.2034367220314431E-2</v>
      </c>
      <c r="E6" s="30">
        <f>'[2]PTRM inputs'!E6</f>
        <v>1.2486090505259603E-2</v>
      </c>
      <c r="F6" s="30">
        <f>'[2]PTRM inputs'!F6</f>
        <v>2.4303780908992281E-2</v>
      </c>
      <c r="G6" s="30">
        <f>'[2]PTRM inputs'!G6</f>
        <v>3.3127446869202867E-2</v>
      </c>
      <c r="H6" s="30">
        <f>'[2]PTRM inputs'!H6</f>
        <v>3.7965964010355464E-2</v>
      </c>
      <c r="I6" s="30">
        <f>'[2]PTRM inputs'!I6</f>
        <v>4.1033390233087462E-2</v>
      </c>
      <c r="J6" s="30">
        <f>'[2]PTRM inputs'!J6</f>
        <v>3.5522920586054572E-2</v>
      </c>
    </row>
    <row r="7" spans="1:10" x14ac:dyDescent="0.25">
      <c r="A7" t="s">
        <v>13</v>
      </c>
      <c r="B7" t="s">
        <v>14</v>
      </c>
      <c r="C7" s="31">
        <f>'[2]PTRM inputs'!C7</f>
        <v>6.8821865745028799E-2</v>
      </c>
      <c r="D7" s="31">
        <f>'[2]PTRM inputs'!D7</f>
        <v>6.5964744143391346E-2</v>
      </c>
      <c r="E7" s="31">
        <f>'[2]PTRM inputs'!E7</f>
        <v>7.0472186659105762E-2</v>
      </c>
      <c r="F7" s="31">
        <f>'[2]PTRM inputs'!F7</f>
        <v>8.5966723216684568E-2</v>
      </c>
      <c r="G7" s="31">
        <f>'[2]PTRM inputs'!G7</f>
        <v>8.3271966099972103E-2</v>
      </c>
      <c r="H7" s="31">
        <f>'[2]PTRM inputs'!H7</f>
        <v>9.3350156318047772E-2</v>
      </c>
      <c r="I7" s="31">
        <f>'[2]PTRM inputs'!I7</f>
        <v>9.4322359463856684E-2</v>
      </c>
      <c r="J7" s="31">
        <f>'[2]PTRM inputs'!J7</f>
        <v>7.6170743662977644E-2</v>
      </c>
    </row>
    <row r="8" spans="1:10" x14ac:dyDescent="0.25">
      <c r="A8" t="s">
        <v>15</v>
      </c>
      <c r="B8" t="s">
        <v>16</v>
      </c>
      <c r="C8" s="31">
        <f>'[2]PTRM inputs'!C8</f>
        <v>4.2753039751247668E-2</v>
      </c>
      <c r="D8" s="31">
        <f>'[2]PTRM inputs'!D8</f>
        <v>3.9965604042333069E-2</v>
      </c>
      <c r="E8" s="31">
        <f>'[2]PTRM inputs'!E8</f>
        <v>4.4363108935713047E-2</v>
      </c>
      <c r="F8" s="31">
        <f>'[2]PTRM inputs'!F8</f>
        <v>5.9479729967497175E-2</v>
      </c>
      <c r="G8" s="31">
        <f>'[2]PTRM inputs'!G8</f>
        <v>5.685069863411929E-2</v>
      </c>
      <c r="H8" s="31">
        <f>'[2]PTRM inputs'!H8</f>
        <v>6.6683079334680873E-2</v>
      </c>
      <c r="I8" s="31">
        <f>'[2]PTRM inputs'!I8</f>
        <v>6.7631570208640746E-2</v>
      </c>
      <c r="J8" s="31">
        <f>'[2]PTRM inputs'!J8</f>
        <v>4.9922676744368566E-2</v>
      </c>
    </row>
    <row r="9" spans="1:10" x14ac:dyDescent="0.25">
      <c r="A9" t="s">
        <v>17</v>
      </c>
      <c r="B9" t="s">
        <v>18</v>
      </c>
      <c r="C9" s="30">
        <f>'[2]PTRM inputs'!C9</f>
        <v>6.5000000000000002E-2</v>
      </c>
      <c r="D9" s="30">
        <f>'[2]PTRM inputs'!D9</f>
        <v>6.5000000000000002E-2</v>
      </c>
      <c r="E9" s="30">
        <f>'[2]PTRM inputs'!E9</f>
        <v>6.5000000000000002E-2</v>
      </c>
      <c r="F9" s="30">
        <f>'[2]PTRM inputs'!F9</f>
        <v>6.5000000000000002E-2</v>
      </c>
      <c r="G9" s="30">
        <f>'[2]PTRM inputs'!G9</f>
        <v>6.5000000000000002E-2</v>
      </c>
      <c r="H9" s="30">
        <f>'[2]PTRM inputs'!H9</f>
        <v>6.5000000000000002E-2</v>
      </c>
      <c r="I9" s="30">
        <f>'[2]PTRM inputs'!I9</f>
        <v>6.5000000000000002E-2</v>
      </c>
      <c r="J9" s="30">
        <f>'[2]PTRM inputs'!J9</f>
        <v>6.5000000000000002E-2</v>
      </c>
    </row>
    <row r="10" spans="1:10" x14ac:dyDescent="0.25">
      <c r="A10" t="s">
        <v>19</v>
      </c>
      <c r="B10" t="s">
        <v>20</v>
      </c>
      <c r="C10" s="30">
        <f>'[2]PTRM inputs'!C10</f>
        <v>0.3</v>
      </c>
      <c r="D10" s="30">
        <f>'[2]PTRM inputs'!D10</f>
        <v>0.3</v>
      </c>
      <c r="E10" s="30">
        <f>'[2]PTRM inputs'!E10</f>
        <v>0.3</v>
      </c>
      <c r="F10" s="30">
        <f>'[2]PTRM inputs'!F10</f>
        <v>0.3</v>
      </c>
      <c r="G10" s="30">
        <f>'[2]PTRM inputs'!G10</f>
        <v>0.3</v>
      </c>
      <c r="H10" s="30">
        <f>'[2]PTRM inputs'!H10</f>
        <v>0.3</v>
      </c>
      <c r="I10" s="30">
        <f>'[2]PTRM inputs'!I10</f>
        <v>0.3</v>
      </c>
      <c r="J10" s="30">
        <f>'[2]PTRM inputs'!J10</f>
        <v>0.3</v>
      </c>
    </row>
    <row r="11" spans="1:10" x14ac:dyDescent="0.25">
      <c r="A11" t="s">
        <v>21</v>
      </c>
      <c r="B11" t="s">
        <v>22</v>
      </c>
      <c r="C11" s="5">
        <f>'[2]PTRM inputs'!C11</f>
        <v>0.22034793272461239</v>
      </c>
      <c r="D11" s="5">
        <f>'[2]PTRM inputs'!D11</f>
        <v>0.22034793272461239</v>
      </c>
      <c r="E11" s="5">
        <f>'[2]PTRM inputs'!E11</f>
        <v>0.22034793272461239</v>
      </c>
      <c r="F11" s="5">
        <f>'[2]PTRM inputs'!F11</f>
        <v>0.22034793272461239</v>
      </c>
      <c r="G11" s="5">
        <f>'[2]PTRM inputs'!G11</f>
        <v>0.22034793272461239</v>
      </c>
      <c r="H11" s="5">
        <f>'[2]PTRM inputs'!H11</f>
        <v>0.22034793272461239</v>
      </c>
      <c r="I11" s="5">
        <f>'[2]PTRM inputs'!I11</f>
        <v>0.22034793272461239</v>
      </c>
      <c r="J11" s="5">
        <f>'[2]PTRM inputs'!J11</f>
        <v>0.22034793272461239</v>
      </c>
    </row>
    <row r="12" spans="1:10" x14ac:dyDescent="0.25">
      <c r="A12" t="s">
        <v>23</v>
      </c>
      <c r="B12" t="s">
        <v>24</v>
      </c>
      <c r="C12" s="6">
        <f>'[2]PTRM inputs'!C12</f>
        <v>0.29999999999990945</v>
      </c>
      <c r="D12" s="6">
        <f>'[2]PTRM inputs'!D12</f>
        <v>0.29999999999990945</v>
      </c>
      <c r="E12" s="6">
        <f>'[2]PTRM inputs'!E12</f>
        <v>0.29999999999990945</v>
      </c>
      <c r="F12" s="6">
        <f>'[2]PTRM inputs'!F12</f>
        <v>0.29999999999990945</v>
      </c>
      <c r="G12" s="6">
        <f>'[2]PTRM inputs'!G12</f>
        <v>0.29999999999990945</v>
      </c>
      <c r="H12" s="6">
        <f>'[2]PTRM inputs'!H12</f>
        <v>0.29999999999990945</v>
      </c>
      <c r="I12" s="6">
        <f>'[2]PTRM inputs'!I12</f>
        <v>0.29999999999990945</v>
      </c>
      <c r="J12" s="6">
        <f>'[2]PTRM inputs'!J12</f>
        <v>0.29999999999990945</v>
      </c>
    </row>
    <row r="13" spans="1:10" x14ac:dyDescent="0.25">
      <c r="A13" t="s">
        <v>25</v>
      </c>
      <c r="B13" t="s">
        <v>26</v>
      </c>
      <c r="C13" s="30">
        <f>'[2]PTRM inputs'!C13</f>
        <v>0.5</v>
      </c>
      <c r="D13" s="30">
        <f>'[2]PTRM inputs'!D13</f>
        <v>0.5</v>
      </c>
      <c r="E13" s="30">
        <f>'[2]PTRM inputs'!E13</f>
        <v>0.5</v>
      </c>
      <c r="F13" s="30">
        <f>'[2]PTRM inputs'!F13</f>
        <v>0.5</v>
      </c>
      <c r="G13" s="30">
        <f>'[2]PTRM inputs'!G13</f>
        <v>0.5</v>
      </c>
      <c r="H13" s="30">
        <f>'[2]PTRM inputs'!H13</f>
        <v>0.5</v>
      </c>
      <c r="I13" s="30">
        <f>'[2]PTRM inputs'!I13</f>
        <v>0.5</v>
      </c>
      <c r="J13" s="30">
        <f>'[2]PTRM inputs'!J13</f>
        <v>0.5</v>
      </c>
    </row>
    <row r="14" spans="1:10" x14ac:dyDescent="0.25">
      <c r="A14" t="s">
        <v>27</v>
      </c>
      <c r="B14" t="s">
        <v>28</v>
      </c>
      <c r="C14" s="31">
        <f>'[2]PTRM inputs'!C14</f>
        <v>0.4</v>
      </c>
      <c r="D14" s="31">
        <f>'[2]PTRM inputs'!D14</f>
        <v>0.4</v>
      </c>
      <c r="E14" s="31">
        <f>'[2]PTRM inputs'!E14</f>
        <v>0.4</v>
      </c>
      <c r="F14" s="31">
        <f>'[2]PTRM inputs'!F14</f>
        <v>0.4</v>
      </c>
      <c r="G14" s="31">
        <f>'[2]PTRM inputs'!G14</f>
        <v>0.4</v>
      </c>
      <c r="H14" s="31">
        <f>'[2]PTRM inputs'!H14</f>
        <v>0.4</v>
      </c>
      <c r="I14" s="31">
        <f>'[2]PTRM inputs'!I14</f>
        <v>0.4</v>
      </c>
      <c r="J14" s="31">
        <f>'[2]PTRM inputs'!J14</f>
        <v>0.4</v>
      </c>
    </row>
    <row r="15" spans="1:10" x14ac:dyDescent="0.25">
      <c r="A15" t="s">
        <v>29</v>
      </c>
      <c r="B15" t="s">
        <v>30</v>
      </c>
      <c r="C15" s="30">
        <f>'[2]PTRM inputs'!C15</f>
        <v>0.6</v>
      </c>
      <c r="D15" s="30">
        <f>'[2]PTRM inputs'!D15</f>
        <v>0.6</v>
      </c>
      <c r="E15" s="30">
        <f>'[2]PTRM inputs'!E15</f>
        <v>0.6</v>
      </c>
      <c r="F15" s="30">
        <f>'[2]PTRM inputs'!F15</f>
        <v>0.6</v>
      </c>
      <c r="G15" s="30">
        <f>'[2]PTRM inputs'!G15</f>
        <v>0.6</v>
      </c>
      <c r="H15" s="30">
        <f>'[2]PTRM inputs'!H15</f>
        <v>0.6</v>
      </c>
      <c r="I15" s="30">
        <f>'[2]PTRM inputs'!I15</f>
        <v>0.6</v>
      </c>
      <c r="J15" s="30">
        <f>'[2]PTRM inputs'!J15</f>
        <v>0.6</v>
      </c>
    </row>
    <row r="16" spans="1:10" x14ac:dyDescent="0.25">
      <c r="A16" t="s">
        <v>31</v>
      </c>
      <c r="B16" t="s">
        <v>32</v>
      </c>
      <c r="C16" s="34">
        <f>'[2]PTRM inputs'!C16</f>
        <v>0.7</v>
      </c>
      <c r="D16" s="34">
        <f>'[2]PTRM inputs'!D16</f>
        <v>0.7</v>
      </c>
      <c r="E16" s="34">
        <f>'[2]PTRM inputs'!E16</f>
        <v>0.7</v>
      </c>
      <c r="F16" s="34">
        <f>'[2]PTRM inputs'!F16</f>
        <v>0.7</v>
      </c>
      <c r="G16" s="34">
        <f>'[2]PTRM inputs'!G16</f>
        <v>0.7</v>
      </c>
      <c r="H16" s="34">
        <f>'[2]PTRM inputs'!H16</f>
        <v>0.7</v>
      </c>
      <c r="I16" s="34">
        <f>'[2]PTRM inputs'!I16</f>
        <v>0.7</v>
      </c>
      <c r="J16" s="34">
        <f>'[2]PTRM inputs'!J16</f>
        <v>0.7</v>
      </c>
    </row>
    <row r="17" spans="1:10" x14ac:dyDescent="0.25">
      <c r="A17" s="7"/>
      <c r="B17" s="7"/>
      <c r="C17" s="7"/>
      <c r="D17" s="7"/>
      <c r="E17" s="8"/>
      <c r="F17" s="33"/>
      <c r="G17" s="33"/>
      <c r="H17" s="33"/>
      <c r="I17" s="33"/>
      <c r="J17" s="33"/>
    </row>
    <row r="18" spans="1:10" x14ac:dyDescent="0.25">
      <c r="A18" s="35" t="s">
        <v>33</v>
      </c>
      <c r="B18" s="36"/>
      <c r="C18" s="37"/>
      <c r="D18" s="37"/>
      <c r="E18" s="38"/>
    </row>
    <row r="19" spans="1:10" x14ac:dyDescent="0.25">
      <c r="A19" t="s">
        <v>34</v>
      </c>
      <c r="C19" s="39">
        <f t="shared" ref="C19:J19" si="1">C3+C16*(C9)</f>
        <v>9.9751261538461505E-2</v>
      </c>
      <c r="D19" s="39">
        <f t="shared" si="1"/>
        <v>9.9430376923076907E-2</v>
      </c>
      <c r="E19" s="39">
        <f t="shared" si="1"/>
        <v>0.10348609615384616</v>
      </c>
      <c r="F19" s="39">
        <f t="shared" si="1"/>
        <v>0.10716294230769229</v>
      </c>
      <c r="G19" s="39">
        <f t="shared" si="1"/>
        <v>9.5644519230769234E-2</v>
      </c>
      <c r="H19" s="39">
        <f t="shared" si="1"/>
        <v>0.1008841923076923</v>
      </c>
      <c r="I19" s="39">
        <f t="shared" si="1"/>
        <v>9.8788969230769214E-2</v>
      </c>
      <c r="J19" s="39">
        <f t="shared" si="1"/>
        <v>8.6147823076923064E-2</v>
      </c>
    </row>
    <row r="20" spans="1:10" x14ac:dyDescent="0.25">
      <c r="A20" t="s">
        <v>35</v>
      </c>
      <c r="C20" s="39">
        <f t="shared" ref="C20:J20" si="2">(1+C19)/(1+C5)-1</f>
        <v>7.2928060037523501E-2</v>
      </c>
      <c r="D20" s="39">
        <f t="shared" si="2"/>
        <v>7.2615001876172647E-2</v>
      </c>
      <c r="E20" s="39">
        <f t="shared" si="2"/>
        <v>7.657180112570372E-2</v>
      </c>
      <c r="F20" s="39">
        <f t="shared" si="2"/>
        <v>8.0158968105065842E-2</v>
      </c>
      <c r="G20" s="39">
        <f t="shared" si="2"/>
        <v>6.8921482176360405E-2</v>
      </c>
      <c r="H20" s="39">
        <f t="shared" si="2"/>
        <v>7.403335834896807E-2</v>
      </c>
      <c r="I20" s="39">
        <f t="shared" si="2"/>
        <v>7.1989238273921341E-2</v>
      </c>
      <c r="J20" s="39">
        <f t="shared" si="2"/>
        <v>5.9656412757973731E-2</v>
      </c>
    </row>
    <row r="21" spans="1:10" x14ac:dyDescent="0.25">
      <c r="A21" s="4" t="s">
        <v>36</v>
      </c>
      <c r="B21" s="4"/>
      <c r="C21" s="40">
        <f t="shared" ref="C21:J21" si="3">C14*C19+C15*C7</f>
        <v>8.1193624062401881E-2</v>
      </c>
      <c r="D21" s="40">
        <f t="shared" si="3"/>
        <v>7.9350997255265565E-2</v>
      </c>
      <c r="E21" s="40">
        <f t="shared" si="3"/>
        <v>8.3677750457001931E-2</v>
      </c>
      <c r="F21" s="40">
        <f t="shared" si="3"/>
        <v>9.4445210853087658E-2</v>
      </c>
      <c r="G21" s="40">
        <f t="shared" si="3"/>
        <v>8.8220987352290947E-2</v>
      </c>
      <c r="H21" s="40">
        <f t="shared" si="3"/>
        <v>9.6363770713905589E-2</v>
      </c>
      <c r="I21" s="40">
        <f t="shared" si="3"/>
        <v>9.6109003370621698E-2</v>
      </c>
      <c r="J21" s="40">
        <f t="shared" si="3"/>
        <v>8.0161575428555815E-2</v>
      </c>
    </row>
    <row r="22" spans="1:10" x14ac:dyDescent="0.25">
      <c r="A22" t="s">
        <v>37</v>
      </c>
      <c r="C22" s="39">
        <f t="shared" ref="C22:J22" si="4">C14*C20+C15*C8</f>
        <v>5.4823047865758007E-2</v>
      </c>
      <c r="D22" s="39">
        <f t="shared" si="4"/>
        <v>5.3025363175868902E-2</v>
      </c>
      <c r="E22" s="39">
        <f t="shared" si="4"/>
        <v>5.7246585811709313E-2</v>
      </c>
      <c r="F22" s="39">
        <f t="shared" si="4"/>
        <v>6.7751425222524642E-2</v>
      </c>
      <c r="G22" s="39">
        <f t="shared" si="4"/>
        <v>6.1679012051015739E-2</v>
      </c>
      <c r="H22" s="39">
        <f t="shared" si="4"/>
        <v>6.9623190940395749E-2</v>
      </c>
      <c r="I22" s="39">
        <f t="shared" si="4"/>
        <v>6.9374637434752986E-2</v>
      </c>
      <c r="J22" s="39">
        <f t="shared" si="4"/>
        <v>5.3816171149810632E-2</v>
      </c>
    </row>
    <row r="23" spans="1:10" x14ac:dyDescent="0.25">
      <c r="A23" t="s">
        <v>38</v>
      </c>
      <c r="C23" s="39">
        <f t="shared" ref="C23:J23" si="5">C19*((1-C11)/(1-C11*(1-C13)))*C14+C7*C15*(1-C12)</f>
        <v>6.3865400253848653E-2</v>
      </c>
      <c r="D23" s="39">
        <f t="shared" si="5"/>
        <v>6.2552947488971916E-2</v>
      </c>
      <c r="E23" s="39">
        <f t="shared" si="5"/>
        <v>6.586749720283161E-2</v>
      </c>
      <c r="F23" s="39">
        <f t="shared" si="5"/>
        <v>7.3663841278083536E-2</v>
      </c>
      <c r="G23" s="39">
        <f t="shared" si="5"/>
        <v>6.8495136287382935E-2</v>
      </c>
      <c r="H23" s="39">
        <f t="shared" si="5"/>
        <v>7.4564344993481579E-2</v>
      </c>
      <c r="I23" s="39">
        <f t="shared" si="5"/>
        <v>7.423834924899661E-2</v>
      </c>
      <c r="J23" s="39">
        <f t="shared" si="5"/>
        <v>6.2184278442019569E-2</v>
      </c>
    </row>
    <row r="24" spans="1:10" x14ac:dyDescent="0.25">
      <c r="A24" t="s">
        <v>39</v>
      </c>
      <c r="C24" s="39">
        <f t="shared" ref="C24:J24" si="6">(1+C23)/(1+C5)-1</f>
        <v>3.7917463662291429E-2</v>
      </c>
      <c r="D24" s="39">
        <f t="shared" si="6"/>
        <v>3.6637021940460368E-2</v>
      </c>
      <c r="E24" s="39">
        <f t="shared" si="6"/>
        <v>3.9870728978372405E-2</v>
      </c>
      <c r="F24" s="39">
        <f t="shared" si="6"/>
        <v>4.7476918320081607E-2</v>
      </c>
      <c r="G24" s="39">
        <f t="shared" si="6"/>
        <v>4.2434279304763844E-2</v>
      </c>
      <c r="H24" s="39">
        <f t="shared" si="6"/>
        <v>4.8355458530226159E-2</v>
      </c>
      <c r="I24" s="39">
        <f t="shared" si="6"/>
        <v>4.8037413901460324E-2</v>
      </c>
      <c r="J24" s="39">
        <f t="shared" si="6"/>
        <v>3.6277344821482593E-2</v>
      </c>
    </row>
    <row r="25" spans="1:10" x14ac:dyDescent="0.25">
      <c r="A25" t="s">
        <v>40</v>
      </c>
      <c r="C25" s="39">
        <f t="shared" ref="C25:J25" si="7">C19*(1/(1-C11*(1-C13)))*C14+C7*C15</f>
        <v>8.6133912036853666E-2</v>
      </c>
      <c r="D25" s="39">
        <f t="shared" si="7"/>
        <v>8.4275393075752367E-2</v>
      </c>
      <c r="E25" s="39">
        <f t="shared" si="7"/>
        <v>8.8803010112537023E-2</v>
      </c>
      <c r="F25" s="39">
        <f t="shared" si="7"/>
        <v>9.9752570249093231E-2</v>
      </c>
      <c r="G25" s="39">
        <f t="shared" si="7"/>
        <v>9.2957884519208528E-2</v>
      </c>
      <c r="H25" s="39">
        <f t="shared" si="7"/>
        <v>0.10136016829708608</v>
      </c>
      <c r="I25" s="39">
        <f t="shared" si="7"/>
        <v>0.10100163278875772</v>
      </c>
      <c r="J25" s="39">
        <f t="shared" si="7"/>
        <v>8.4428138555760229E-2</v>
      </c>
    </row>
    <row r="26" spans="1:10" x14ac:dyDescent="0.25">
      <c r="A26" t="s">
        <v>41</v>
      </c>
      <c r="C26" s="39">
        <f t="shared" ref="C26:J26" si="8">(1+C25)/(1+C5)-1</f>
        <v>5.9642841011564585E-2</v>
      </c>
      <c r="D26" s="39">
        <f t="shared" si="8"/>
        <v>5.7829651781221791E-2</v>
      </c>
      <c r="E26" s="39">
        <f t="shared" si="8"/>
        <v>6.2246839134182608E-2</v>
      </c>
      <c r="F26" s="39">
        <f t="shared" si="8"/>
        <v>7.2929336828383873E-2</v>
      </c>
      <c r="G26" s="39">
        <f t="shared" si="8"/>
        <v>6.6300375140691203E-2</v>
      </c>
      <c r="H26" s="39">
        <f t="shared" si="8"/>
        <v>7.4497725167889106E-2</v>
      </c>
      <c r="I26" s="39">
        <f t="shared" si="8"/>
        <v>7.414793442805645E-2</v>
      </c>
      <c r="J26" s="39">
        <f t="shared" si="8"/>
        <v>5.7978671761717226E-2</v>
      </c>
    </row>
    <row r="27" spans="1:10" x14ac:dyDescent="0.25">
      <c r="A27" t="s">
        <v>42</v>
      </c>
      <c r="C27" s="39">
        <f t="shared" ref="C27:J28" si="9">C25-C21</f>
        <v>4.9402879744517847E-3</v>
      </c>
      <c r="D27" s="39">
        <f t="shared" si="9"/>
        <v>4.9243958204868016E-3</v>
      </c>
      <c r="E27" s="39">
        <f t="shared" si="9"/>
        <v>5.1252596555350916E-3</v>
      </c>
      <c r="F27" s="39">
        <f t="shared" si="9"/>
        <v>5.3073593960055732E-3</v>
      </c>
      <c r="G27" s="39">
        <f t="shared" si="9"/>
        <v>4.7368971669175808E-3</v>
      </c>
      <c r="H27" s="39">
        <f t="shared" si="9"/>
        <v>4.9963975831804897E-3</v>
      </c>
      <c r="I27" s="39">
        <f t="shared" si="9"/>
        <v>4.8926294181360214E-3</v>
      </c>
      <c r="J27" s="39">
        <f t="shared" si="9"/>
        <v>4.2665631272044147E-3</v>
      </c>
    </row>
    <row r="28" spans="1:10" x14ac:dyDescent="0.25">
      <c r="A28" t="s">
        <v>43</v>
      </c>
      <c r="C28" s="39">
        <f t="shared" si="9"/>
        <v>4.8197931458065779E-3</v>
      </c>
      <c r="D28" s="39">
        <f t="shared" si="9"/>
        <v>4.8042886053528897E-3</v>
      </c>
      <c r="E28" s="39">
        <f t="shared" si="9"/>
        <v>5.0002533224732942E-3</v>
      </c>
      <c r="F28" s="39">
        <f t="shared" si="9"/>
        <v>5.1779116058592312E-3</v>
      </c>
      <c r="G28" s="39">
        <f t="shared" si="9"/>
        <v>4.6213630896754648E-3</v>
      </c>
      <c r="H28" s="39">
        <f t="shared" si="9"/>
        <v>4.8745342274933573E-3</v>
      </c>
      <c r="I28" s="39">
        <f t="shared" si="9"/>
        <v>4.7732969933034636E-3</v>
      </c>
      <c r="J28" s="39">
        <f t="shared" si="9"/>
        <v>4.1625006119065944E-3</v>
      </c>
    </row>
    <row r="31" spans="1:10" ht="15" customHeight="1" x14ac:dyDescent="0.25">
      <c r="C31" s="45" t="s">
        <v>104</v>
      </c>
      <c r="D31" s="45"/>
      <c r="E31" s="45"/>
      <c r="F31" s="45"/>
      <c r="G31" s="45"/>
      <c r="H31" s="45"/>
      <c r="I31" s="45"/>
      <c r="J31" s="45"/>
    </row>
    <row r="32" spans="1:10" x14ac:dyDescent="0.25">
      <c r="C32" s="29">
        <v>38718</v>
      </c>
      <c r="D32" s="29">
        <f t="shared" ref="D32:J32" si="10">DATE(YEAR(C32)+1,MONTH(C32),DAY(C32))</f>
        <v>39083</v>
      </c>
      <c r="E32" s="29">
        <f t="shared" si="10"/>
        <v>39448</v>
      </c>
      <c r="F32" s="29">
        <f t="shared" si="10"/>
        <v>39814</v>
      </c>
      <c r="G32" s="29">
        <f t="shared" si="10"/>
        <v>40179</v>
      </c>
      <c r="H32" s="29">
        <f t="shared" si="10"/>
        <v>40544</v>
      </c>
      <c r="I32" s="29">
        <f t="shared" si="10"/>
        <v>40909</v>
      </c>
      <c r="J32" s="29">
        <f t="shared" si="10"/>
        <v>41275</v>
      </c>
    </row>
    <row r="33" spans="1:10" x14ac:dyDescent="0.25">
      <c r="A33" t="s">
        <v>5</v>
      </c>
      <c r="B33" t="s">
        <v>6</v>
      </c>
      <c r="C33" s="30">
        <f>'[2]PTRM inputs'!C33</f>
        <v>5.341737692307693E-2</v>
      </c>
      <c r="D33" s="30">
        <f>'[2]PTRM inputs'!D33</f>
        <v>5.5930738461538461E-2</v>
      </c>
      <c r="E33" s="30">
        <f>'[2]PTRM inputs'!E33</f>
        <v>5.990544230769234E-2</v>
      </c>
      <c r="F33" s="30">
        <f>'[2]PTRM inputs'!F33</f>
        <v>5.8144276923076929E-2</v>
      </c>
      <c r="G33" s="30">
        <f>'[2]PTRM inputs'!G33</f>
        <v>5.0890399999999961E-2</v>
      </c>
      <c r="H33" s="30">
        <f>'[2]PTRM inputs'!H33</f>
        <v>5.3869692307692299E-2</v>
      </c>
      <c r="I33" s="30">
        <f>'[2]PTRM inputs'!I33</f>
        <v>4.9177065384615408E-2</v>
      </c>
      <c r="J33" s="30">
        <f>'[2]PTRM inputs'!J33</f>
        <v>3.4383907692307689E-2</v>
      </c>
    </row>
    <row r="34" spans="1:10" x14ac:dyDescent="0.25">
      <c r="A34" t="s">
        <v>7</v>
      </c>
      <c r="B34" t="s">
        <v>8</v>
      </c>
      <c r="C34" s="31">
        <f>'[2]PTRM inputs'!C34</f>
        <v>2.7724270168855814E-2</v>
      </c>
      <c r="D34" s="31">
        <f>'[2]PTRM inputs'!D34</f>
        <v>3.0176330206379109E-2</v>
      </c>
      <c r="E34" s="31">
        <f>'[2]PTRM inputs'!E34</f>
        <v>3.4054090056285347E-2</v>
      </c>
      <c r="F34" s="31">
        <f>'[2]PTRM inputs'!F34</f>
        <v>3.2335879924953126E-2</v>
      </c>
      <c r="G34" s="31">
        <f>'[2]PTRM inputs'!G34</f>
        <v>2.5258926829268225E-2</v>
      </c>
      <c r="H34" s="31">
        <f>'[2]PTRM inputs'!H34</f>
        <v>2.8165553470919313E-2</v>
      </c>
      <c r="I34" s="31">
        <f>'[2]PTRM inputs'!I34</f>
        <v>2.3587380863039353E-2</v>
      </c>
      <c r="J34" s="31">
        <f>'[2]PTRM inputs'!J34</f>
        <v>9.1550318949342735E-3</v>
      </c>
    </row>
    <row r="35" spans="1:10" x14ac:dyDescent="0.25">
      <c r="A35" t="s">
        <v>9</v>
      </c>
      <c r="B35" t="s">
        <v>10</v>
      </c>
      <c r="C35" s="32">
        <f>'[2]PTRM inputs'!C35</f>
        <v>2.5000000000000001E-2</v>
      </c>
      <c r="D35" s="32">
        <f>'[2]PTRM inputs'!D35</f>
        <v>2.5000000000000001E-2</v>
      </c>
      <c r="E35" s="32">
        <f>'[2]PTRM inputs'!E35</f>
        <v>2.5000000000000001E-2</v>
      </c>
      <c r="F35" s="32">
        <f>'[2]PTRM inputs'!F35</f>
        <v>2.5000000000000001E-2</v>
      </c>
      <c r="G35" s="32">
        <f>'[2]PTRM inputs'!G35</f>
        <v>2.5000000000000001E-2</v>
      </c>
      <c r="H35" s="32">
        <f>'[2]PTRM inputs'!H35</f>
        <v>2.5000000000000001E-2</v>
      </c>
      <c r="I35" s="32">
        <f>'[2]PTRM inputs'!I35</f>
        <v>2.5000000000000001E-2</v>
      </c>
      <c r="J35" s="32">
        <f>'[2]PTRM inputs'!J35</f>
        <v>2.5000000000000001E-2</v>
      </c>
    </row>
    <row r="36" spans="1:10" x14ac:dyDescent="0.25">
      <c r="A36" t="s">
        <v>11</v>
      </c>
      <c r="B36" t="s">
        <v>12</v>
      </c>
      <c r="C36" s="30">
        <f>'[2]PTRM inputs'!C36</f>
        <v>1.362340735676635E-2</v>
      </c>
      <c r="D36" s="30">
        <f>'[2]PTRM inputs'!D36</f>
        <v>1.1741468994896163E-2</v>
      </c>
      <c r="E36" s="30">
        <f>'[2]PTRM inputs'!E36</f>
        <v>1.5830264826303807E-2</v>
      </c>
      <c r="F36" s="30">
        <f>'[2]PTRM inputs'!F36</f>
        <v>3.0739437098458652E-2</v>
      </c>
      <c r="G36" s="30">
        <f>'[2]PTRM inputs'!G36</f>
        <v>3.5578237091360224E-2</v>
      </c>
      <c r="H36" s="30">
        <f>'[2]PTRM inputs'!H36</f>
        <v>4.0418184242456245E-2</v>
      </c>
      <c r="I36" s="30">
        <f>'[2]PTRM inputs'!I36</f>
        <v>3.826479682074261E-2</v>
      </c>
      <c r="J36" s="30">
        <f>'[2]PTRM inputs'!J36</f>
        <v>3.2938030650252526E-2</v>
      </c>
    </row>
    <row r="37" spans="1:10" x14ac:dyDescent="0.25">
      <c r="A37" t="s">
        <v>13</v>
      </c>
      <c r="B37" t="s">
        <v>14</v>
      </c>
      <c r="C37" s="31">
        <f>'[2]PTRM inputs'!C37</f>
        <v>6.704078427984328E-2</v>
      </c>
      <c r="D37" s="31">
        <f>'[2]PTRM inputs'!D37</f>
        <v>6.7672207456434624E-2</v>
      </c>
      <c r="E37" s="31">
        <f>'[2]PTRM inputs'!E37</f>
        <v>7.5735707133996147E-2</v>
      </c>
      <c r="F37" s="31">
        <f>'[2]PTRM inputs'!F37</f>
        <v>8.8883714021535581E-2</v>
      </c>
      <c r="G37" s="31">
        <f>'[2]PTRM inputs'!G37</f>
        <v>8.6468637091360184E-2</v>
      </c>
      <c r="H37" s="31">
        <f>'[2]PTRM inputs'!H37</f>
        <v>9.4287876550148544E-2</v>
      </c>
      <c r="I37" s="31">
        <f>'[2]PTRM inputs'!I37</f>
        <v>8.7441862205358017E-2</v>
      </c>
      <c r="J37" s="31">
        <f>'[2]PTRM inputs'!J37</f>
        <v>6.7321938342560214E-2</v>
      </c>
    </row>
    <row r="38" spans="1:10" x14ac:dyDescent="0.25">
      <c r="A38" t="s">
        <v>15</v>
      </c>
      <c r="B38" t="s">
        <v>16</v>
      </c>
      <c r="C38" s="31">
        <f>'[2]PTRM inputs'!C38</f>
        <v>4.1015399297408273E-2</v>
      </c>
      <c r="D38" s="31">
        <f>'[2]PTRM inputs'!D38</f>
        <v>4.1631421908716826E-2</v>
      </c>
      <c r="E38" s="31">
        <f>'[2]PTRM inputs'!E38</f>
        <v>4.9498250862435311E-2</v>
      </c>
      <c r="F38" s="31">
        <f>'[2]PTRM inputs'!F38</f>
        <v>6.2325574655156757E-2</v>
      </c>
      <c r="G38" s="31">
        <f>'[2]PTRM inputs'!G38</f>
        <v>5.9969402040351394E-2</v>
      </c>
      <c r="H38" s="31">
        <f>'[2]PTRM inputs'!H38</f>
        <v>6.7597928341608382E-2</v>
      </c>
      <c r="I38" s="31">
        <f>'[2]PTRM inputs'!I38</f>
        <v>6.0918889956447009E-2</v>
      </c>
      <c r="J38" s="31">
        <f>'[2]PTRM inputs'!J38</f>
        <v>4.1289695943961258E-2</v>
      </c>
    </row>
    <row r="39" spans="1:10" x14ac:dyDescent="0.25">
      <c r="A39" t="s">
        <v>17</v>
      </c>
      <c r="B39" t="s">
        <v>18</v>
      </c>
      <c r="C39" s="30">
        <f>'[2]PTRM inputs'!C39</f>
        <v>6.5000000000000002E-2</v>
      </c>
      <c r="D39" s="30">
        <f>'[2]PTRM inputs'!D39</f>
        <v>6.5000000000000002E-2</v>
      </c>
      <c r="E39" s="30">
        <f>'[2]PTRM inputs'!E39</f>
        <v>6.5000000000000002E-2</v>
      </c>
      <c r="F39" s="30">
        <f>'[2]PTRM inputs'!F39</f>
        <v>6.5000000000000002E-2</v>
      </c>
      <c r="G39" s="30">
        <f>'[2]PTRM inputs'!G39</f>
        <v>6.5000000000000002E-2</v>
      </c>
      <c r="H39" s="30">
        <f>'[2]PTRM inputs'!H39</f>
        <v>6.5000000000000002E-2</v>
      </c>
      <c r="I39" s="30">
        <f>'[2]PTRM inputs'!I39</f>
        <v>6.5000000000000002E-2</v>
      </c>
      <c r="J39" s="30">
        <f>'[2]PTRM inputs'!J39</f>
        <v>6.5000000000000002E-2</v>
      </c>
    </row>
    <row r="40" spans="1:10" x14ac:dyDescent="0.25">
      <c r="A40" t="s">
        <v>19</v>
      </c>
      <c r="B40" t="s">
        <v>20</v>
      </c>
      <c r="C40" s="30">
        <f>'[2]PTRM inputs'!C40</f>
        <v>0.3</v>
      </c>
      <c r="D40" s="30">
        <f>'[2]PTRM inputs'!D40</f>
        <v>0.3</v>
      </c>
      <c r="E40" s="30">
        <f>'[2]PTRM inputs'!E40</f>
        <v>0.3</v>
      </c>
      <c r="F40" s="30">
        <f>'[2]PTRM inputs'!F40</f>
        <v>0.3</v>
      </c>
      <c r="G40" s="30">
        <f>'[2]PTRM inputs'!G40</f>
        <v>0.3</v>
      </c>
      <c r="H40" s="30">
        <f>'[2]PTRM inputs'!H40</f>
        <v>0.3</v>
      </c>
      <c r="I40" s="30">
        <f>'[2]PTRM inputs'!I40</f>
        <v>0.3</v>
      </c>
      <c r="J40" s="30">
        <f>'[2]PTRM inputs'!J40</f>
        <v>0.3</v>
      </c>
    </row>
    <row r="41" spans="1:10" x14ac:dyDescent="0.25">
      <c r="A41" t="s">
        <v>21</v>
      </c>
      <c r="B41" t="s">
        <v>22</v>
      </c>
      <c r="C41" s="5">
        <f>'[2]PTRM inputs'!C41</f>
        <v>0.22034793272461239</v>
      </c>
      <c r="D41" s="5">
        <f>'[2]PTRM inputs'!D41</f>
        <v>0.22034793272461239</v>
      </c>
      <c r="E41" s="5">
        <f>'[2]PTRM inputs'!E41</f>
        <v>0.22034793272461239</v>
      </c>
      <c r="F41" s="5">
        <f>'[2]PTRM inputs'!F41</f>
        <v>0.22034793272461239</v>
      </c>
      <c r="G41" s="5">
        <f>'[2]PTRM inputs'!G41</f>
        <v>0.22034793272461239</v>
      </c>
      <c r="H41" s="5">
        <f>'[2]PTRM inputs'!H41</f>
        <v>0.22034793272461239</v>
      </c>
      <c r="I41" s="5">
        <f>'[2]PTRM inputs'!I41</f>
        <v>0.22034793272461239</v>
      </c>
      <c r="J41" s="5">
        <f>'[2]PTRM inputs'!J41</f>
        <v>0.22034793272461239</v>
      </c>
    </row>
    <row r="42" spans="1:10" x14ac:dyDescent="0.25">
      <c r="A42" t="s">
        <v>23</v>
      </c>
      <c r="B42" t="s">
        <v>24</v>
      </c>
      <c r="C42" s="6">
        <f>'[2]PTRM inputs'!C42</f>
        <v>0.29999999999990945</v>
      </c>
      <c r="D42" s="6">
        <f>'[2]PTRM inputs'!D42</f>
        <v>0.29999999999990945</v>
      </c>
      <c r="E42" s="6">
        <f>'[2]PTRM inputs'!E42</f>
        <v>0.29999999999990945</v>
      </c>
      <c r="F42" s="6">
        <f>'[2]PTRM inputs'!F42</f>
        <v>0.29999999999990945</v>
      </c>
      <c r="G42" s="6">
        <f>'[2]PTRM inputs'!G42</f>
        <v>0.29999999999990945</v>
      </c>
      <c r="H42" s="6">
        <f>'[2]PTRM inputs'!H42</f>
        <v>0.29999999999990945</v>
      </c>
      <c r="I42" s="6">
        <f>'[2]PTRM inputs'!I42</f>
        <v>0.29999999999990945</v>
      </c>
      <c r="J42" s="6">
        <f>'[2]PTRM inputs'!J42</f>
        <v>0.29999999999990945</v>
      </c>
    </row>
    <row r="43" spans="1:10" x14ac:dyDescent="0.25">
      <c r="A43" t="s">
        <v>25</v>
      </c>
      <c r="B43" t="s">
        <v>26</v>
      </c>
      <c r="C43" s="30">
        <f>'[2]PTRM inputs'!C43</f>
        <v>0.5</v>
      </c>
      <c r="D43" s="30">
        <f>'[2]PTRM inputs'!D43</f>
        <v>0.5</v>
      </c>
      <c r="E43" s="30">
        <f>'[2]PTRM inputs'!E43</f>
        <v>0.5</v>
      </c>
      <c r="F43" s="30">
        <f>'[2]PTRM inputs'!F43</f>
        <v>0.5</v>
      </c>
      <c r="G43" s="30">
        <f>'[2]PTRM inputs'!G43</f>
        <v>0.5</v>
      </c>
      <c r="H43" s="30">
        <f>'[2]PTRM inputs'!H43</f>
        <v>0.5</v>
      </c>
      <c r="I43" s="30">
        <f>'[2]PTRM inputs'!I43</f>
        <v>0.5</v>
      </c>
      <c r="J43" s="30">
        <f>'[2]PTRM inputs'!J43</f>
        <v>0.5</v>
      </c>
    </row>
    <row r="44" spans="1:10" x14ac:dyDescent="0.25">
      <c r="A44" t="s">
        <v>27</v>
      </c>
      <c r="B44" t="s">
        <v>28</v>
      </c>
      <c r="C44" s="31">
        <f>'[2]PTRM inputs'!C44</f>
        <v>0.4</v>
      </c>
      <c r="D44" s="31">
        <f>'[2]PTRM inputs'!D44</f>
        <v>0.4</v>
      </c>
      <c r="E44" s="31">
        <f>'[2]PTRM inputs'!E44</f>
        <v>0.4</v>
      </c>
      <c r="F44" s="31">
        <f>'[2]PTRM inputs'!F44</f>
        <v>0.4</v>
      </c>
      <c r="G44" s="31">
        <f>'[2]PTRM inputs'!G44</f>
        <v>0.4</v>
      </c>
      <c r="H44" s="31">
        <f>'[2]PTRM inputs'!H44</f>
        <v>0.4</v>
      </c>
      <c r="I44" s="31">
        <f>'[2]PTRM inputs'!I44</f>
        <v>0.4</v>
      </c>
      <c r="J44" s="31">
        <f>'[2]PTRM inputs'!J44</f>
        <v>0.4</v>
      </c>
    </row>
    <row r="45" spans="1:10" x14ac:dyDescent="0.25">
      <c r="A45" t="s">
        <v>29</v>
      </c>
      <c r="B45" t="s">
        <v>30</v>
      </c>
      <c r="C45" s="30">
        <f>'[2]PTRM inputs'!C45</f>
        <v>0.6</v>
      </c>
      <c r="D45" s="30">
        <f>'[2]PTRM inputs'!D45</f>
        <v>0.6</v>
      </c>
      <c r="E45" s="30">
        <f>'[2]PTRM inputs'!E45</f>
        <v>0.6</v>
      </c>
      <c r="F45" s="30">
        <f>'[2]PTRM inputs'!F45</f>
        <v>0.6</v>
      </c>
      <c r="G45" s="30">
        <f>'[2]PTRM inputs'!G45</f>
        <v>0.6</v>
      </c>
      <c r="H45" s="30">
        <f>'[2]PTRM inputs'!H45</f>
        <v>0.6</v>
      </c>
      <c r="I45" s="30">
        <f>'[2]PTRM inputs'!I45</f>
        <v>0.6</v>
      </c>
      <c r="J45" s="30">
        <f>'[2]PTRM inputs'!J45</f>
        <v>0.6</v>
      </c>
    </row>
    <row r="46" spans="1:10" x14ac:dyDescent="0.25">
      <c r="A46" t="s">
        <v>31</v>
      </c>
      <c r="B46" t="s">
        <v>32</v>
      </c>
      <c r="C46" s="34">
        <f>'[2]PTRM inputs'!C46</f>
        <v>0.7</v>
      </c>
      <c r="D46" s="34">
        <f>'[2]PTRM inputs'!D46</f>
        <v>0.7</v>
      </c>
      <c r="E46" s="34">
        <f>'[2]PTRM inputs'!E46</f>
        <v>0.7</v>
      </c>
      <c r="F46" s="34">
        <f>'[2]PTRM inputs'!F46</f>
        <v>0.7</v>
      </c>
      <c r="G46" s="34">
        <f>'[2]PTRM inputs'!G46</f>
        <v>0.7</v>
      </c>
      <c r="H46" s="34">
        <f>'[2]PTRM inputs'!H46</f>
        <v>0.7</v>
      </c>
      <c r="I46" s="34">
        <f>'[2]PTRM inputs'!I46</f>
        <v>0.7</v>
      </c>
      <c r="J46" s="34">
        <f>'[2]PTRM inputs'!J46</f>
        <v>0.7</v>
      </c>
    </row>
    <row r="47" spans="1:10" x14ac:dyDescent="0.25">
      <c r="A47" s="7"/>
      <c r="B47" s="7"/>
      <c r="C47" s="7"/>
      <c r="D47" s="7"/>
      <c r="E47" s="8"/>
      <c r="F47" s="33"/>
      <c r="G47" s="33"/>
      <c r="H47" s="33"/>
      <c r="I47" s="33"/>
      <c r="J47" s="33"/>
    </row>
    <row r="48" spans="1:10" x14ac:dyDescent="0.25">
      <c r="A48" s="35" t="s">
        <v>33</v>
      </c>
      <c r="B48" s="36"/>
      <c r="C48" s="37"/>
      <c r="D48" s="37"/>
      <c r="E48" s="38"/>
    </row>
    <row r="49" spans="1:10" x14ac:dyDescent="0.25">
      <c r="A49" t="s">
        <v>34</v>
      </c>
      <c r="C49" s="39">
        <f t="shared" ref="C49:J49" si="11">C33+C46*(C39)</f>
        <v>9.8917376923076922E-2</v>
      </c>
      <c r="D49" s="39">
        <f t="shared" si="11"/>
        <v>0.10143073846153847</v>
      </c>
      <c r="E49" s="39">
        <f t="shared" si="11"/>
        <v>0.10540544230769233</v>
      </c>
      <c r="F49" s="39">
        <f t="shared" si="11"/>
        <v>0.10364427692307693</v>
      </c>
      <c r="G49" s="39">
        <f t="shared" si="11"/>
        <v>9.6390399999999959E-2</v>
      </c>
      <c r="H49" s="39">
        <f t="shared" si="11"/>
        <v>9.9369692307692298E-2</v>
      </c>
      <c r="I49" s="39">
        <f t="shared" si="11"/>
        <v>9.46770653846154E-2</v>
      </c>
      <c r="J49" s="39">
        <f t="shared" si="11"/>
        <v>7.9883907692307687E-2</v>
      </c>
    </row>
    <row r="50" spans="1:10" x14ac:dyDescent="0.25">
      <c r="A50" t="s">
        <v>35</v>
      </c>
      <c r="C50" s="39">
        <f t="shared" ref="C50:J50" si="12">(1+C49)/(1+C35)-1</f>
        <v>7.2114514071294655E-2</v>
      </c>
      <c r="D50" s="39">
        <f t="shared" si="12"/>
        <v>7.4566574108818173E-2</v>
      </c>
      <c r="E50" s="39">
        <f t="shared" si="12"/>
        <v>7.844433395872441E-2</v>
      </c>
      <c r="F50" s="39">
        <f t="shared" si="12"/>
        <v>7.672612382739219E-2</v>
      </c>
      <c r="G50" s="39">
        <f t="shared" si="12"/>
        <v>6.9649170731707288E-2</v>
      </c>
      <c r="H50" s="39">
        <f t="shared" si="12"/>
        <v>7.2555797373358377E-2</v>
      </c>
      <c r="I50" s="39">
        <f t="shared" si="12"/>
        <v>6.7977624765478639E-2</v>
      </c>
      <c r="J50" s="39">
        <f t="shared" si="12"/>
        <v>5.3545275797373337E-2</v>
      </c>
    </row>
    <row r="51" spans="1:10" x14ac:dyDescent="0.25">
      <c r="A51" s="4" t="s">
        <v>36</v>
      </c>
      <c r="B51" s="4"/>
      <c r="C51" s="40">
        <f t="shared" ref="C51:J51" si="13">C44*C49+C45*C37</f>
        <v>7.9791421337136736E-2</v>
      </c>
      <c r="D51" s="40">
        <f t="shared" si="13"/>
        <v>8.1175619858476156E-2</v>
      </c>
      <c r="E51" s="40">
        <f t="shared" si="13"/>
        <v>8.7603601203474629E-2</v>
      </c>
      <c r="F51" s="40">
        <f t="shared" si="13"/>
        <v>9.4787939182152114E-2</v>
      </c>
      <c r="G51" s="40">
        <f t="shared" si="13"/>
        <v>9.0437342254816089E-2</v>
      </c>
      <c r="H51" s="40">
        <f t="shared" si="13"/>
        <v>9.6320602853166043E-2</v>
      </c>
      <c r="I51" s="40">
        <f t="shared" si="13"/>
        <v>9.0335943477060976E-2</v>
      </c>
      <c r="J51" s="40">
        <f t="shared" si="13"/>
        <v>7.2346726082459206E-2</v>
      </c>
    </row>
    <row r="52" spans="1:10" x14ac:dyDescent="0.25">
      <c r="A52" t="s">
        <v>37</v>
      </c>
      <c r="C52" s="39">
        <f t="shared" ref="C52:J52" si="14">C44*C50+C45*C38</f>
        <v>5.3455045206962828E-2</v>
      </c>
      <c r="D52" s="39">
        <f t="shared" si="14"/>
        <v>5.4805482788757368E-2</v>
      </c>
      <c r="E52" s="39">
        <f t="shared" si="14"/>
        <v>6.1076684100950955E-2</v>
      </c>
      <c r="F52" s="39">
        <f t="shared" si="14"/>
        <v>6.808579432405093E-2</v>
      </c>
      <c r="G52" s="39">
        <f t="shared" si="14"/>
        <v>6.3841309516893749E-2</v>
      </c>
      <c r="H52" s="39">
        <f t="shared" si="14"/>
        <v>6.9581075954308375E-2</v>
      </c>
      <c r="I52" s="39">
        <f t="shared" si="14"/>
        <v>6.3742383880059664E-2</v>
      </c>
      <c r="J52" s="39">
        <f t="shared" si="14"/>
        <v>4.6191927885326091E-2</v>
      </c>
    </row>
    <row r="53" spans="1:10" x14ac:dyDescent="0.25">
      <c r="A53" t="s">
        <v>38</v>
      </c>
      <c r="C53" s="39">
        <f t="shared" ref="C53:J53" si="15">C49*((1-C41)/(1-C41*(1-C43)))*C44+C37*C45*(1-C42)</f>
        <v>6.2825091220258186E-2</v>
      </c>
      <c r="D53" s="39">
        <f t="shared" si="15"/>
        <v>6.397115664999678E-2</v>
      </c>
      <c r="E53" s="39">
        <f t="shared" si="15"/>
        <v>6.8750856591606319E-2</v>
      </c>
      <c r="F53" s="39">
        <f t="shared" si="15"/>
        <v>7.3655776930875397E-2</v>
      </c>
      <c r="G53" s="39">
        <f t="shared" si="15"/>
        <v>7.0099149868173297E-2</v>
      </c>
      <c r="H53" s="39">
        <f t="shared" si="15"/>
        <v>7.442739472417495E-2</v>
      </c>
      <c r="I53" s="39">
        <f t="shared" si="15"/>
        <v>6.9907425300215306E-2</v>
      </c>
      <c r="J53" s="39">
        <f t="shared" si="15"/>
        <v>5.6272441166220821E-2</v>
      </c>
    </row>
    <row r="54" spans="1:10" x14ac:dyDescent="0.25">
      <c r="A54" t="s">
        <v>39</v>
      </c>
      <c r="C54" s="39">
        <f t="shared" ref="C54:J54" si="16">(1+C53)/(1+C35)-1</f>
        <v>3.6902528019764125E-2</v>
      </c>
      <c r="D54" s="39">
        <f t="shared" si="16"/>
        <v>3.8020640634143232E-2</v>
      </c>
      <c r="E54" s="39">
        <f t="shared" si="16"/>
        <v>4.2683762528396674E-2</v>
      </c>
      <c r="F54" s="39">
        <f t="shared" si="16"/>
        <v>4.7469050664268764E-2</v>
      </c>
      <c r="G54" s="39">
        <f t="shared" si="16"/>
        <v>4.3999170603095994E-2</v>
      </c>
      <c r="H54" s="39">
        <f t="shared" si="16"/>
        <v>4.8221848511390331E-2</v>
      </c>
      <c r="I54" s="39">
        <f t="shared" si="16"/>
        <v>4.3812122244112572E-2</v>
      </c>
      <c r="J54" s="39">
        <f t="shared" si="16"/>
        <v>3.0509698698752086E-2</v>
      </c>
    </row>
    <row r="55" spans="1:10" x14ac:dyDescent="0.25">
      <c r="A55" t="s">
        <v>40</v>
      </c>
      <c r="C55" s="39">
        <f t="shared" ref="C55:J55" si="17">C49*(1/(1-C41*(1-C43)))*C44+C37*C45</f>
        <v>8.4690410283647141E-2</v>
      </c>
      <c r="D55" s="39">
        <f t="shared" si="17"/>
        <v>8.6199085724801006E-2</v>
      </c>
      <c r="E55" s="39">
        <f t="shared" si="17"/>
        <v>9.2823918531227734E-2</v>
      </c>
      <c r="F55" s="39">
        <f t="shared" si="17"/>
        <v>9.9921032909557284E-2</v>
      </c>
      <c r="G55" s="39">
        <f t="shared" si="17"/>
        <v>9.5211179965018766E-2</v>
      </c>
      <c r="H55" s="39">
        <f t="shared" si="17"/>
        <v>0.10124199320313552</v>
      </c>
      <c r="I55" s="39">
        <f t="shared" si="17"/>
        <v>9.5024926456946948E-2</v>
      </c>
      <c r="J55" s="39">
        <f t="shared" si="17"/>
        <v>7.6303062097040408E-2</v>
      </c>
    </row>
    <row r="56" spans="1:10" x14ac:dyDescent="0.25">
      <c r="A56" t="s">
        <v>41</v>
      </c>
      <c r="C56" s="39">
        <f t="shared" ref="C56:J56" si="18">(1+C55)/(1+C35)-1</f>
        <v>5.8234546618192384E-2</v>
      </c>
      <c r="D56" s="39">
        <f t="shared" si="18"/>
        <v>5.97064250973669E-2</v>
      </c>
      <c r="E56" s="39">
        <f t="shared" si="18"/>
        <v>6.6169676615831952E-2</v>
      </c>
      <c r="F56" s="39">
        <f t="shared" si="18"/>
        <v>7.3093690643470488E-2</v>
      </c>
      <c r="G56" s="39">
        <f t="shared" si="18"/>
        <v>6.8498712160994124E-2</v>
      </c>
      <c r="H56" s="39">
        <f t="shared" si="18"/>
        <v>7.4382432393302889E-2</v>
      </c>
      <c r="I56" s="39">
        <f t="shared" si="18"/>
        <v>6.8317001421411838E-2</v>
      </c>
      <c r="J56" s="39">
        <f t="shared" si="18"/>
        <v>5.0051767899551791E-2</v>
      </c>
    </row>
    <row r="57" spans="1:10" x14ac:dyDescent="0.25">
      <c r="A57" t="s">
        <v>42</v>
      </c>
      <c r="C57" s="39">
        <f t="shared" ref="C57:J58" si="19">C55-C51</f>
        <v>4.8989889465104047E-3</v>
      </c>
      <c r="D57" s="39">
        <f t="shared" si="19"/>
        <v>5.0234658663248499E-3</v>
      </c>
      <c r="E57" s="39">
        <f t="shared" si="19"/>
        <v>5.2203173277531045E-3</v>
      </c>
      <c r="F57" s="39">
        <f t="shared" si="19"/>
        <v>5.1330937274051691E-3</v>
      </c>
      <c r="G57" s="39">
        <f t="shared" si="19"/>
        <v>4.7738377102026774E-3</v>
      </c>
      <c r="H57" s="39">
        <f t="shared" si="19"/>
        <v>4.9213903499694817E-3</v>
      </c>
      <c r="I57" s="39">
        <f t="shared" si="19"/>
        <v>4.6889829798859722E-3</v>
      </c>
      <c r="J57" s="39">
        <f t="shared" si="19"/>
        <v>3.9563360145812021E-3</v>
      </c>
    </row>
    <row r="58" spans="1:10" x14ac:dyDescent="0.25">
      <c r="A58" t="s">
        <v>43</v>
      </c>
      <c r="C58" s="39">
        <f t="shared" si="19"/>
        <v>4.7795014112295559E-3</v>
      </c>
      <c r="D58" s="39">
        <f t="shared" si="19"/>
        <v>4.9009423086095322E-3</v>
      </c>
      <c r="E58" s="39">
        <f t="shared" si="19"/>
        <v>5.0929925148809965E-3</v>
      </c>
      <c r="F58" s="39">
        <f t="shared" si="19"/>
        <v>5.007896319419558E-3</v>
      </c>
      <c r="G58" s="39">
        <f t="shared" si="19"/>
        <v>4.6574026441003752E-3</v>
      </c>
      <c r="H58" s="39">
        <f t="shared" si="19"/>
        <v>4.801356438994514E-3</v>
      </c>
      <c r="I58" s="39">
        <f t="shared" si="19"/>
        <v>4.5746175413521745E-3</v>
      </c>
      <c r="J58" s="39">
        <f t="shared" si="19"/>
        <v>3.8598400142257003E-3</v>
      </c>
    </row>
    <row r="61" spans="1:10" x14ac:dyDescent="0.25">
      <c r="C61" s="45" t="s">
        <v>105</v>
      </c>
      <c r="D61" s="45"/>
      <c r="E61" s="45"/>
      <c r="F61" s="45"/>
      <c r="G61" s="45"/>
      <c r="H61" s="45"/>
      <c r="I61" s="45"/>
      <c r="J61" s="45"/>
    </row>
    <row r="62" spans="1:10" x14ac:dyDescent="0.25">
      <c r="C62" s="29">
        <v>38808</v>
      </c>
      <c r="D62" s="29">
        <f t="shared" ref="D62:J62" si="20">DATE(YEAR(C62)+1,MONTH(C62),DAY(C62))</f>
        <v>39173</v>
      </c>
      <c r="E62" s="29">
        <f t="shared" si="20"/>
        <v>39539</v>
      </c>
      <c r="F62" s="29">
        <f t="shared" si="20"/>
        <v>39904</v>
      </c>
      <c r="G62" s="29">
        <f t="shared" si="20"/>
        <v>40269</v>
      </c>
      <c r="H62" s="29">
        <f t="shared" si="20"/>
        <v>40634</v>
      </c>
      <c r="I62" s="29">
        <f t="shared" si="20"/>
        <v>41000</v>
      </c>
      <c r="J62" s="29">
        <f t="shared" si="20"/>
        <v>41365</v>
      </c>
    </row>
    <row r="63" spans="1:10" x14ac:dyDescent="0.25">
      <c r="A63" t="s">
        <v>5</v>
      </c>
      <c r="B63" t="s">
        <v>6</v>
      </c>
      <c r="C63" s="30">
        <f>'[2]PTRM inputs'!C63</f>
        <v>5.2942115384615344E-2</v>
      </c>
      <c r="D63" s="30">
        <f>'[2]PTRM inputs'!D63</f>
        <v>5.7213319230769277E-2</v>
      </c>
      <c r="E63" s="30">
        <f>'[2]PTRM inputs'!E63</f>
        <v>6.075199999999998E-2</v>
      </c>
      <c r="F63" s="30">
        <f>'[2]PTRM inputs'!F63</f>
        <v>5.3471423076923055E-2</v>
      </c>
      <c r="G63" s="30">
        <f>'[2]PTRM inputs'!G63</f>
        <v>5.4233088461538445E-2</v>
      </c>
      <c r="H63" s="30">
        <f>'[2]PTRM inputs'!H63</f>
        <v>5.3715949999999991E-2</v>
      </c>
      <c r="I63" s="30">
        <f>'[2]PTRM inputs'!I63</f>
        <v>4.5474538461538476E-2</v>
      </c>
      <c r="J63" s="30">
        <f>'[2]PTRM inputs'!J63</f>
        <v>3.2922103846153836E-2</v>
      </c>
    </row>
    <row r="64" spans="1:10" x14ac:dyDescent="0.25">
      <c r="A64" t="s">
        <v>7</v>
      </c>
      <c r="B64" t="s">
        <v>8</v>
      </c>
      <c r="C64" s="31">
        <f>'[2]PTRM inputs'!C64</f>
        <v>2.7260600375234478E-2</v>
      </c>
      <c r="D64" s="31">
        <f>'[2]PTRM inputs'!D64</f>
        <v>3.142762851782388E-2</v>
      </c>
      <c r="E64" s="31">
        <f>'[2]PTRM inputs'!E64</f>
        <v>3.4880000000000022E-2</v>
      </c>
      <c r="F64" s="31">
        <f>'[2]PTRM inputs'!F64</f>
        <v>2.777699812382739E-2</v>
      </c>
      <c r="G64" s="31">
        <f>'[2]PTRM inputs'!G64</f>
        <v>2.8520086303940095E-2</v>
      </c>
      <c r="H64" s="31">
        <f>'[2]PTRM inputs'!H64</f>
        <v>2.8015560975609866E-2</v>
      </c>
      <c r="I64" s="31">
        <f>'[2]PTRM inputs'!I64</f>
        <v>1.9975159474671766E-2</v>
      </c>
      <c r="J64" s="31">
        <f>'[2]PTRM inputs'!J64</f>
        <v>7.7288818011256311E-3</v>
      </c>
    </row>
    <row r="65" spans="1:10" x14ac:dyDescent="0.25">
      <c r="A65" t="s">
        <v>9</v>
      </c>
      <c r="B65" t="s">
        <v>10</v>
      </c>
      <c r="C65" s="32">
        <f>'[2]PTRM inputs'!C65</f>
        <v>2.5000000000000001E-2</v>
      </c>
      <c r="D65" s="32">
        <f>'[2]PTRM inputs'!D65</f>
        <v>2.5000000000000001E-2</v>
      </c>
      <c r="E65" s="32">
        <f>'[2]PTRM inputs'!E65</f>
        <v>2.5000000000000001E-2</v>
      </c>
      <c r="F65" s="32">
        <f>'[2]PTRM inputs'!F65</f>
        <v>2.5000000000000001E-2</v>
      </c>
      <c r="G65" s="32">
        <f>'[2]PTRM inputs'!G65</f>
        <v>2.5000000000000001E-2</v>
      </c>
      <c r="H65" s="32">
        <f>'[2]PTRM inputs'!H65</f>
        <v>2.5000000000000001E-2</v>
      </c>
      <c r="I65" s="32">
        <f>'[2]PTRM inputs'!I65</f>
        <v>2.5000000000000001E-2</v>
      </c>
      <c r="J65" s="32">
        <f>'[2]PTRM inputs'!J65</f>
        <v>2.5000000000000001E-2</v>
      </c>
    </row>
    <row r="66" spans="1:10" x14ac:dyDescent="0.25">
      <c r="A66" t="s">
        <v>11</v>
      </c>
      <c r="B66" t="s">
        <v>12</v>
      </c>
      <c r="C66" s="30">
        <f>'[2]PTRM inputs'!C66</f>
        <v>1.2958516171896202E-2</v>
      </c>
      <c r="D66" s="30">
        <f>'[2]PTRM inputs'!D66</f>
        <v>1.203911852239227E-2</v>
      </c>
      <c r="E66" s="30">
        <f>'[2]PTRM inputs'!E66</f>
        <v>1.9779842464595236E-2</v>
      </c>
      <c r="F66" s="30">
        <f>'[2]PTRM inputs'!F66</f>
        <v>3.2410116230706762E-2</v>
      </c>
      <c r="G66" s="30">
        <f>'[2]PTRM inputs'!G66</f>
        <v>3.6483661402531689E-2</v>
      </c>
      <c r="H66" s="30">
        <f>'[2]PTRM inputs'!H66</f>
        <v>4.125165174214656E-2</v>
      </c>
      <c r="I66" s="30">
        <f>'[2]PTRM inputs'!I66</f>
        <v>3.6506905428924048E-2</v>
      </c>
      <c r="J66" s="30">
        <f>'[2]PTRM inputs'!J66</f>
        <v>3.0699626609801051E-2</v>
      </c>
    </row>
    <row r="67" spans="1:10" x14ac:dyDescent="0.25">
      <c r="A67" t="s">
        <v>13</v>
      </c>
      <c r="B67" t="s">
        <v>14</v>
      </c>
      <c r="C67" s="31">
        <f>'[2]PTRM inputs'!C67</f>
        <v>6.5900631556511546E-2</v>
      </c>
      <c r="D67" s="31">
        <f>'[2]PTRM inputs'!D67</f>
        <v>6.9252437753161547E-2</v>
      </c>
      <c r="E67" s="31">
        <f>'[2]PTRM inputs'!E67</f>
        <v>8.0531842464595216E-2</v>
      </c>
      <c r="F67" s="31">
        <f>'[2]PTRM inputs'!F67</f>
        <v>8.5881539307629817E-2</v>
      </c>
      <c r="G67" s="31">
        <f>'[2]PTRM inputs'!G67</f>
        <v>9.0716749864070134E-2</v>
      </c>
      <c r="H67" s="31">
        <f>'[2]PTRM inputs'!H67</f>
        <v>9.4967601742146551E-2</v>
      </c>
      <c r="I67" s="31">
        <f>'[2]PTRM inputs'!I67</f>
        <v>8.1981443890462524E-2</v>
      </c>
      <c r="J67" s="31">
        <f>'[2]PTRM inputs'!J67</f>
        <v>6.3621730455954886E-2</v>
      </c>
    </row>
    <row r="68" spans="1:10" x14ac:dyDescent="0.25">
      <c r="A68" t="s">
        <v>15</v>
      </c>
      <c r="B68" t="s">
        <v>16</v>
      </c>
      <c r="C68" s="31">
        <f>'[2]PTRM inputs'!C68</f>
        <v>3.9903055177084479E-2</v>
      </c>
      <c r="D68" s="31">
        <f>'[2]PTRM inputs'!D68</f>
        <v>4.3173110003084547E-2</v>
      </c>
      <c r="E68" s="31">
        <f>'[2]PTRM inputs'!E68</f>
        <v>5.4177407282531842E-2</v>
      </c>
      <c r="F68" s="31">
        <f>'[2]PTRM inputs'!F68</f>
        <v>5.9396623714760732E-2</v>
      </c>
      <c r="G68" s="31">
        <f>'[2]PTRM inputs'!G68</f>
        <v>6.411390230641012E-2</v>
      </c>
      <c r="H68" s="31">
        <f>'[2]PTRM inputs'!H68</f>
        <v>6.8261074870386906E-2</v>
      </c>
      <c r="I68" s="31">
        <f>'[2]PTRM inputs'!I68</f>
        <v>5.5591652576061135E-2</v>
      </c>
      <c r="J68" s="31">
        <f>'[2]PTRM inputs'!J68</f>
        <v>3.76797370302E-2</v>
      </c>
    </row>
    <row r="69" spans="1:10" x14ac:dyDescent="0.25">
      <c r="A69" t="s">
        <v>17</v>
      </c>
      <c r="B69" t="s">
        <v>18</v>
      </c>
      <c r="C69" s="30">
        <f>'[2]PTRM inputs'!C69</f>
        <v>6.5000000000000002E-2</v>
      </c>
      <c r="D69" s="30">
        <f>'[2]PTRM inputs'!D69</f>
        <v>6.5000000000000002E-2</v>
      </c>
      <c r="E69" s="30">
        <f>'[2]PTRM inputs'!E69</f>
        <v>6.5000000000000002E-2</v>
      </c>
      <c r="F69" s="30">
        <f>'[2]PTRM inputs'!F69</f>
        <v>6.5000000000000002E-2</v>
      </c>
      <c r="G69" s="30">
        <f>'[2]PTRM inputs'!G69</f>
        <v>6.5000000000000002E-2</v>
      </c>
      <c r="H69" s="30">
        <f>'[2]PTRM inputs'!H69</f>
        <v>6.5000000000000002E-2</v>
      </c>
      <c r="I69" s="30">
        <f>'[2]PTRM inputs'!I69</f>
        <v>6.5000000000000002E-2</v>
      </c>
      <c r="J69" s="30">
        <f>'[2]PTRM inputs'!J69</f>
        <v>6.5000000000000002E-2</v>
      </c>
    </row>
    <row r="70" spans="1:10" x14ac:dyDescent="0.25">
      <c r="A70" t="s">
        <v>19</v>
      </c>
      <c r="B70" t="s">
        <v>20</v>
      </c>
      <c r="C70" s="30">
        <f>'[2]PTRM inputs'!C70</f>
        <v>0.3</v>
      </c>
      <c r="D70" s="30">
        <f>'[2]PTRM inputs'!D70</f>
        <v>0.3</v>
      </c>
      <c r="E70" s="30">
        <f>'[2]PTRM inputs'!E70</f>
        <v>0.3</v>
      </c>
      <c r="F70" s="30">
        <f>'[2]PTRM inputs'!F70</f>
        <v>0.3</v>
      </c>
      <c r="G70" s="30">
        <f>'[2]PTRM inputs'!G70</f>
        <v>0.3</v>
      </c>
      <c r="H70" s="30">
        <f>'[2]PTRM inputs'!H70</f>
        <v>0.3</v>
      </c>
      <c r="I70" s="30">
        <f>'[2]PTRM inputs'!I70</f>
        <v>0.3</v>
      </c>
      <c r="J70" s="30">
        <f>'[2]PTRM inputs'!J70</f>
        <v>0.3</v>
      </c>
    </row>
    <row r="71" spans="1:10" x14ac:dyDescent="0.25">
      <c r="A71" t="s">
        <v>21</v>
      </c>
      <c r="B71" t="s">
        <v>22</v>
      </c>
      <c r="C71" s="5">
        <f>'[2]PTRM inputs'!C71</f>
        <v>0.22034793272461239</v>
      </c>
      <c r="D71" s="5">
        <f>'[2]PTRM inputs'!D71</f>
        <v>0.22034793272461239</v>
      </c>
      <c r="E71" s="5">
        <f>'[2]PTRM inputs'!E71</f>
        <v>0.22034793272461239</v>
      </c>
      <c r="F71" s="5">
        <f>'[2]PTRM inputs'!F71</f>
        <v>0.22034793272461239</v>
      </c>
      <c r="G71" s="5">
        <f>'[2]PTRM inputs'!G71</f>
        <v>0.22034793272461239</v>
      </c>
      <c r="H71" s="5">
        <f>'[2]PTRM inputs'!H71</f>
        <v>0.22034793272461239</v>
      </c>
      <c r="I71" s="5">
        <f>'[2]PTRM inputs'!I71</f>
        <v>0.22034793272461239</v>
      </c>
      <c r="J71" s="5">
        <f>'[2]PTRM inputs'!J71</f>
        <v>0.22034793272461239</v>
      </c>
    </row>
    <row r="72" spans="1:10" x14ac:dyDescent="0.25">
      <c r="A72" t="s">
        <v>23</v>
      </c>
      <c r="B72" t="s">
        <v>24</v>
      </c>
      <c r="C72" s="6">
        <f>'[2]PTRM inputs'!C72</f>
        <v>0.29999999999990945</v>
      </c>
      <c r="D72" s="6">
        <f>'[2]PTRM inputs'!D72</f>
        <v>0.29999999999990945</v>
      </c>
      <c r="E72" s="6">
        <f>'[2]PTRM inputs'!E72</f>
        <v>0.29999999999990945</v>
      </c>
      <c r="F72" s="6">
        <f>'[2]PTRM inputs'!F72</f>
        <v>0.29999999999990945</v>
      </c>
      <c r="G72" s="6">
        <f>'[2]PTRM inputs'!G72</f>
        <v>0.29999999999990945</v>
      </c>
      <c r="H72" s="6">
        <f>'[2]PTRM inputs'!H72</f>
        <v>0.29999999999990945</v>
      </c>
      <c r="I72" s="6">
        <f>'[2]PTRM inputs'!I72</f>
        <v>0.29999999999990945</v>
      </c>
      <c r="J72" s="6">
        <f>'[2]PTRM inputs'!J72</f>
        <v>0.29999999999990945</v>
      </c>
    </row>
    <row r="73" spans="1:10" x14ac:dyDescent="0.25">
      <c r="A73" t="s">
        <v>25</v>
      </c>
      <c r="B73" t="s">
        <v>26</v>
      </c>
      <c r="C73" s="30">
        <f>'[2]PTRM inputs'!C73</f>
        <v>0.5</v>
      </c>
      <c r="D73" s="30">
        <f>'[2]PTRM inputs'!D73</f>
        <v>0.5</v>
      </c>
      <c r="E73" s="30">
        <f>'[2]PTRM inputs'!E73</f>
        <v>0.5</v>
      </c>
      <c r="F73" s="30">
        <f>'[2]PTRM inputs'!F73</f>
        <v>0.5</v>
      </c>
      <c r="G73" s="30">
        <f>'[2]PTRM inputs'!G73</f>
        <v>0.5</v>
      </c>
      <c r="H73" s="30">
        <f>'[2]PTRM inputs'!H73</f>
        <v>0.5</v>
      </c>
      <c r="I73" s="30">
        <f>'[2]PTRM inputs'!I73</f>
        <v>0.5</v>
      </c>
      <c r="J73" s="30">
        <f>'[2]PTRM inputs'!J73</f>
        <v>0.5</v>
      </c>
    </row>
    <row r="74" spans="1:10" x14ac:dyDescent="0.25">
      <c r="A74" t="s">
        <v>27</v>
      </c>
      <c r="B74" t="s">
        <v>28</v>
      </c>
      <c r="C74" s="31">
        <f>'[2]PTRM inputs'!C74</f>
        <v>0.4</v>
      </c>
      <c r="D74" s="31">
        <f>'[2]PTRM inputs'!D74</f>
        <v>0.4</v>
      </c>
      <c r="E74" s="31">
        <f>'[2]PTRM inputs'!E74</f>
        <v>0.4</v>
      </c>
      <c r="F74" s="31">
        <f>'[2]PTRM inputs'!F74</f>
        <v>0.4</v>
      </c>
      <c r="G74" s="31">
        <f>'[2]PTRM inputs'!G74</f>
        <v>0.4</v>
      </c>
      <c r="H74" s="31">
        <f>'[2]PTRM inputs'!H74</f>
        <v>0.4</v>
      </c>
      <c r="I74" s="31">
        <f>'[2]PTRM inputs'!I74</f>
        <v>0.4</v>
      </c>
      <c r="J74" s="31">
        <f>'[2]PTRM inputs'!J74</f>
        <v>0.4</v>
      </c>
    </row>
    <row r="75" spans="1:10" x14ac:dyDescent="0.25">
      <c r="A75" t="s">
        <v>29</v>
      </c>
      <c r="B75" t="s">
        <v>30</v>
      </c>
      <c r="C75" s="30">
        <f>'[2]PTRM inputs'!C75</f>
        <v>0.6</v>
      </c>
      <c r="D75" s="30">
        <f>'[2]PTRM inputs'!D75</f>
        <v>0.6</v>
      </c>
      <c r="E75" s="30">
        <f>'[2]PTRM inputs'!E75</f>
        <v>0.6</v>
      </c>
      <c r="F75" s="30">
        <f>'[2]PTRM inputs'!F75</f>
        <v>0.6</v>
      </c>
      <c r="G75" s="30">
        <f>'[2]PTRM inputs'!G75</f>
        <v>0.6</v>
      </c>
      <c r="H75" s="30">
        <f>'[2]PTRM inputs'!H75</f>
        <v>0.6</v>
      </c>
      <c r="I75" s="30">
        <f>'[2]PTRM inputs'!I75</f>
        <v>0.6</v>
      </c>
      <c r="J75" s="30">
        <f>'[2]PTRM inputs'!J75</f>
        <v>0.6</v>
      </c>
    </row>
    <row r="76" spans="1:10" x14ac:dyDescent="0.25">
      <c r="A76" t="s">
        <v>31</v>
      </c>
      <c r="B76" t="s">
        <v>32</v>
      </c>
      <c r="C76" s="34">
        <f>'[2]PTRM inputs'!C76</f>
        <v>0.7</v>
      </c>
      <c r="D76" s="34">
        <f>'[2]PTRM inputs'!D76</f>
        <v>0.7</v>
      </c>
      <c r="E76" s="34">
        <f>'[2]PTRM inputs'!E76</f>
        <v>0.7</v>
      </c>
      <c r="F76" s="34">
        <f>'[2]PTRM inputs'!F76</f>
        <v>0.7</v>
      </c>
      <c r="G76" s="34">
        <f>'[2]PTRM inputs'!G76</f>
        <v>0.7</v>
      </c>
      <c r="H76" s="34">
        <f>'[2]PTRM inputs'!H76</f>
        <v>0.7</v>
      </c>
      <c r="I76" s="34">
        <f>'[2]PTRM inputs'!I76</f>
        <v>0.7</v>
      </c>
      <c r="J76" s="34">
        <f>'[2]PTRM inputs'!J76</f>
        <v>0.7</v>
      </c>
    </row>
    <row r="77" spans="1:10" x14ac:dyDescent="0.25">
      <c r="A77" s="7"/>
      <c r="B77" s="7"/>
      <c r="C77" s="7"/>
      <c r="D77" s="7"/>
      <c r="E77" s="8"/>
      <c r="F77" s="33"/>
      <c r="G77" s="33"/>
      <c r="H77" s="33"/>
      <c r="I77" s="33"/>
      <c r="J77" s="33"/>
    </row>
    <row r="78" spans="1:10" x14ac:dyDescent="0.25">
      <c r="A78" s="35" t="s">
        <v>33</v>
      </c>
      <c r="B78" s="36"/>
      <c r="C78" s="37"/>
      <c r="D78" s="37"/>
      <c r="E78" s="38"/>
    </row>
    <row r="79" spans="1:10" x14ac:dyDescent="0.25">
      <c r="A79" t="s">
        <v>34</v>
      </c>
      <c r="C79" s="39">
        <f t="shared" ref="C79:J79" si="21">C63+C76*(C69)</f>
        <v>9.8442115384615336E-2</v>
      </c>
      <c r="D79" s="39">
        <f t="shared" si="21"/>
        <v>0.10271331923076928</v>
      </c>
      <c r="E79" s="39">
        <f t="shared" si="21"/>
        <v>0.10625199999999999</v>
      </c>
      <c r="F79" s="39">
        <f t="shared" si="21"/>
        <v>9.8971423076923054E-2</v>
      </c>
      <c r="G79" s="39">
        <f t="shared" si="21"/>
        <v>9.9733088461538444E-2</v>
      </c>
      <c r="H79" s="39">
        <f t="shared" si="21"/>
        <v>9.9215949999999997E-2</v>
      </c>
      <c r="I79" s="39">
        <f t="shared" si="21"/>
        <v>9.0974538461538468E-2</v>
      </c>
      <c r="J79" s="39">
        <f t="shared" si="21"/>
        <v>7.8422103846153834E-2</v>
      </c>
    </row>
    <row r="80" spans="1:10" x14ac:dyDescent="0.25">
      <c r="A80" t="s">
        <v>35</v>
      </c>
      <c r="C80" s="39">
        <f t="shared" ref="C80:J80" si="22">(1+C79)/(1+C65)-1</f>
        <v>7.1650844277673542E-2</v>
      </c>
      <c r="D80" s="39">
        <f t="shared" si="22"/>
        <v>7.5817872420262722E-2</v>
      </c>
      <c r="E80" s="39">
        <f t="shared" si="22"/>
        <v>7.9270243902439086E-2</v>
      </c>
      <c r="F80" s="39">
        <f t="shared" si="22"/>
        <v>7.2167242026266454E-2</v>
      </c>
      <c r="G80" s="39">
        <f t="shared" si="22"/>
        <v>7.2910330206378937E-2</v>
      </c>
      <c r="H80" s="39">
        <f t="shared" si="22"/>
        <v>7.2405804878048929E-2</v>
      </c>
      <c r="I80" s="39">
        <f t="shared" si="22"/>
        <v>6.436540337711083E-2</v>
      </c>
      <c r="J80" s="39">
        <f t="shared" si="22"/>
        <v>5.2119125703564917E-2</v>
      </c>
    </row>
    <row r="81" spans="1:10" x14ac:dyDescent="0.25">
      <c r="A81" s="4" t="s">
        <v>36</v>
      </c>
      <c r="B81" s="4"/>
      <c r="C81" s="40">
        <f t="shared" ref="C81:J81" si="23">C74*C79+C75*C67</f>
        <v>7.8917225087753062E-2</v>
      </c>
      <c r="D81" s="40">
        <f t="shared" si="23"/>
        <v>8.2636790344204653E-2</v>
      </c>
      <c r="E81" s="40">
        <f t="shared" si="23"/>
        <v>9.0819905478757124E-2</v>
      </c>
      <c r="F81" s="40">
        <f t="shared" si="23"/>
        <v>9.1117492815347118E-2</v>
      </c>
      <c r="G81" s="40">
        <f t="shared" si="23"/>
        <v>9.4323285303057461E-2</v>
      </c>
      <c r="H81" s="40">
        <f t="shared" si="23"/>
        <v>9.6666941045287919E-2</v>
      </c>
      <c r="I81" s="40">
        <f t="shared" si="23"/>
        <v>8.5578681718892907E-2</v>
      </c>
      <c r="J81" s="40">
        <f t="shared" si="23"/>
        <v>6.9541879812034468E-2</v>
      </c>
    </row>
    <row r="82" spans="1:10" x14ac:dyDescent="0.25">
      <c r="A82" t="s">
        <v>37</v>
      </c>
      <c r="C82" s="39">
        <f t="shared" ref="C82:J82" si="24">C74*C80+C75*C68</f>
        <v>5.2602170817320104E-2</v>
      </c>
      <c r="D82" s="39">
        <f t="shared" si="24"/>
        <v>5.623101496995582E-2</v>
      </c>
      <c r="E82" s="39">
        <f t="shared" si="24"/>
        <v>6.4214541930494751E-2</v>
      </c>
      <c r="F82" s="39">
        <f t="shared" si="24"/>
        <v>6.4504871039363018E-2</v>
      </c>
      <c r="G82" s="39">
        <f t="shared" si="24"/>
        <v>6.7632473466397641E-2</v>
      </c>
      <c r="H82" s="39">
        <f t="shared" si="24"/>
        <v>6.9918966873451727E-2</v>
      </c>
      <c r="I82" s="39">
        <f t="shared" si="24"/>
        <v>5.9101152896481018E-2</v>
      </c>
      <c r="J82" s="39">
        <f t="shared" si="24"/>
        <v>4.3455492499545972E-2</v>
      </c>
    </row>
    <row r="83" spans="1:10" x14ac:dyDescent="0.25">
      <c r="A83" t="s">
        <v>38</v>
      </c>
      <c r="C83" s="39">
        <f t="shared" ref="C83:J83" si="25">C79*((1-C71)/(1-C71*(1-C73)))*C74+C67*C75*(1-C72)</f>
        <v>6.2179660297357824E-2</v>
      </c>
      <c r="D83" s="39">
        <f t="shared" si="25"/>
        <v>6.5084364497190933E-2</v>
      </c>
      <c r="E83" s="39">
        <f t="shared" si="25"/>
        <v>7.106192983174342E-2</v>
      </c>
      <c r="F83" s="39">
        <f t="shared" si="25"/>
        <v>7.0757150099862401E-2</v>
      </c>
      <c r="G83" s="39">
        <f t="shared" si="25"/>
        <v>7.3054882394160137E-2</v>
      </c>
      <c r="H83" s="39">
        <f t="shared" si="25"/>
        <v>7.465899663404986E-2</v>
      </c>
      <c r="I83" s="39">
        <f t="shared" si="25"/>
        <v>6.6316410446776497E-2</v>
      </c>
      <c r="J83" s="39">
        <f t="shared" si="25"/>
        <v>5.4206029715184914E-2</v>
      </c>
    </row>
    <row r="84" spans="1:10" x14ac:dyDescent="0.25">
      <c r="A84" t="s">
        <v>39</v>
      </c>
      <c r="C84" s="39">
        <f t="shared" ref="C84:J84" si="26">(1+C83)/(1+C65)-1</f>
        <v>3.6272839314495542E-2</v>
      </c>
      <c r="D84" s="39">
        <f t="shared" si="26"/>
        <v>3.9106697070430352E-2</v>
      </c>
      <c r="E84" s="39">
        <f t="shared" si="26"/>
        <v>4.4938468128530307E-2</v>
      </c>
      <c r="F84" s="39">
        <f t="shared" si="26"/>
        <v>4.4641122048646453E-2</v>
      </c>
      <c r="G84" s="39">
        <f t="shared" si="26"/>
        <v>4.6882812091863624E-2</v>
      </c>
      <c r="H84" s="39">
        <f t="shared" si="26"/>
        <v>4.844780159419515E-2</v>
      </c>
      <c r="I84" s="39">
        <f t="shared" si="26"/>
        <v>4.0308693118806582E-2</v>
      </c>
      <c r="J84" s="39">
        <f t="shared" si="26"/>
        <v>2.849368752700987E-2</v>
      </c>
    </row>
    <row r="85" spans="1:10" x14ac:dyDescent="0.25">
      <c r="A85" t="s">
        <v>40</v>
      </c>
      <c r="C85" s="39">
        <f t="shared" ref="C85:J85" si="27">C79*(1/(1-C71*(1-C73)))*C74+C67*C75</f>
        <v>8.379267619797981E-2</v>
      </c>
      <c r="D85" s="39">
        <f t="shared" si="27"/>
        <v>8.7723777395653041E-2</v>
      </c>
      <c r="E85" s="39">
        <f t="shared" si="27"/>
        <v>9.6082149482148077E-2</v>
      </c>
      <c r="F85" s="39">
        <f t="shared" si="27"/>
        <v>9.6019158455463133E-2</v>
      </c>
      <c r="G85" s="39">
        <f t="shared" si="27"/>
        <v>9.9262673236427096E-2</v>
      </c>
      <c r="H85" s="39">
        <f t="shared" si="27"/>
        <v>0.10158071714294478</v>
      </c>
      <c r="I85" s="39">
        <f t="shared" si="27"/>
        <v>9.0084293090730516E-2</v>
      </c>
      <c r="J85" s="39">
        <f t="shared" si="27"/>
        <v>7.3425818426815601E-2</v>
      </c>
    </row>
    <row r="86" spans="1:10" x14ac:dyDescent="0.25">
      <c r="A86" t="s">
        <v>41</v>
      </c>
      <c r="C86" s="39">
        <f t="shared" ref="C86:J86" si="28">(1+C85)/(1+C65)-1</f>
        <v>5.735870848583402E-2</v>
      </c>
      <c r="D86" s="39">
        <f t="shared" si="28"/>
        <v>6.119392916649069E-2</v>
      </c>
      <c r="E86" s="39">
        <f t="shared" si="28"/>
        <v>6.9348438519168942E-2</v>
      </c>
      <c r="F86" s="39">
        <f t="shared" si="28"/>
        <v>6.928698385898846E-2</v>
      </c>
      <c r="G86" s="39">
        <f t="shared" si="28"/>
        <v>7.2451388523343541E-2</v>
      </c>
      <c r="H86" s="39">
        <f t="shared" si="28"/>
        <v>7.4712894773604877E-2</v>
      </c>
      <c r="I86" s="39">
        <f t="shared" si="28"/>
        <v>6.3496871308029723E-2</v>
      </c>
      <c r="J86" s="39">
        <f t="shared" si="28"/>
        <v>4.7244700904210291E-2</v>
      </c>
    </row>
    <row r="87" spans="1:10" x14ac:dyDescent="0.25">
      <c r="A87" t="s">
        <v>42</v>
      </c>
      <c r="C87" s="39">
        <f t="shared" ref="C87:J88" si="29">C85-C81</f>
        <v>4.8754511102267473E-3</v>
      </c>
      <c r="D87" s="39">
        <f t="shared" si="29"/>
        <v>5.0869870514483884E-3</v>
      </c>
      <c r="E87" s="39">
        <f t="shared" si="29"/>
        <v>5.2622440033909534E-3</v>
      </c>
      <c r="F87" s="39">
        <f t="shared" si="29"/>
        <v>4.9016656401160152E-3</v>
      </c>
      <c r="G87" s="39">
        <f t="shared" si="29"/>
        <v>4.939387933369635E-3</v>
      </c>
      <c r="H87" s="39">
        <f t="shared" si="29"/>
        <v>4.9137760976568634E-3</v>
      </c>
      <c r="I87" s="39">
        <f t="shared" si="29"/>
        <v>4.505611371837609E-3</v>
      </c>
      <c r="J87" s="39">
        <f t="shared" si="29"/>
        <v>3.8839386147811322E-3</v>
      </c>
    </row>
    <row r="88" spans="1:10" x14ac:dyDescent="0.25">
      <c r="A88" t="s">
        <v>43</v>
      </c>
      <c r="C88" s="39">
        <f t="shared" si="29"/>
        <v>4.756537668513916E-3</v>
      </c>
      <c r="D88" s="39">
        <f t="shared" si="29"/>
        <v>4.9629141965348705E-3</v>
      </c>
      <c r="E88" s="39">
        <f t="shared" si="29"/>
        <v>5.1338965886741916E-3</v>
      </c>
      <c r="F88" s="39">
        <f t="shared" si="29"/>
        <v>4.782112819625442E-3</v>
      </c>
      <c r="G88" s="39">
        <f t="shared" si="29"/>
        <v>4.8189150569458994E-3</v>
      </c>
      <c r="H88" s="39">
        <f t="shared" si="29"/>
        <v>4.7939279001531498E-3</v>
      </c>
      <c r="I88" s="39">
        <f t="shared" si="29"/>
        <v>4.3957184115487047E-3</v>
      </c>
      <c r="J88" s="39">
        <f t="shared" si="29"/>
        <v>3.7892084046643182E-3</v>
      </c>
    </row>
  </sheetData>
  <mergeCells count="3">
    <mergeCell ref="C1:J1"/>
    <mergeCell ref="C31:J31"/>
    <mergeCell ref="C61:J6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146"/>
  <sheetViews>
    <sheetView workbookViewId="0">
      <selection activeCell="A49" sqref="A49"/>
    </sheetView>
  </sheetViews>
  <sheetFormatPr defaultRowHeight="15" x14ac:dyDescent="0.25"/>
  <cols>
    <col min="1" max="1" width="61" customWidth="1"/>
    <col min="2" max="7" width="11.7109375" customWidth="1"/>
    <col min="8" max="8" width="13.140625" customWidth="1"/>
    <col min="9" max="9" width="13.28515625" customWidth="1"/>
    <col min="11" max="18" width="11.7109375" customWidth="1"/>
    <col min="20" max="27" width="11.7109375" customWidth="1"/>
    <col min="29" max="36" width="11.7109375" customWidth="1"/>
  </cols>
  <sheetData>
    <row r="2" spans="1:36" x14ac:dyDescent="0.25">
      <c r="A2" s="21" t="s">
        <v>68</v>
      </c>
    </row>
    <row r="3" spans="1:36" x14ac:dyDescent="0.25">
      <c r="A3" s="21" t="s">
        <v>70</v>
      </c>
      <c r="B3" s="1">
        <f>B15+K15+T15+AC15</f>
        <v>963442.08590320358</v>
      </c>
      <c r="C3" s="1">
        <f t="shared" ref="C3:I3" si="0">C15+L15+U15+AD15</f>
        <v>1034142.0409878591</v>
      </c>
      <c r="D3" s="1">
        <f t="shared" si="0"/>
        <v>1088562.3743643193</v>
      </c>
      <c r="E3" s="1">
        <f t="shared" si="0"/>
        <v>1173089.1620957197</v>
      </c>
      <c r="F3" s="1">
        <f t="shared" si="0"/>
        <v>1204144.1413439193</v>
      </c>
      <c r="G3" s="1">
        <f t="shared" si="0"/>
        <v>1199230.4019493768</v>
      </c>
      <c r="H3" s="1">
        <f t="shared" si="0"/>
        <v>1271553.208736561</v>
      </c>
      <c r="I3" s="1">
        <f t="shared" si="0"/>
        <v>1540681.5413482259</v>
      </c>
    </row>
    <row r="4" spans="1:36" x14ac:dyDescent="0.25">
      <c r="A4" s="21" t="s">
        <v>56</v>
      </c>
      <c r="B4" s="16">
        <f>B15/B$3</f>
        <v>0.45259892100528903</v>
      </c>
      <c r="C4" s="16">
        <f t="shared" ref="C4:I4" si="1">C15/C$3</f>
        <v>0.44382614107390705</v>
      </c>
      <c r="D4" s="16">
        <f t="shared" si="1"/>
        <v>0.43793326613498057</v>
      </c>
      <c r="E4" s="16">
        <f t="shared" si="1"/>
        <v>0.41379633415144235</v>
      </c>
      <c r="F4" s="16">
        <f t="shared" si="1"/>
        <v>0.41673402446669222</v>
      </c>
      <c r="G4" s="16">
        <f t="shared" si="1"/>
        <v>0.41479103263454487</v>
      </c>
      <c r="H4" s="16">
        <f t="shared" si="1"/>
        <v>0.3966424899760127</v>
      </c>
      <c r="I4" s="16">
        <f t="shared" si="1"/>
        <v>0.31861409861922274</v>
      </c>
    </row>
    <row r="5" spans="1:36" x14ac:dyDescent="0.25">
      <c r="A5" s="21" t="s">
        <v>69</v>
      </c>
      <c r="B5" s="16">
        <f>K15/B$3</f>
        <v>1.4153226562214202E-2</v>
      </c>
      <c r="C5" s="16">
        <f t="shared" ref="C5:I5" si="2">L15/C$3</f>
        <v>3.3188520513845028E-2</v>
      </c>
      <c r="D5" s="16">
        <f t="shared" si="2"/>
        <v>3.1076320869356213E-2</v>
      </c>
      <c r="E5" s="16">
        <f t="shared" si="2"/>
        <v>1.0953931317518253E-2</v>
      </c>
      <c r="F5" s="16">
        <f t="shared" si="2"/>
        <v>1.0234890266441884E-2</v>
      </c>
      <c r="G5" s="16">
        <f t="shared" si="2"/>
        <v>9.9433441126308437E-3</v>
      </c>
      <c r="H5" s="16">
        <f t="shared" si="2"/>
        <v>9.174829401476424E-3</v>
      </c>
      <c r="I5" s="16">
        <f t="shared" si="2"/>
        <v>6.9958869341799387E-2</v>
      </c>
    </row>
    <row r="6" spans="1:36" x14ac:dyDescent="0.25">
      <c r="A6" s="21" t="s">
        <v>2</v>
      </c>
      <c r="B6" s="16">
        <f>T15/B3</f>
        <v>0.35182872673750615</v>
      </c>
      <c r="C6" s="16">
        <f t="shared" ref="C6:I6" si="3">U15/C3</f>
        <v>0.34838962258922529</v>
      </c>
      <c r="D6" s="16">
        <f t="shared" si="3"/>
        <v>0.35125027977480966</v>
      </c>
      <c r="E6" s="16">
        <f t="shared" si="3"/>
        <v>0.36594963900058819</v>
      </c>
      <c r="F6" s="16">
        <f t="shared" si="3"/>
        <v>0.36833224130586067</v>
      </c>
      <c r="G6" s="16">
        <f t="shared" si="3"/>
        <v>0.37328557030286724</v>
      </c>
      <c r="H6" s="16">
        <f t="shared" si="3"/>
        <v>0.38741258433658393</v>
      </c>
      <c r="I6" s="16">
        <f t="shared" si="3"/>
        <v>0.41756869093812171</v>
      </c>
    </row>
    <row r="7" spans="1:36" x14ac:dyDescent="0.25">
      <c r="A7" s="21" t="s">
        <v>3</v>
      </c>
      <c r="B7" s="16">
        <f>AC15/B3</f>
        <v>0.18141912569499064</v>
      </c>
      <c r="C7" s="16">
        <f t="shared" ref="C7:I7" si="4">AD15/C3</f>
        <v>0.17459571582302255</v>
      </c>
      <c r="D7" s="16">
        <f t="shared" si="4"/>
        <v>0.17974013322085364</v>
      </c>
      <c r="E7" s="16">
        <f t="shared" si="4"/>
        <v>0.20930009553045137</v>
      </c>
      <c r="F7" s="16">
        <f t="shared" si="4"/>
        <v>0.20469884396100518</v>
      </c>
      <c r="G7" s="16">
        <f t="shared" si="4"/>
        <v>0.20198005294995705</v>
      </c>
      <c r="H7" s="16">
        <f t="shared" si="4"/>
        <v>0.20677009628592702</v>
      </c>
      <c r="I7" s="16">
        <f t="shared" si="4"/>
        <v>0.19385834110085626</v>
      </c>
    </row>
    <row r="8" spans="1:36" x14ac:dyDescent="0.25">
      <c r="A8" s="21" t="s">
        <v>71</v>
      </c>
      <c r="B8" s="16">
        <f t="shared" ref="B8:I8" si="5">SUM(B4:B7)</f>
        <v>1</v>
      </c>
      <c r="C8" s="16">
        <f t="shared" si="5"/>
        <v>0.99999999999999989</v>
      </c>
      <c r="D8" s="16">
        <f t="shared" si="5"/>
        <v>1</v>
      </c>
      <c r="E8" s="16">
        <f t="shared" si="5"/>
        <v>1.0000000000000002</v>
      </c>
      <c r="F8" s="16">
        <f t="shared" si="5"/>
        <v>1</v>
      </c>
      <c r="G8" s="16">
        <f t="shared" si="5"/>
        <v>1</v>
      </c>
      <c r="H8" s="16">
        <f t="shared" si="5"/>
        <v>1</v>
      </c>
      <c r="I8" s="16">
        <f t="shared" si="5"/>
        <v>1.0000000000000002</v>
      </c>
    </row>
    <row r="9" spans="1:36" x14ac:dyDescent="0.25">
      <c r="A9" s="21"/>
    </row>
    <row r="10" spans="1:36" x14ac:dyDescent="0.25">
      <c r="A10" s="21" t="s">
        <v>58</v>
      </c>
      <c r="B10" s="1">
        <f>'TNSP stacked data'!B22</f>
        <v>48431</v>
      </c>
      <c r="C10" s="1">
        <f>'TNSP stacked data'!C22</f>
        <v>52930</v>
      </c>
      <c r="D10" s="1">
        <f>'TNSP stacked data'!D22</f>
        <v>49444.635999999999</v>
      </c>
      <c r="E10" s="1">
        <f>'TNSP stacked data'!E22</f>
        <v>54853</v>
      </c>
      <c r="F10" s="1">
        <f>'TNSP stacked data'!F22</f>
        <v>57567</v>
      </c>
      <c r="G10" s="1">
        <f>'TNSP stacked data'!G22</f>
        <v>64370</v>
      </c>
      <c r="H10" s="1">
        <f>'TNSP stacked data'!H22</f>
        <v>72584</v>
      </c>
      <c r="I10" s="1">
        <f>'TNSP stacked data'!I22</f>
        <v>70527</v>
      </c>
    </row>
    <row r="11" spans="1:36" x14ac:dyDescent="0.25">
      <c r="A11" s="21"/>
    </row>
    <row r="12" spans="1:36" x14ac:dyDescent="0.25">
      <c r="A12" s="21"/>
      <c r="B12" s="4" t="s">
        <v>56</v>
      </c>
      <c r="K12" s="4" t="s">
        <v>69</v>
      </c>
      <c r="T12" s="4" t="s">
        <v>2</v>
      </c>
      <c r="AC12" s="4" t="s">
        <v>3</v>
      </c>
    </row>
    <row r="13" spans="1:36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K13" s="13">
        <v>2006</v>
      </c>
      <c r="L13" s="13">
        <v>2007</v>
      </c>
      <c r="M13" s="13">
        <v>2008</v>
      </c>
      <c r="N13" s="13">
        <v>2009</v>
      </c>
      <c r="O13" s="13">
        <v>2010</v>
      </c>
      <c r="P13" s="13">
        <v>2011</v>
      </c>
      <c r="Q13" s="13">
        <v>2012</v>
      </c>
      <c r="R13" s="13">
        <v>2013</v>
      </c>
      <c r="T13" s="13">
        <v>2006</v>
      </c>
      <c r="U13" s="13">
        <v>2007</v>
      </c>
      <c r="V13" s="13">
        <v>2008</v>
      </c>
      <c r="W13" s="13">
        <v>2009</v>
      </c>
      <c r="X13" s="13">
        <v>2010</v>
      </c>
      <c r="Y13" s="13">
        <v>2011</v>
      </c>
      <c r="Z13" s="13">
        <v>2012</v>
      </c>
      <c r="AA13" s="13">
        <v>2013</v>
      </c>
      <c r="AC13" s="13">
        <v>2006</v>
      </c>
      <c r="AD13" s="13">
        <v>2007</v>
      </c>
      <c r="AE13" s="13">
        <v>2008</v>
      </c>
      <c r="AF13" s="13">
        <v>2009</v>
      </c>
      <c r="AG13" s="13">
        <v>2010</v>
      </c>
      <c r="AH13" s="13">
        <v>2011</v>
      </c>
      <c r="AI13" s="13">
        <v>2012</v>
      </c>
      <c r="AJ13" s="13">
        <v>2013</v>
      </c>
    </row>
    <row r="14" spans="1:36" x14ac:dyDescent="0.25">
      <c r="A14" s="21"/>
    </row>
    <row r="15" spans="1:36" x14ac:dyDescent="0.25">
      <c r="A15" s="21" t="s">
        <v>49</v>
      </c>
      <c r="B15" s="1">
        <f>'TNSP stacked data'!B14</f>
        <v>436052.84853087494</v>
      </c>
      <c r="C15" s="1">
        <f>'TNSP stacked data'!C14</f>
        <v>458979.27137393574</v>
      </c>
      <c r="D15" s="1">
        <f>'TNSP stacked data'!D14</f>
        <v>476717.67599701579</v>
      </c>
      <c r="E15" s="1">
        <f>'TNSP stacked data'!E14</f>
        <v>485419.99490799592</v>
      </c>
      <c r="F15" s="1">
        <f>'TNSP stacked data'!F14</f>
        <v>501807.834060241</v>
      </c>
      <c r="G15" s="1">
        <f>'TNSP stacked data'!G14</f>
        <v>497430.01679132233</v>
      </c>
      <c r="H15" s="1">
        <f>'TNSP stacked data'!H14</f>
        <v>504352.03085025819</v>
      </c>
      <c r="I15" s="1">
        <f>'TNSP stacked data'!I14</f>
        <v>490882.86055593973</v>
      </c>
      <c r="J15" s="26"/>
      <c r="K15" s="1">
        <f>'TNSP stacked data'!K14</f>
        <v>13635.814121360278</v>
      </c>
      <c r="L15" s="1">
        <f>'TNSP stacked data'!L14</f>
        <v>34321.644341555126</v>
      </c>
      <c r="M15" s="1">
        <f>'TNSP stacked data'!M14</f>
        <v>33828.513632053844</v>
      </c>
      <c r="N15" s="1">
        <f>'TNSP stacked data'!N14</f>
        <v>12849.93811092155</v>
      </c>
      <c r="O15" s="1">
        <f>'TNSP stacked data'!O14</f>
        <v>12324.283151633901</v>
      </c>
      <c r="P15" s="1">
        <f>'TNSP stacked data'!P14</f>
        <v>11924.360556911255</v>
      </c>
      <c r="Q15" s="1">
        <f>'TNSP stacked data'!Q14</f>
        <v>11666.283765057889</v>
      </c>
      <c r="R15" s="1">
        <f>'TNSP stacked data'!R14</f>
        <v>107784.33864850263</v>
      </c>
      <c r="S15" s="26"/>
      <c r="T15" s="1">
        <f>'TNSP stacked data'!T14</f>
        <v>338966.60236865113</v>
      </c>
      <c r="U15" s="1">
        <f>'TNSP stacked data'!U14</f>
        <v>360284.35536341142</v>
      </c>
      <c r="V15" s="1">
        <f>'TNSP stacked data'!V14</f>
        <v>382357.83854779822</v>
      </c>
      <c r="W15" s="1">
        <f>'TNSP stacked data'!W14</f>
        <v>429291.55538443109</v>
      </c>
      <c r="X15" s="1">
        <f>'TNSP stacked data'!X14</f>
        <v>443525.11043652688</v>
      </c>
      <c r="Y15" s="1">
        <f>'TNSP stacked data'!Y14</f>
        <v>447655.40451620985</v>
      </c>
      <c r="Z15" s="1">
        <f>'TNSP stacked data'!Z14</f>
        <v>492615.71471810684</v>
      </c>
      <c r="AA15" s="1">
        <f>'TNSP stacked data'!AA14</f>
        <v>643340.37437330629</v>
      </c>
      <c r="AB15" s="26"/>
      <c r="AC15" s="1">
        <f>'TNSP stacked data'!AC14</f>
        <v>174786.82088231726</v>
      </c>
      <c r="AD15" s="1">
        <f>'TNSP stacked data'!AD14</f>
        <v>180556.76990895681</v>
      </c>
      <c r="AE15" s="1">
        <f>'TNSP stacked data'!AE14</f>
        <v>195658.34618745151</v>
      </c>
      <c r="AF15" s="1">
        <f>'TNSP stacked data'!AF14</f>
        <v>245527.67369237129</v>
      </c>
      <c r="AG15" s="1">
        <f>'TNSP stacked data'!AG14</f>
        <v>246486.91369551752</v>
      </c>
      <c r="AH15" s="1">
        <f>'TNSP stacked data'!AH14</f>
        <v>242220.62008493341</v>
      </c>
      <c r="AI15" s="1">
        <f>'TNSP stacked data'!AI14</f>
        <v>262919.17940313817</v>
      </c>
      <c r="AJ15" s="1">
        <f>'TNSP stacked data'!AJ14</f>
        <v>298673.96777047735</v>
      </c>
    </row>
    <row r="16" spans="1:36" x14ac:dyDescent="0.25">
      <c r="A16" s="21" t="s">
        <v>50</v>
      </c>
      <c r="B16" s="1">
        <f>'TNSP stacked data'!B15</f>
        <v>13007.678193463376</v>
      </c>
      <c r="C16" s="1">
        <f>'TNSP stacked data'!C15</f>
        <v>11179.87691957579</v>
      </c>
      <c r="D16" s="1">
        <f>'TNSP stacked data'!D15</f>
        <v>20220.672632264126</v>
      </c>
      <c r="E16" s="1">
        <f>'TNSP stacked data'!E15</f>
        <v>11970.899997731149</v>
      </c>
      <c r="F16" s="1">
        <f>'TNSP stacked data'!F15</f>
        <v>14492.645027010554</v>
      </c>
      <c r="G16" s="1">
        <f>'TNSP stacked data'!G15</f>
        <v>16581.000559710683</v>
      </c>
      <c r="H16" s="1">
        <f>'TNSP stacked data'!H15</f>
        <v>7991.9622808531904</v>
      </c>
      <c r="I16" s="1">
        <f>'TNSP stacked data'!I15</f>
        <v>12284.355869768257</v>
      </c>
      <c r="J16" s="26"/>
      <c r="K16" s="1">
        <f>'TNSP stacked data'!K15</f>
        <v>406.76326870498417</v>
      </c>
      <c r="L16" s="1">
        <f>'TNSP stacked data'!L15</f>
        <v>836.01108666065829</v>
      </c>
      <c r="M16" s="1">
        <f>'TNSP stacked data'!M15</f>
        <v>1434.8855396629494</v>
      </c>
      <c r="N16" s="1">
        <f>'TNSP stacked data'!N15</f>
        <v>316.89119878968205</v>
      </c>
      <c r="O16" s="1">
        <f>'TNSP stacked data'!O15</f>
        <v>355.93597549845163</v>
      </c>
      <c r="P16" s="1">
        <f>'TNSP stacked data'!P15</f>
        <v>397.4786852303738</v>
      </c>
      <c r="Q16" s="1">
        <f>'TNSP stacked data'!Q15</f>
        <v>184.86393254110732</v>
      </c>
      <c r="R16" s="1">
        <f>'TNSP stacked data'!R15</f>
        <v>2697.3057719845492</v>
      </c>
      <c r="S16" s="26"/>
      <c r="T16" s="1">
        <f>'TNSP stacked data'!T15</f>
        <v>10111.546104556364</v>
      </c>
      <c r="U16" s="1">
        <f>'TNSP stacked data'!U15</f>
        <v>8775.8532906163418</v>
      </c>
      <c r="V16" s="1">
        <f>'TNSP stacked data'!V15</f>
        <v>16218.263074649511</v>
      </c>
      <c r="W16" s="1">
        <f>'TNSP stacked data'!W15</f>
        <v>10585.760332639808</v>
      </c>
      <c r="X16" s="1">
        <f>'TNSP stacked data'!X15</f>
        <v>12797.222510398353</v>
      </c>
      <c r="Y16" s="1">
        <f>'TNSP stacked data'!Y15</f>
        <v>14962.887296365718</v>
      </c>
      <c r="Z16" s="1">
        <f>'TNSP stacked data'!Z15</f>
        <v>7773.5351084345666</v>
      </c>
      <c r="AA16" s="1">
        <f>'TNSP stacked data'!AA15</f>
        <v>15977.376323995437</v>
      </c>
      <c r="AB16" s="26"/>
      <c r="AC16" s="1">
        <f>'TNSP stacked data'!AC15</f>
        <v>5213.9797415742069</v>
      </c>
      <c r="AD16" s="1">
        <f>'TNSP stacked data'!AD15</f>
        <v>4398.0253368212025</v>
      </c>
      <c r="AE16" s="1">
        <f>'TNSP stacked data'!AE15</f>
        <v>8299.1329359715783</v>
      </c>
      <c r="AF16" s="1">
        <f>'TNSP stacked data'!AF15</f>
        <v>6055.8975977376322</v>
      </c>
      <c r="AG16" s="1">
        <f>'TNSP stacked data'!AG15</f>
        <v>7130.9225908881062</v>
      </c>
      <c r="AH16" s="1">
        <f>'TNSP stacked data'!AH15</f>
        <v>8032.9801903389744</v>
      </c>
      <c r="AI16" s="1">
        <f>'TNSP stacked data'!AI15</f>
        <v>4198.6708238106803</v>
      </c>
      <c r="AJ16" s="1">
        <f>'TNSP stacked data'!AJ15</f>
        <v>7596.5561620852268</v>
      </c>
    </row>
    <row r="17" spans="1:36" x14ac:dyDescent="0.25">
      <c r="A17" s="21" t="s">
        <v>51</v>
      </c>
      <c r="B17" s="1">
        <f>'TNSP stacked data'!B16</f>
        <v>-17480.323426260809</v>
      </c>
      <c r="C17" s="1">
        <f>'TNSP stacked data'!C16</f>
        <v>-19765.243692137887</v>
      </c>
      <c r="D17" s="1">
        <f>'TNSP stacked data'!D16</f>
        <v>-21996.344764136316</v>
      </c>
      <c r="E17" s="1">
        <f>'TNSP stacked data'!E16</f>
        <v>-17535.650318201675</v>
      </c>
      <c r="F17" s="1">
        <f>'TNSP stacked data'!F16</f>
        <v>-19463.748492832274</v>
      </c>
      <c r="G17" s="1">
        <f>'TNSP stacked data'!G16</f>
        <v>-20078.746330473088</v>
      </c>
      <c r="H17" s="1">
        <f>'TNSP stacked data'!H16</f>
        <v>-20943.023606773142</v>
      </c>
      <c r="I17" s="1">
        <f>'TNSP stacked data'!I16</f>
        <v>-21265.317323880401</v>
      </c>
      <c r="J17" s="26"/>
      <c r="K17" s="1">
        <f>'TNSP stacked data'!K16</f>
        <v>-786.82390154796644</v>
      </c>
      <c r="L17" s="1">
        <f>'TNSP stacked data'!L16</f>
        <v>-1329.1417961619402</v>
      </c>
      <c r="M17" s="1">
        <f>'TNSP stacked data'!M16</f>
        <v>-1361.5598163058689</v>
      </c>
      <c r="N17" s="1">
        <f>'TNSP stacked data'!N16</f>
        <v>-704.99931050990244</v>
      </c>
      <c r="O17" s="1">
        <f>'TNSP stacked data'!O16</f>
        <v>-718.86176482800931</v>
      </c>
      <c r="P17" s="1">
        <f>'TNSP stacked data'!P16</f>
        <v>-738.67148280706454</v>
      </c>
      <c r="Q17" s="1">
        <f>'TNSP stacked data'!Q16</f>
        <v>-765.4410290484858</v>
      </c>
      <c r="R17" s="1">
        <f>'TNSP stacked data'!R16</f>
        <v>-3233.3431701524491</v>
      </c>
      <c r="S17" s="26"/>
      <c r="T17" s="1">
        <f>'TNSP stacked data'!T16</f>
        <v>-16884.270724394275</v>
      </c>
      <c r="U17" s="1">
        <f>'TNSP stacked data'!U16</f>
        <v>-18025.67321570843</v>
      </c>
      <c r="V17" s="1">
        <f>'TNSP stacked data'!V16</f>
        <v>-13097.148990530588</v>
      </c>
      <c r="W17" s="1">
        <f>'TNSP stacked data'!W16</f>
        <v>-17007.506935942365</v>
      </c>
      <c r="X17" s="1">
        <f>'TNSP stacked data'!X16</f>
        <v>-17880.334489858964</v>
      </c>
      <c r="Y17" s="1">
        <f>'TNSP stacked data'!Y16</f>
        <v>-18584.819311718187</v>
      </c>
      <c r="Z17" s="1">
        <f>'TNSP stacked data'!Z16</f>
        <v>-20247.720469624775</v>
      </c>
      <c r="AA17" s="1">
        <f>'TNSP stacked data'!AA16</f>
        <v>-24024.506204581387</v>
      </c>
      <c r="AB17" s="26"/>
      <c r="AC17" s="1">
        <f>'TNSP stacked data'!AC16</f>
        <v>-10640.431365433858</v>
      </c>
      <c r="AD17" s="1">
        <f>'TNSP stacked data'!AD16</f>
        <v>-11838.442384068729</v>
      </c>
      <c r="AE17" s="1">
        <f>'TNSP stacked data'!AE16</f>
        <v>-11749.796709143529</v>
      </c>
      <c r="AF17" s="1">
        <f>'TNSP stacked data'!AF16</f>
        <v>-19760.720559910027</v>
      </c>
      <c r="AG17" s="1">
        <f>'TNSP stacked data'!AG16</f>
        <v>-21977.159822882142</v>
      </c>
      <c r="AH17" s="1">
        <f>'TNSP stacked data'!AH16</f>
        <v>-23934.94056722345</v>
      </c>
      <c r="AI17" s="1">
        <f>'TNSP stacked data'!AI16</f>
        <v>-24766.714287912451</v>
      </c>
      <c r="AJ17" s="1">
        <f>'TNSP stacked data'!AJ16</f>
        <v>-24779.846829219518</v>
      </c>
    </row>
    <row r="18" spans="1:36" x14ac:dyDescent="0.25">
      <c r="A18" s="21" t="s">
        <v>52</v>
      </c>
      <c r="B18" s="1">
        <f>'TNSP stacked data'!B17</f>
        <v>-4472.6452327974312</v>
      </c>
      <c r="C18" s="1">
        <f>'TNSP stacked data'!C17</f>
        <v>-8585.3667725620962</v>
      </c>
      <c r="D18" s="1">
        <f>'TNSP stacked data'!D17</f>
        <v>-1775.6721318721925</v>
      </c>
      <c r="E18" s="1">
        <f>'TNSP stacked data'!E17</f>
        <v>-5564.7503204705281</v>
      </c>
      <c r="F18" s="1">
        <f>'TNSP stacked data'!F17</f>
        <v>-4971.1034658217168</v>
      </c>
      <c r="G18" s="1">
        <f>'TNSP stacked data'!G17</f>
        <v>-3497.7457707624053</v>
      </c>
      <c r="H18" s="1">
        <f>'TNSP stacked data'!H17</f>
        <v>-12951.061325919951</v>
      </c>
      <c r="I18" s="1">
        <f>'TNSP stacked data'!I17</f>
        <v>-8980.9614541121446</v>
      </c>
      <c r="J18" s="26"/>
      <c r="K18" s="1">
        <f>'TNSP stacked data'!K17</f>
        <v>-380.06063284298227</v>
      </c>
      <c r="L18" s="1">
        <f>'TNSP stacked data'!L17</f>
        <v>-493.1307095012819</v>
      </c>
      <c r="M18" s="1">
        <f>'TNSP stacked data'!M17</f>
        <v>73.325723357080506</v>
      </c>
      <c r="N18" s="1">
        <f>'TNSP stacked data'!N17</f>
        <v>-388.10811172022045</v>
      </c>
      <c r="O18" s="1">
        <f>'TNSP stacked data'!O17</f>
        <v>-362.92578932955769</v>
      </c>
      <c r="P18" s="1">
        <f>'TNSP stacked data'!P17</f>
        <v>-341.19279757669074</v>
      </c>
      <c r="Q18" s="1">
        <f>'TNSP stacked data'!Q17</f>
        <v>-580.57709650737843</v>
      </c>
      <c r="R18" s="1">
        <f>'TNSP stacked data'!R17</f>
        <v>-536.03739816789982</v>
      </c>
      <c r="S18" s="26"/>
      <c r="T18" s="1">
        <f>'TNSP stacked data'!T17</f>
        <v>-6772.7246198379107</v>
      </c>
      <c r="U18" s="1">
        <f>'TNSP stacked data'!U17</f>
        <v>-9249.8199250920879</v>
      </c>
      <c r="V18" s="1">
        <f>'TNSP stacked data'!V17</f>
        <v>3121.1140841189208</v>
      </c>
      <c r="W18" s="1">
        <f>'TNSP stacked data'!W17</f>
        <v>-6421.7466033025576</v>
      </c>
      <c r="X18" s="1">
        <f>'TNSP stacked data'!X17</f>
        <v>-5083.1119794606147</v>
      </c>
      <c r="Y18" s="1">
        <f>'TNSP stacked data'!Y17</f>
        <v>-3621.9320153524704</v>
      </c>
      <c r="Z18" s="1">
        <f>'TNSP stacked data'!Z17</f>
        <v>-12474.185361190208</v>
      </c>
      <c r="AA18" s="1">
        <f>'TNSP stacked data'!AA17</f>
        <v>-8047.1298805859542</v>
      </c>
      <c r="AB18" s="26"/>
      <c r="AC18" s="1">
        <f>'TNSP stacked data'!AC17</f>
        <v>-5426.4516238596507</v>
      </c>
      <c r="AD18" s="1">
        <f>'TNSP stacked data'!AD17</f>
        <v>-7440.4170472475289</v>
      </c>
      <c r="AE18" s="1">
        <f>'TNSP stacked data'!AE17</f>
        <v>-3450.6637731719502</v>
      </c>
      <c r="AF18" s="1">
        <f>'TNSP stacked data'!AF17</f>
        <v>-13704.822962172391</v>
      </c>
      <c r="AG18" s="1">
        <f>'TNSP stacked data'!AG17</f>
        <v>-14846.237231994037</v>
      </c>
      <c r="AH18" s="1">
        <f>'TNSP stacked data'!AH17</f>
        <v>-15901.960376884475</v>
      </c>
      <c r="AI18" s="1">
        <f>'TNSP stacked data'!AI17</f>
        <v>-20568.043464101764</v>
      </c>
      <c r="AJ18" s="1">
        <f>'TNSP stacked data'!AJ17</f>
        <v>-17183.290667134293</v>
      </c>
    </row>
    <row r="19" spans="1:36" x14ac:dyDescent="0.25">
      <c r="A19" s="21" t="s">
        <v>53</v>
      </c>
      <c r="B19" s="1">
        <f>'TNSP stacked data'!B18</f>
        <v>27399.068075858173</v>
      </c>
      <c r="C19" s="1">
        <f>'TNSP stacked data'!C18</f>
        <v>26323.771395642139</v>
      </c>
      <c r="D19" s="1">
        <f>'TNSP stacked data'!D18</f>
        <v>10477.991042852436</v>
      </c>
      <c r="E19" s="1">
        <f>'TNSP stacked data'!E18</f>
        <v>21952.589472715597</v>
      </c>
      <c r="F19" s="1">
        <f>'TNSP stacked data'!F18</f>
        <v>593.28619690301878</v>
      </c>
      <c r="G19" s="1">
        <f>'TNSP stacked data'!G18</f>
        <v>10419.759829698283</v>
      </c>
      <c r="H19" s="1">
        <f>'TNSP stacked data'!H18</f>
        <v>-518.10896839854968</v>
      </c>
      <c r="I19" s="1">
        <f>'TNSP stacked data'!I18</f>
        <v>47690.162554982278</v>
      </c>
      <c r="J19" s="26"/>
      <c r="K19" s="1">
        <f>'TNSP stacked data'!K18</f>
        <v>21065.890853037832</v>
      </c>
      <c r="L19" s="1">
        <f>'TNSP stacked data'!L18</f>
        <v>0</v>
      </c>
      <c r="M19" s="1">
        <f>'TNSP stacked data'!M18</f>
        <v>-21051.901244489371</v>
      </c>
      <c r="N19" s="1">
        <f>'TNSP stacked data'!N18</f>
        <v>-137.54684756742975</v>
      </c>
      <c r="O19" s="1">
        <f>'TNSP stacked data'!O18</f>
        <v>-36.996805393090185</v>
      </c>
      <c r="P19" s="1">
        <f>'TNSP stacked data'!P18</f>
        <v>83.11600572332425</v>
      </c>
      <c r="Q19" s="1">
        <f>'TNSP stacked data'!Q18</f>
        <v>96698.63197995213</v>
      </c>
      <c r="R19" s="1">
        <f>'TNSP stacked data'!R18</f>
        <v>1188.3007343041168</v>
      </c>
      <c r="S19" s="26"/>
      <c r="T19" s="1">
        <f>'TNSP stacked data'!T18</f>
        <v>28090.4776145982</v>
      </c>
      <c r="U19" s="1">
        <f>'TNSP stacked data'!U18</f>
        <v>31323.303109478897</v>
      </c>
      <c r="V19" s="1">
        <f>'TNSP stacked data'!V18</f>
        <v>43812.602752513878</v>
      </c>
      <c r="W19" s="1">
        <f>'TNSP stacked data'!W18</f>
        <v>20655.301655398343</v>
      </c>
      <c r="X19" s="1">
        <f>'TNSP stacked data'!X18</f>
        <v>9213.4060591435591</v>
      </c>
      <c r="Y19" s="1">
        <f>'TNSP stacked data'!Y18</f>
        <v>48582.242217249463</v>
      </c>
      <c r="Z19" s="1">
        <f>'TNSP stacked data'!Z18</f>
        <v>163198.84501638974</v>
      </c>
      <c r="AA19" s="1">
        <f>'TNSP stacked data'!AA18</f>
        <v>91030.038277789092</v>
      </c>
      <c r="AB19" s="26"/>
      <c r="AC19" s="1">
        <f>'TNSP stacked data'!AC18</f>
        <v>11196.400650499199</v>
      </c>
      <c r="AD19" s="1">
        <f>'TNSP stacked data'!AD18</f>
        <v>22541.993325742311</v>
      </c>
      <c r="AE19" s="1">
        <f>'TNSP stacked data'!AE18</f>
        <v>53319.991278091657</v>
      </c>
      <c r="AF19" s="1">
        <f>'TNSP stacked data'!AF18</f>
        <v>14664.062965318593</v>
      </c>
      <c r="AG19" s="1">
        <f>'TNSP stacked data'!AG18</f>
        <v>10579.943621409999</v>
      </c>
      <c r="AH19" s="1">
        <f>'TNSP stacked data'!AH18</f>
        <v>38008.560274131232</v>
      </c>
      <c r="AI19" s="1">
        <f>'TNSP stacked data'!AI18</f>
        <v>56322.831831440795</v>
      </c>
      <c r="AJ19" s="1">
        <f>'TNSP stacked data'!AJ18</f>
        <v>53102.537217384313</v>
      </c>
    </row>
    <row r="20" spans="1:36" x14ac:dyDescent="0.25">
      <c r="A20" s="21" t="s">
        <v>54</v>
      </c>
      <c r="B20" s="1">
        <f>'TNSP stacked data'!B19</f>
        <v>0</v>
      </c>
      <c r="C20" s="1">
        <f>'TNSP stacked data'!C19</f>
        <v>0</v>
      </c>
      <c r="D20" s="1">
        <f>'TNSP stacked data'!D19</f>
        <v>0</v>
      </c>
      <c r="E20" s="1">
        <f>'TNSP stacked data'!E19</f>
        <v>0</v>
      </c>
      <c r="F20" s="1">
        <f>'TNSP stacked data'!F19</f>
        <v>0</v>
      </c>
      <c r="G20" s="1">
        <f>'TNSP stacked data'!G19</f>
        <v>0</v>
      </c>
      <c r="H20" s="1">
        <f>'TNSP stacked data'!H19</f>
        <v>0</v>
      </c>
      <c r="I20" s="1">
        <f>'TNSP stacked data'!I19</f>
        <v>0</v>
      </c>
      <c r="J20" s="26"/>
      <c r="K20" s="1">
        <f>'TNSP stacked data'!K19</f>
        <v>0</v>
      </c>
      <c r="L20" s="1">
        <f>'TNSP stacked data'!L19</f>
        <v>0</v>
      </c>
      <c r="M20" s="1">
        <f>'TNSP stacked data'!M19</f>
        <v>0</v>
      </c>
      <c r="N20" s="1">
        <f>'TNSP stacked data'!N19</f>
        <v>0</v>
      </c>
      <c r="O20" s="1">
        <f>'TNSP stacked data'!O19</f>
        <v>0</v>
      </c>
      <c r="P20" s="1">
        <f>'TNSP stacked data'!P19</f>
        <v>0</v>
      </c>
      <c r="Q20" s="1">
        <f>'TNSP stacked data'!Q19</f>
        <v>0</v>
      </c>
      <c r="R20" s="1">
        <f>'TNSP stacked data'!R19</f>
        <v>0</v>
      </c>
      <c r="S20" s="26"/>
      <c r="T20" s="1">
        <f>'TNSP stacked data'!T19</f>
        <v>0</v>
      </c>
      <c r="U20" s="1">
        <f>'TNSP stacked data'!U19</f>
        <v>0</v>
      </c>
      <c r="V20" s="1">
        <f>'TNSP stacked data'!V19</f>
        <v>0</v>
      </c>
      <c r="W20" s="1">
        <f>'TNSP stacked data'!W19</f>
        <v>0</v>
      </c>
      <c r="X20" s="1">
        <f>'TNSP stacked data'!X19</f>
        <v>0</v>
      </c>
      <c r="Y20" s="1">
        <f>'TNSP stacked data'!Y19</f>
        <v>0</v>
      </c>
      <c r="Z20" s="1">
        <f>'TNSP stacked data'!Z19</f>
        <v>0</v>
      </c>
      <c r="AA20" s="1">
        <f>'TNSP stacked data'!AA19</f>
        <v>0</v>
      </c>
      <c r="AB20" s="26"/>
      <c r="AC20" s="1">
        <f>'TNSP stacked data'!AC19</f>
        <v>0</v>
      </c>
      <c r="AD20" s="1">
        <f>'TNSP stacked data'!AD19</f>
        <v>0</v>
      </c>
      <c r="AE20" s="1">
        <f>'TNSP stacked data'!AE19</f>
        <v>0</v>
      </c>
      <c r="AF20" s="1">
        <f>'TNSP stacked data'!AF19</f>
        <v>0</v>
      </c>
      <c r="AG20" s="1">
        <f>'TNSP stacked data'!AG19</f>
        <v>0</v>
      </c>
      <c r="AH20" s="1">
        <f>'TNSP stacked data'!AH19</f>
        <v>-1408.0405790420002</v>
      </c>
      <c r="AI20" s="1">
        <f>'TNSP stacked data'!AI19</f>
        <v>0</v>
      </c>
      <c r="AJ20" s="1">
        <f>'TNSP stacked data'!AJ19</f>
        <v>0</v>
      </c>
    </row>
    <row r="21" spans="1:36" x14ac:dyDescent="0.25">
      <c r="A21" s="21" t="s">
        <v>55</v>
      </c>
      <c r="B21" s="1">
        <f>'TNSP stacked data'!B20</f>
        <v>458979.27137393568</v>
      </c>
      <c r="C21" s="1">
        <f>'TNSP stacked data'!C20</f>
        <v>476717.67599701579</v>
      </c>
      <c r="D21" s="1">
        <f>'TNSP stacked data'!D20</f>
        <v>485419.99490799604</v>
      </c>
      <c r="E21" s="1">
        <f>'TNSP stacked data'!E20</f>
        <v>501807.834060241</v>
      </c>
      <c r="F21" s="1">
        <f>'TNSP stacked data'!F20</f>
        <v>497430.01679132238</v>
      </c>
      <c r="G21" s="1">
        <f>'TNSP stacked data'!G20</f>
        <v>504352.03085025813</v>
      </c>
      <c r="H21" s="1">
        <f>'TNSP stacked data'!H20</f>
        <v>490882.86055593973</v>
      </c>
      <c r="I21" s="1">
        <f>'TNSP stacked data'!I20</f>
        <v>529592.06165680988</v>
      </c>
      <c r="J21" s="26"/>
      <c r="K21" s="1">
        <f>'TNSP stacked data'!K20</f>
        <v>34321.644341555126</v>
      </c>
      <c r="L21" s="1">
        <f>'TNSP stacked data'!L20</f>
        <v>33828.513632053851</v>
      </c>
      <c r="M21" s="1">
        <f>'TNSP stacked data'!M20</f>
        <v>12849.938110921548</v>
      </c>
      <c r="N21" s="1">
        <f>'TNSP stacked data'!N20</f>
        <v>12324.283151633899</v>
      </c>
      <c r="O21" s="1">
        <f>'TNSP stacked data'!O20</f>
        <v>11924.360556911255</v>
      </c>
      <c r="P21" s="1">
        <f>'TNSP stacked data'!P20</f>
        <v>11666.283765057889</v>
      </c>
      <c r="Q21" s="1">
        <f>'TNSP stacked data'!Q20</f>
        <v>107784.33864850264</v>
      </c>
      <c r="R21" s="1">
        <f>'TNSP stacked data'!R20</f>
        <v>108436.60198463884</v>
      </c>
      <c r="S21" s="26"/>
      <c r="T21" s="1">
        <f>'TNSP stacked data'!T20</f>
        <v>360284.35536341148</v>
      </c>
      <c r="U21" s="1">
        <f>'TNSP stacked data'!U20</f>
        <v>382357.83854779822</v>
      </c>
      <c r="V21" s="1">
        <f>'TNSP stacked data'!V20</f>
        <v>429291.55538443103</v>
      </c>
      <c r="W21" s="1">
        <f>'TNSP stacked data'!W20</f>
        <v>443525.11043652688</v>
      </c>
      <c r="X21" s="1">
        <f>'TNSP stacked data'!X20</f>
        <v>447655.40451620979</v>
      </c>
      <c r="Y21" s="1">
        <f>'TNSP stacked data'!Y20</f>
        <v>492615.71471810678</v>
      </c>
      <c r="Z21" s="1">
        <f>'TNSP stacked data'!Z20</f>
        <v>643340.37437330629</v>
      </c>
      <c r="AA21" s="1">
        <f>'TNSP stacked data'!AA20</f>
        <v>726323.28277050948</v>
      </c>
      <c r="AB21" s="26"/>
      <c r="AC21" s="1">
        <f>'TNSP stacked data'!AC20</f>
        <v>180556.76990895681</v>
      </c>
      <c r="AD21" s="1">
        <f>'TNSP stacked data'!AD20</f>
        <v>195658.34618745151</v>
      </c>
      <c r="AE21" s="1">
        <f>'TNSP stacked data'!AE20</f>
        <v>245527.67369237129</v>
      </c>
      <c r="AF21" s="1">
        <f>'TNSP stacked data'!AF20</f>
        <v>246486.91369551749</v>
      </c>
      <c r="AG21" s="1">
        <f>'TNSP stacked data'!AG20</f>
        <v>242220.62008493341</v>
      </c>
      <c r="AH21" s="1">
        <f>'TNSP stacked data'!AH20</f>
        <v>262919.17940313817</v>
      </c>
      <c r="AI21" s="1">
        <f>'TNSP stacked data'!AI20</f>
        <v>298673.96777047735</v>
      </c>
      <c r="AJ21" s="1">
        <f>'TNSP stacked data'!AJ20</f>
        <v>334593.21432072733</v>
      </c>
    </row>
    <row r="22" spans="1:36" x14ac:dyDescent="0.25">
      <c r="A22" s="21"/>
      <c r="B22" s="14"/>
      <c r="C22" s="14"/>
      <c r="D22" s="14"/>
      <c r="E22" s="14"/>
      <c r="F22" s="14"/>
      <c r="G22" s="14"/>
      <c r="H22" s="14"/>
      <c r="I22" s="14"/>
    </row>
    <row r="23" spans="1:36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T23" s="14"/>
      <c r="U23" s="14"/>
      <c r="V23" s="14"/>
      <c r="W23" s="14"/>
      <c r="X23" s="14"/>
      <c r="Y23" s="14"/>
      <c r="Z23" s="14"/>
      <c r="AA23" s="14"/>
    </row>
    <row r="24" spans="1:36" x14ac:dyDescent="0.25">
      <c r="A24" s="24" t="s">
        <v>62</v>
      </c>
      <c r="B24" s="1">
        <f>B15</f>
        <v>436052.84853087494</v>
      </c>
      <c r="C24" s="1">
        <f t="shared" ref="C24:I24" si="6">C15</f>
        <v>458979.27137393574</v>
      </c>
      <c r="D24" s="1">
        <f t="shared" si="6"/>
        <v>476717.67599701579</v>
      </c>
      <c r="E24" s="1">
        <f t="shared" si="6"/>
        <v>485419.99490799592</v>
      </c>
      <c r="F24" s="1">
        <f t="shared" si="6"/>
        <v>501807.834060241</v>
      </c>
      <c r="G24" s="1">
        <f t="shared" si="6"/>
        <v>497430.01679132233</v>
      </c>
      <c r="H24" s="1">
        <f t="shared" si="6"/>
        <v>504352.03085025819</v>
      </c>
      <c r="I24" s="1">
        <f t="shared" si="6"/>
        <v>490882.86055593973</v>
      </c>
      <c r="K24" s="1">
        <f>K15</f>
        <v>13635.814121360278</v>
      </c>
      <c r="L24" s="1">
        <f t="shared" ref="L24:R24" si="7">L15</f>
        <v>34321.644341555126</v>
      </c>
      <c r="M24" s="1">
        <f t="shared" si="7"/>
        <v>33828.513632053844</v>
      </c>
      <c r="N24" s="1">
        <f t="shared" si="7"/>
        <v>12849.93811092155</v>
      </c>
      <c r="O24" s="1">
        <f t="shared" si="7"/>
        <v>12324.283151633901</v>
      </c>
      <c r="P24" s="1">
        <f t="shared" si="7"/>
        <v>11924.360556911255</v>
      </c>
      <c r="Q24" s="1">
        <f t="shared" si="7"/>
        <v>11666.283765057889</v>
      </c>
      <c r="R24" s="1">
        <f t="shared" si="7"/>
        <v>107784.33864850263</v>
      </c>
      <c r="T24" s="1">
        <f>T15</f>
        <v>338966.60236865113</v>
      </c>
      <c r="U24" s="1">
        <f t="shared" ref="U24:AA24" si="8">U15</f>
        <v>360284.35536341142</v>
      </c>
      <c r="V24" s="1">
        <f t="shared" si="8"/>
        <v>382357.83854779822</v>
      </c>
      <c r="W24" s="1">
        <f t="shared" si="8"/>
        <v>429291.55538443109</v>
      </c>
      <c r="X24" s="1">
        <f t="shared" si="8"/>
        <v>443525.11043652688</v>
      </c>
      <c r="Y24" s="1">
        <f t="shared" si="8"/>
        <v>447655.40451620985</v>
      </c>
      <c r="Z24" s="1">
        <f t="shared" si="8"/>
        <v>492615.71471810684</v>
      </c>
      <c r="AA24" s="1">
        <f t="shared" si="8"/>
        <v>643340.37437330629</v>
      </c>
      <c r="AC24" s="1">
        <f>AC15</f>
        <v>174786.82088231726</v>
      </c>
      <c r="AD24" s="1">
        <f t="shared" ref="AD24:AJ24" si="9">AD15</f>
        <v>180556.76990895681</v>
      </c>
      <c r="AE24" s="1">
        <f t="shared" si="9"/>
        <v>195658.34618745151</v>
      </c>
      <c r="AF24" s="1">
        <f t="shared" si="9"/>
        <v>245527.67369237129</v>
      </c>
      <c r="AG24" s="1">
        <f t="shared" si="9"/>
        <v>246486.91369551752</v>
      </c>
      <c r="AH24" s="1">
        <f t="shared" si="9"/>
        <v>242220.62008493341</v>
      </c>
      <c r="AI24" s="1">
        <f t="shared" si="9"/>
        <v>262919.17940313817</v>
      </c>
      <c r="AJ24" s="1">
        <f t="shared" si="9"/>
        <v>298673.96777047735</v>
      </c>
    </row>
    <row r="25" spans="1:36" x14ac:dyDescent="0.25">
      <c r="A25" s="24" t="s">
        <v>63</v>
      </c>
      <c r="B25" s="1">
        <f>WACC!C14*B15</f>
        <v>174421.13941234999</v>
      </c>
      <c r="C25" s="1">
        <f>WACC!D14*C15</f>
        <v>183591.70854957431</v>
      </c>
      <c r="D25" s="1">
        <f>WACC!E14*D15</f>
        <v>190687.07039880633</v>
      </c>
      <c r="E25" s="1">
        <f>WACC!F14*E15</f>
        <v>194167.99796319837</v>
      </c>
      <c r="F25" s="1">
        <f>WACC!G14*F15</f>
        <v>200723.1336240964</v>
      </c>
      <c r="G25" s="1">
        <f>WACC!H14*G15</f>
        <v>198972.00671652894</v>
      </c>
      <c r="H25" s="1">
        <f>WACC!I14*H15</f>
        <v>201740.81234010329</v>
      </c>
      <c r="I25" s="1">
        <f>WACC!J14*I15</f>
        <v>196353.14422237591</v>
      </c>
      <c r="K25" s="1">
        <f>WACC!C14*K24</f>
        <v>5454.3256485441116</v>
      </c>
      <c r="L25" s="1">
        <f>WACC!D14*L24</f>
        <v>13728.657736622052</v>
      </c>
      <c r="M25" s="1">
        <f>WACC!E14*M24</f>
        <v>13531.405452821538</v>
      </c>
      <c r="N25" s="1">
        <f>WACC!F14*N24</f>
        <v>5139.9752443686202</v>
      </c>
      <c r="O25" s="1">
        <f>WACC!G14*O24</f>
        <v>4929.7132606535606</v>
      </c>
      <c r="P25" s="1">
        <f>WACC!H14*P24</f>
        <v>4769.7442227645024</v>
      </c>
      <c r="Q25" s="1">
        <f>WACC!I14*Q24</f>
        <v>4666.513506023156</v>
      </c>
      <c r="R25" s="1">
        <f>WACC!J14*R24</f>
        <v>43113.735459401054</v>
      </c>
      <c r="T25" s="1">
        <f>WACC!C14*T24</f>
        <v>135586.64094746046</v>
      </c>
      <c r="U25" s="1">
        <f>WACC!D14*U24</f>
        <v>144113.74214536458</v>
      </c>
      <c r="V25" s="1">
        <f>WACC!E14*V24</f>
        <v>152943.13541911929</v>
      </c>
      <c r="W25" s="1">
        <f>WACC!F14*W24</f>
        <v>171716.62215377245</v>
      </c>
      <c r="X25" s="1">
        <f>WACC!G14*X24</f>
        <v>177410.04417461075</v>
      </c>
      <c r="Y25" s="1">
        <f>WACC!H14*Y24</f>
        <v>179062.16180648396</v>
      </c>
      <c r="Z25" s="1">
        <f>WACC!I14*Z24</f>
        <v>197046.28588724276</v>
      </c>
      <c r="AA25" s="1">
        <f>WACC!J14*AA24</f>
        <v>257336.14974932253</v>
      </c>
      <c r="AC25" s="1">
        <f>WACC!C14*AC24</f>
        <v>69914.728352926904</v>
      </c>
      <c r="AD25" s="1">
        <f>WACC!D14*AD24</f>
        <v>72222.707963582725</v>
      </c>
      <c r="AE25" s="1">
        <f>WACC!E14*AE24</f>
        <v>78263.338474980599</v>
      </c>
      <c r="AF25" s="1">
        <f>WACC!F14*AF24</f>
        <v>98211.069476948527</v>
      </c>
      <c r="AG25" s="1">
        <f>WACC!G14*AG24</f>
        <v>98594.765478207017</v>
      </c>
      <c r="AH25" s="1">
        <f>WACC!H14*AH24</f>
        <v>96888.248033973374</v>
      </c>
      <c r="AI25" s="1">
        <f>WACC!I14*AI24</f>
        <v>105167.67176125527</v>
      </c>
      <c r="AJ25" s="1">
        <f>WACC!J14*AJ24</f>
        <v>119469.58710819094</v>
      </c>
    </row>
    <row r="26" spans="1:36" x14ac:dyDescent="0.25">
      <c r="A26" s="24" t="s">
        <v>64</v>
      </c>
      <c r="B26" s="1">
        <f>WACC!C15*B24</f>
        <v>261631.70911852494</v>
      </c>
      <c r="C26" s="1">
        <f>WACC!D15*C24</f>
        <v>275387.56282436143</v>
      </c>
      <c r="D26" s="1">
        <f>WACC!E15*D24</f>
        <v>286030.60559820948</v>
      </c>
      <c r="E26" s="1">
        <f>WACC!F15*E24</f>
        <v>291251.99694479752</v>
      </c>
      <c r="F26" s="1">
        <f>WACC!G15*F24</f>
        <v>301084.7004361446</v>
      </c>
      <c r="G26" s="1">
        <f>WACC!H15*G24</f>
        <v>298458.01007479336</v>
      </c>
      <c r="H26" s="1">
        <f>WACC!I15*H24</f>
        <v>302611.21851015493</v>
      </c>
      <c r="I26" s="1">
        <f>WACC!J15*I24</f>
        <v>294529.71633356385</v>
      </c>
      <c r="K26" s="1">
        <f>WACC!C15*K24</f>
        <v>8181.488472816166</v>
      </c>
      <c r="L26" s="1">
        <f>WACC!D15*L24</f>
        <v>20592.986604933074</v>
      </c>
      <c r="M26" s="1">
        <f>WACC!E15*M24</f>
        <v>20297.108179232306</v>
      </c>
      <c r="N26" s="1">
        <f>WACC!F15*N24</f>
        <v>7709.9628665529299</v>
      </c>
      <c r="O26" s="1">
        <f>WACC!G15*O24</f>
        <v>7394.5698909803405</v>
      </c>
      <c r="P26" s="1">
        <f>WACC!H15*P24</f>
        <v>7154.6163341467527</v>
      </c>
      <c r="Q26" s="1">
        <f>WACC!I15*Q24</f>
        <v>6999.7702590347335</v>
      </c>
      <c r="R26" s="1">
        <f>WACC!J15*R24</f>
        <v>64670.603189101574</v>
      </c>
      <c r="T26" s="1">
        <f>WACC!C15*T24</f>
        <v>203379.96142119067</v>
      </c>
      <c r="U26" s="1">
        <f>WACC!D15*U24</f>
        <v>216170.61321804684</v>
      </c>
      <c r="V26" s="1">
        <f>WACC!E15*V24</f>
        <v>229414.70312867893</v>
      </c>
      <c r="W26" s="1">
        <f>WACC!F15*W24</f>
        <v>257574.93323065864</v>
      </c>
      <c r="X26" s="1">
        <f>WACC!G15*X24</f>
        <v>266115.06626191613</v>
      </c>
      <c r="Y26" s="1">
        <f>WACC!H15*Y24</f>
        <v>268593.24270972592</v>
      </c>
      <c r="Z26" s="1">
        <f>WACC!I15*Z24</f>
        <v>295569.42883086408</v>
      </c>
      <c r="AA26" s="1">
        <f>WACC!J15*AA24</f>
        <v>386004.22462398378</v>
      </c>
      <c r="AC26" s="1">
        <f>WACC!C15*AC24</f>
        <v>104872.09252939036</v>
      </c>
      <c r="AD26" s="1">
        <f>WACC!D15*AD24</f>
        <v>108334.06194537408</v>
      </c>
      <c r="AE26" s="1">
        <f>WACC!E15*AE24</f>
        <v>117395.00771247091</v>
      </c>
      <c r="AF26" s="1">
        <f>WACC!F15*AF24</f>
        <v>147316.60421542276</v>
      </c>
      <c r="AG26" s="1">
        <f>WACC!G15*AG24</f>
        <v>147892.14821731052</v>
      </c>
      <c r="AH26" s="1">
        <f>WACC!H15*AH24</f>
        <v>145332.37205096005</v>
      </c>
      <c r="AI26" s="1">
        <f>WACC!I15*AI24</f>
        <v>157751.5076418829</v>
      </c>
      <c r="AJ26" s="1">
        <f>WACC!J15*AJ24</f>
        <v>179204.38066228639</v>
      </c>
    </row>
    <row r="27" spans="1:36" x14ac:dyDescent="0.25">
      <c r="A27" s="24" t="s">
        <v>65</v>
      </c>
      <c r="B27" s="1">
        <f>(WACC!C3+WACC!C9*WACC!C16)*B25</f>
        <v>17398.728695357779</v>
      </c>
      <c r="C27" s="1">
        <f>(WACC!D3+WACC!D9*WACC!D16)*C25</f>
        <v>18254.592781035855</v>
      </c>
      <c r="D27" s="1">
        <f>(WACC!E3+WACC!E9*WACC!E16)*D25</f>
        <v>19733.460502586102</v>
      </c>
      <c r="E27" s="1">
        <f>(WACC!F3+WACC!F9*WACC!F16)*E25</f>
        <v>20807.613963730342</v>
      </c>
      <c r="F27" s="1">
        <f>(WACC!G3+WACC!G9*WACC!G16)*F25</f>
        <v>19198.06761397015</v>
      </c>
      <c r="G27" s="1">
        <f>(WACC!H3+WACC!H9*WACC!H16)*G25</f>
        <v>20073.13018943775</v>
      </c>
      <c r="H27" s="1">
        <f>(WACC!I3+WACC!I9*WACC!I16)*H25</f>
        <v>19929.766902856849</v>
      </c>
      <c r="I27" s="1">
        <f>(WACC!J3+WACC!J9*WACC!J16)*I25</f>
        <v>16915.395929066799</v>
      </c>
      <c r="K27" s="1">
        <f>(WACC!C3+WACC!C9*WACC!C16)*K25</f>
        <v>544.0758642838623</v>
      </c>
      <c r="L27" s="1">
        <f>(WACC!D3+WACC!D9*WACC!D16)*L25</f>
        <v>1365.0456134002466</v>
      </c>
      <c r="M27" s="1">
        <f>(WACC!E3+WACC!E9*WACC!E16)*M25</f>
        <v>1400.3123257873679</v>
      </c>
      <c r="N27" s="1">
        <f>(WACC!F3+WACC!F9*WACC!F16)*N25</f>
        <v>550.814870575241</v>
      </c>
      <c r="O27" s="1">
        <f>(WACC!G3+WACC!G9*WACC!G16)*O25</f>
        <v>471.50005476075756</v>
      </c>
      <c r="P27" s="1">
        <f>(WACC!H3+WACC!H9*WACC!H16)*P25</f>
        <v>481.19179342787839</v>
      </c>
      <c r="Q27" s="1">
        <f>(WACC!I3+WACC!I9*WACC!I16)*Q25</f>
        <v>461.00005916149053</v>
      </c>
      <c r="R27" s="1">
        <f>(WACC!J3+WACC!J9*WACC!J16)*R25</f>
        <v>3714.1544545417464</v>
      </c>
      <c r="T27" s="1">
        <f>(WACC!C3+WACC!C9*WACC!C16)*T25</f>
        <v>13524.938482271602</v>
      </c>
      <c r="U27" s="1">
        <f>(WACC!D3+WACC!D9*WACC!D16)*U25</f>
        <v>14329.283701308714</v>
      </c>
      <c r="V27" s="1">
        <f>(WACC!E3+WACC!E9*WACC!E16)*V25</f>
        <v>15827.488018053693</v>
      </c>
      <c r="W27" s="1">
        <f>(WACC!F3+WACC!F9*WACC!F16)*W25</f>
        <v>18401.658473136511</v>
      </c>
      <c r="X27" s="1">
        <f>(WACC!G3+WACC!G9*WACC!G16)*X25</f>
        <v>16968.298381790177</v>
      </c>
      <c r="Y27" s="1">
        <f>(WACC!H3+WACC!H9*WACC!H16)*Y25</f>
        <v>18064.541566716442</v>
      </c>
      <c r="Z27" s="1">
        <f>(WACC!I3+WACC!I9*WACC!I16)*Z25</f>
        <v>19465.99947355218</v>
      </c>
      <c r="AA27" s="1">
        <f>(WACC!J3+WACC!J9*WACC!J16)*AA25</f>
        <v>22168.949099901216</v>
      </c>
      <c r="AC27" s="1">
        <f>(WACC!C3+WACC!C9*WACC!C16)*AC25</f>
        <v>6974.0823533233015</v>
      </c>
      <c r="AD27" s="1">
        <f>(WACC!D3+WACC!D9*WACC!D16)*AD25</f>
        <v>7181.1310752243389</v>
      </c>
      <c r="AE27" s="1">
        <f>(WACC!E3+WACC!E9*WACC!E16)*AE25</f>
        <v>8099.1673707428499</v>
      </c>
      <c r="AF27" s="1">
        <f>(WACC!F3+WACC!F9*WACC!F16)*AF25</f>
        <v>10524.587172334994</v>
      </c>
      <c r="AG27" s="1">
        <f>(WACC!G3+WACC!G9*WACC!G16)*AG25</f>
        <v>9430.0489428335532</v>
      </c>
      <c r="AH27" s="1">
        <f>(WACC!H3+WACC!H9*WACC!H16)*AH25</f>
        <v>9774.4926470147602</v>
      </c>
      <c r="AI27" s="1">
        <f>(WACC!I3+WACC!I9*WACC!I16)*AI25</f>
        <v>10389.405889694284</v>
      </c>
      <c r="AJ27" s="1">
        <f>(WACC!J3+WACC!J9*WACC!J16)*AJ25</f>
        <v>10292.044853269483</v>
      </c>
    </row>
    <row r="28" spans="1:36" x14ac:dyDescent="0.25">
      <c r="A28" s="24" t="s">
        <v>66</v>
      </c>
      <c r="B28" s="1">
        <f>WACC!C7*B26</f>
        <v>18005.98235959755</v>
      </c>
      <c r="C28" s="1">
        <f>WACC!D7*C26</f>
        <v>18165.870121981112</v>
      </c>
      <c r="D28" s="1">
        <f>WACC!E7*D26</f>
        <v>20157.202227934082</v>
      </c>
      <c r="E28" s="1">
        <f>WACC!F7*E26</f>
        <v>25037.979807660067</v>
      </c>
      <c r="F28" s="1">
        <f>WACC!G7*F26</f>
        <v>25071.91496793889</v>
      </c>
      <c r="G28" s="1">
        <f>WACC!H7*G26</f>
        <v>27861.101894855437</v>
      </c>
      <c r="H28" s="1">
        <f>WACC!I7*H26</f>
        <v>28543.004130110516</v>
      </c>
      <c r="I28" s="1">
        <f>WACC!J7*I26</f>
        <v>22434.547523973411</v>
      </c>
      <c r="K28" s="1">
        <f>WACC!C7*K26</f>
        <v>563.06530127065491</v>
      </c>
      <c r="L28" s="1">
        <f>WACC!D7*L26</f>
        <v>1358.4110925426955</v>
      </c>
      <c r="M28" s="1">
        <f>WACC!E7*M26</f>
        <v>1430.3815962469214</v>
      </c>
      <c r="N28" s="1">
        <f>WACC!F7*N26</f>
        <v>662.80024375987171</v>
      </c>
      <c r="O28" s="1">
        <f>WACC!G7*O26</f>
        <v>615.76037328558937</v>
      </c>
      <c r="P28" s="1">
        <f>WACC!H7*P26</f>
        <v>667.88455318825731</v>
      </c>
      <c r="Q28" s="1">
        <f>WACC!I7*Q26</f>
        <v>660.23484653708738</v>
      </c>
      <c r="R28" s="1">
        <f>WACC!J7*R26</f>
        <v>4926.0079380472007</v>
      </c>
      <c r="T28" s="1">
        <f>WACC!C7*T26</f>
        <v>13996.988400158321</v>
      </c>
      <c r="U28" s="1">
        <f>WACC!D7*U26</f>
        <v>14259.639192248471</v>
      </c>
      <c r="V28" s="1">
        <f>WACC!E7*V26</f>
        <v>16167.355781227596</v>
      </c>
      <c r="W28" s="1">
        <f>WACC!F7*W26</f>
        <v>22142.87299259604</v>
      </c>
      <c r="X28" s="1">
        <f>WACC!G7*X26</f>
        <v>22159.924776454111</v>
      </c>
      <c r="Y28" s="1">
        <f>WACC!H7*Y26</f>
        <v>25073.221192924259</v>
      </c>
      <c r="Z28" s="1">
        <f>WACC!I7*Z26</f>
        <v>27878.805912711567</v>
      </c>
      <c r="AA28" s="1">
        <f>WACC!J7*AA26</f>
        <v>29402.228846659913</v>
      </c>
      <c r="AC28" s="1">
        <f>WACC!C7*AC26</f>
        <v>7217.4930724579408</v>
      </c>
      <c r="AD28" s="1">
        <f>WACC!D7*AD26</f>
        <v>7146.2286782409101</v>
      </c>
      <c r="AE28" s="1">
        <f>WACC!E7*AE26</f>
        <v>8273.0828963604108</v>
      </c>
      <c r="AF28" s="1">
        <f>WACC!F7*AF26</f>
        <v>12664.325739809115</v>
      </c>
      <c r="AG28" s="1">
        <f>WACC!G7*AG26</f>
        <v>12315.26995280393</v>
      </c>
      <c r="AH28" s="1">
        <f>WACC!H7*AH26</f>
        <v>13566.799649029797</v>
      </c>
      <c r="AI28" s="1">
        <f>WACC!I7*AI26</f>
        <v>14879.494409763014</v>
      </c>
      <c r="AJ28" s="1">
        <f>WACC!J7*AJ26</f>
        <v>13650.130942709684</v>
      </c>
    </row>
    <row r="29" spans="1:36" x14ac:dyDescent="0.25">
      <c r="A29" s="21"/>
      <c r="B29" s="14"/>
      <c r="C29" s="14"/>
      <c r="D29" s="14"/>
      <c r="E29" s="14"/>
      <c r="F29" s="14"/>
      <c r="G29" s="14"/>
      <c r="H29" s="14"/>
      <c r="I29" s="14"/>
      <c r="K29" s="14"/>
      <c r="L29" s="14"/>
      <c r="M29" s="14"/>
      <c r="N29" s="14"/>
      <c r="O29" s="14"/>
      <c r="P29" s="14"/>
      <c r="Q29" s="14"/>
      <c r="R29" s="14"/>
      <c r="T29" s="14"/>
      <c r="U29" s="14"/>
      <c r="V29" s="14"/>
      <c r="W29" s="14"/>
      <c r="X29" s="14"/>
      <c r="Y29" s="14"/>
      <c r="Z29" s="14"/>
      <c r="AA29" s="14"/>
      <c r="AC29" s="14"/>
      <c r="AD29" s="14"/>
      <c r="AE29" s="14"/>
      <c r="AF29" s="14"/>
      <c r="AG29" s="14"/>
      <c r="AH29" s="14"/>
      <c r="AI29" s="14"/>
      <c r="AJ29" s="14"/>
    </row>
    <row r="30" spans="1:36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9"/>
      <c r="K30" s="18"/>
      <c r="L30" s="18"/>
      <c r="M30" s="18"/>
      <c r="N30" s="18"/>
      <c r="O30" s="18"/>
      <c r="P30" s="18"/>
      <c r="Q30" s="18"/>
      <c r="R30" s="18"/>
      <c r="S30" s="19"/>
      <c r="T30" s="18"/>
      <c r="U30" s="18"/>
      <c r="V30" s="18"/>
      <c r="W30" s="18"/>
      <c r="X30" s="18"/>
      <c r="Y30" s="18"/>
      <c r="Z30" s="18"/>
      <c r="AA30" s="18"/>
      <c r="AB30" s="19"/>
      <c r="AC30" s="18"/>
      <c r="AD30" s="18"/>
      <c r="AE30" s="18"/>
      <c r="AF30" s="18"/>
      <c r="AG30" s="18"/>
      <c r="AH30" s="18"/>
      <c r="AI30" s="18"/>
      <c r="AJ30" s="18"/>
    </row>
    <row r="31" spans="1:36" x14ac:dyDescent="0.25">
      <c r="A31" s="24" t="s">
        <v>44</v>
      </c>
      <c r="B31" s="1">
        <f>B15*WACC!C21</f>
        <v>35404.711054955333</v>
      </c>
      <c r="C31" s="1">
        <f>C15*WACC!D21</f>
        <v>36420.462903016967</v>
      </c>
      <c r="D31" s="1">
        <f>D15*WACC!E21</f>
        <v>39890.662730520184</v>
      </c>
      <c r="E31" s="1">
        <f>E15*WACC!F21</f>
        <v>45845.593771390413</v>
      </c>
      <c r="F31" s="1">
        <f>F15*WACC!G21</f>
        <v>44269.982581909033</v>
      </c>
      <c r="G31" s="1">
        <f>G15*WACC!H21</f>
        <v>47934.232084293195</v>
      </c>
      <c r="H31" s="1">
        <f>H15*WACC!I21</f>
        <v>48472.771032967365</v>
      </c>
      <c r="I31" s="1">
        <f>I15*WACC!J21</f>
        <v>39349.943453040207</v>
      </c>
      <c r="K31" s="1">
        <f>K15*WACC!C21</f>
        <v>1107.1411655545171</v>
      </c>
      <c r="L31" s="1">
        <f>L15*WACC!D21</f>
        <v>2723.4567059429419</v>
      </c>
      <c r="M31" s="1">
        <f>M15*WACC!E21</f>
        <v>2830.6939220342897</v>
      </c>
      <c r="N31" s="1">
        <f>N15*WACC!F21</f>
        <v>1213.6151143351126</v>
      </c>
      <c r="O31" s="1">
        <f>O15*WACC!G21</f>
        <v>1087.2604280463468</v>
      </c>
      <c r="P31" s="1">
        <f>P15*WACC!H21</f>
        <v>1149.0763466161357</v>
      </c>
      <c r="Q31" s="1">
        <f>Q15*WACC!I21</f>
        <v>1121.2349056985779</v>
      </c>
      <c r="R31" s="1">
        <f>R15*WACC!J21</f>
        <v>8640.1623925889471</v>
      </c>
      <c r="T31" s="1">
        <f>T15*WACC!C21</f>
        <v>27521.926882429922</v>
      </c>
      <c r="U31" s="1">
        <f>U15*WACC!D21</f>
        <v>28588.922893557185</v>
      </c>
      <c r="V31" s="1">
        <f>V15*WACC!E21</f>
        <v>31994.843799281294</v>
      </c>
      <c r="W31" s="1">
        <f>W15*WACC!F21</f>
        <v>40544.531465732551</v>
      </c>
      <c r="X31" s="1">
        <f>X15*WACC!G21</f>
        <v>39128.223158244284</v>
      </c>
      <c r="Y31" s="1">
        <f>Y15*WACC!H21</f>
        <v>43137.762759640704</v>
      </c>
      <c r="Z31" s="1">
        <f>Z15*WACC!I21</f>
        <v>47344.805386263746</v>
      </c>
      <c r="AA31" s="1">
        <f>AA15*WACC!J21</f>
        <v>51571.177946561125</v>
      </c>
      <c r="AC31" s="1">
        <f>AC15*WACC!C21</f>
        <v>14191.575425781242</v>
      </c>
      <c r="AD31" s="1">
        <f>AD15*WACC!D21</f>
        <v>14327.359753465247</v>
      </c>
      <c r="AE31" s="1">
        <f>AE15*WACC!E21</f>
        <v>16372.250267103262</v>
      </c>
      <c r="AF31" s="1">
        <f>AF15*WACC!F21</f>
        <v>23188.912912144111</v>
      </c>
      <c r="AG31" s="1">
        <f>AG15*WACC!G21</f>
        <v>21745.31889563748</v>
      </c>
      <c r="AH31" s="1">
        <f>AH15*WACC!H21</f>
        <v>23341.292296044558</v>
      </c>
      <c r="AI31" s="1">
        <f>AI15*WACC!I21</f>
        <v>25268.900299457298</v>
      </c>
      <c r="AJ31" s="1">
        <f>AJ15*WACC!J21</f>
        <v>23942.175795979168</v>
      </c>
    </row>
    <row r="32" spans="1:36" x14ac:dyDescent="0.25">
      <c r="A32" s="24" t="s">
        <v>45</v>
      </c>
      <c r="B32" s="1">
        <f>B18</f>
        <v>-4472.6452327974312</v>
      </c>
      <c r="C32" s="1">
        <f t="shared" ref="C32:I32" si="10">C18</f>
        <v>-8585.3667725620962</v>
      </c>
      <c r="D32" s="1">
        <f t="shared" si="10"/>
        <v>-1775.6721318721925</v>
      </c>
      <c r="E32" s="1">
        <f t="shared" si="10"/>
        <v>-5564.7503204705281</v>
      </c>
      <c r="F32" s="1">
        <f t="shared" si="10"/>
        <v>-4971.1034658217168</v>
      </c>
      <c r="G32" s="1">
        <f t="shared" si="10"/>
        <v>-3497.7457707624053</v>
      </c>
      <c r="H32" s="1">
        <f t="shared" si="10"/>
        <v>-12951.061325919951</v>
      </c>
      <c r="I32" s="1">
        <f t="shared" si="10"/>
        <v>-8980.9614541121446</v>
      </c>
      <c r="K32" s="1">
        <f t="shared" ref="K32:R32" si="11">K18</f>
        <v>-380.06063284298227</v>
      </c>
      <c r="L32" s="1">
        <f t="shared" si="11"/>
        <v>-493.1307095012819</v>
      </c>
      <c r="M32" s="1">
        <f t="shared" si="11"/>
        <v>73.325723357080506</v>
      </c>
      <c r="N32" s="1">
        <f t="shared" si="11"/>
        <v>-388.10811172022045</v>
      </c>
      <c r="O32" s="1">
        <f t="shared" si="11"/>
        <v>-362.92578932955769</v>
      </c>
      <c r="P32" s="1">
        <f t="shared" si="11"/>
        <v>-341.19279757669074</v>
      </c>
      <c r="Q32" s="1">
        <f t="shared" si="11"/>
        <v>-580.57709650737843</v>
      </c>
      <c r="R32" s="1">
        <f t="shared" si="11"/>
        <v>-536.03739816789982</v>
      </c>
      <c r="T32" s="1">
        <f t="shared" ref="T32:AA32" si="12">T18</f>
        <v>-6772.7246198379107</v>
      </c>
      <c r="U32" s="1">
        <f t="shared" si="12"/>
        <v>-9249.8199250920879</v>
      </c>
      <c r="V32" s="1">
        <f t="shared" si="12"/>
        <v>3121.1140841189208</v>
      </c>
      <c r="W32" s="1">
        <f t="shared" si="12"/>
        <v>-6421.7466033025576</v>
      </c>
      <c r="X32" s="1">
        <f t="shared" si="12"/>
        <v>-5083.1119794606147</v>
      </c>
      <c r="Y32" s="1">
        <f t="shared" si="12"/>
        <v>-3621.9320153524704</v>
      </c>
      <c r="Z32" s="1">
        <f t="shared" si="12"/>
        <v>-12474.185361190208</v>
      </c>
      <c r="AA32" s="1">
        <f t="shared" si="12"/>
        <v>-8047.1298805859542</v>
      </c>
      <c r="AC32" s="1">
        <f t="shared" ref="AC32:AJ32" si="13">AC18</f>
        <v>-5426.4516238596507</v>
      </c>
      <c r="AD32" s="1">
        <f t="shared" si="13"/>
        <v>-7440.4170472475289</v>
      </c>
      <c r="AE32" s="1">
        <f t="shared" si="13"/>
        <v>-3450.6637731719502</v>
      </c>
      <c r="AF32" s="1">
        <f t="shared" si="13"/>
        <v>-13704.822962172391</v>
      </c>
      <c r="AG32" s="1">
        <f t="shared" si="13"/>
        <v>-14846.237231994037</v>
      </c>
      <c r="AH32" s="1">
        <f t="shared" si="13"/>
        <v>-15901.960376884475</v>
      </c>
      <c r="AI32" s="1">
        <f t="shared" si="13"/>
        <v>-20568.043464101764</v>
      </c>
      <c r="AJ32" s="1">
        <f t="shared" si="13"/>
        <v>-17183.290667134293</v>
      </c>
    </row>
    <row r="33" spans="1:36" x14ac:dyDescent="0.25">
      <c r="A33" s="24" t="s">
        <v>80</v>
      </c>
      <c r="B33" s="20">
        <f>B10*B4</f>
        <v>21919.818343207153</v>
      </c>
      <c r="C33" s="20">
        <f t="shared" ref="C33:I33" si="14">C10*C4</f>
        <v>23491.7176470419</v>
      </c>
      <c r="D33" s="20">
        <f t="shared" si="14"/>
        <v>21653.450936335241</v>
      </c>
      <c r="E33" s="20">
        <f t="shared" si="14"/>
        <v>22697.970317209067</v>
      </c>
      <c r="F33" s="20">
        <f t="shared" si="14"/>
        <v>23990.127586474071</v>
      </c>
      <c r="G33" s="20">
        <f t="shared" si="14"/>
        <v>26700.098770685654</v>
      </c>
      <c r="H33" s="20">
        <f t="shared" si="14"/>
        <v>28789.898492418906</v>
      </c>
      <c r="I33" s="20">
        <f t="shared" si="14"/>
        <v>22470.896533317922</v>
      </c>
      <c r="J33" s="19"/>
      <c r="K33" s="20">
        <f>B10*B5</f>
        <v>685.45491563459598</v>
      </c>
      <c r="L33" s="20">
        <f t="shared" ref="L33:R33" si="15">C10*C5</f>
        <v>1756.6683907978174</v>
      </c>
      <c r="M33" s="20">
        <f t="shared" si="15"/>
        <v>1536.5573736045214</v>
      </c>
      <c r="N33" s="20">
        <f t="shared" si="15"/>
        <v>600.85599455982879</v>
      </c>
      <c r="O33" s="20">
        <f t="shared" si="15"/>
        <v>589.19192796825996</v>
      </c>
      <c r="P33" s="20">
        <f t="shared" si="15"/>
        <v>640.05306053004745</v>
      </c>
      <c r="Q33" s="20">
        <f t="shared" si="15"/>
        <v>665.94581727676473</v>
      </c>
      <c r="R33" s="20">
        <f t="shared" si="15"/>
        <v>4933.989178069085</v>
      </c>
      <c r="S33" s="19"/>
      <c r="T33" s="20">
        <f>B6*B10</f>
        <v>17039.417064624162</v>
      </c>
      <c r="U33" s="20">
        <f t="shared" ref="U33:AA33" si="16">C6*C10</f>
        <v>18440.262723647695</v>
      </c>
      <c r="V33" s="20">
        <f t="shared" si="16"/>
        <v>17367.442228363627</v>
      </c>
      <c r="W33" s="20">
        <f t="shared" si="16"/>
        <v>20073.435548099264</v>
      </c>
      <c r="X33" s="20">
        <f t="shared" si="16"/>
        <v>21203.782135254482</v>
      </c>
      <c r="Y33" s="20">
        <f t="shared" si="16"/>
        <v>24028.392160395564</v>
      </c>
      <c r="Z33" s="20">
        <f t="shared" si="16"/>
        <v>28119.955021486607</v>
      </c>
      <c r="AA33" s="20">
        <f t="shared" si="16"/>
        <v>29449.867065792911</v>
      </c>
      <c r="AB33" s="19"/>
      <c r="AC33" s="20">
        <f>B7*B10</f>
        <v>8786.3096765340906</v>
      </c>
      <c r="AD33" s="20">
        <f t="shared" ref="AD33:AJ33" si="17">C7*C10</f>
        <v>9241.3512385125832</v>
      </c>
      <c r="AE33" s="20">
        <f t="shared" si="17"/>
        <v>8887.1854616966157</v>
      </c>
      <c r="AF33" s="20">
        <f t="shared" si="17"/>
        <v>11480.738140131849</v>
      </c>
      <c r="AG33" s="20">
        <f t="shared" si="17"/>
        <v>11783.898350303185</v>
      </c>
      <c r="AH33" s="20">
        <f t="shared" si="17"/>
        <v>13001.456008388735</v>
      </c>
      <c r="AI33" s="20">
        <f t="shared" si="17"/>
        <v>15008.200668817726</v>
      </c>
      <c r="AJ33" s="20">
        <f t="shared" si="17"/>
        <v>13672.24722282009</v>
      </c>
    </row>
    <row r="34" spans="1:36" x14ac:dyDescent="0.25">
      <c r="A34" s="25" t="s">
        <v>46</v>
      </c>
      <c r="B34" s="20">
        <f t="shared" ref="B34:I34" si="18">B50</f>
        <v>1549.7825300798268</v>
      </c>
      <c r="C34" s="20">
        <f t="shared" si="18"/>
        <v>2496.9585393379562</v>
      </c>
      <c r="D34" s="20">
        <f t="shared" si="18"/>
        <v>-171.95722223924159</v>
      </c>
      <c r="E34" s="20">
        <f t="shared" si="18"/>
        <v>3118.840223292726</v>
      </c>
      <c r="F34" s="20">
        <f t="shared" si="18"/>
        <v>1660.7373836322045</v>
      </c>
      <c r="G34" s="20">
        <f t="shared" si="18"/>
        <v>1232.5163399032356</v>
      </c>
      <c r="H34" s="20">
        <f t="shared" si="18"/>
        <v>4213.3428077644976</v>
      </c>
      <c r="I34" s="20">
        <f t="shared" si="18"/>
        <v>1634.4847268106687</v>
      </c>
      <c r="J34" s="19"/>
      <c r="K34" s="20">
        <f t="shared" ref="K34:R34" si="19">K50</f>
        <v>48.463269027822172</v>
      </c>
      <c r="L34" s="20">
        <f t="shared" si="19"/>
        <v>186.71806826096471</v>
      </c>
      <c r="M34" s="20">
        <f t="shared" si="19"/>
        <v>-12.202310779612537</v>
      </c>
      <c r="N34" s="20">
        <f t="shared" si="19"/>
        <v>82.561295924285545</v>
      </c>
      <c r="O34" s="20">
        <f t="shared" si="19"/>
        <v>40.787322092564104</v>
      </c>
      <c r="P34" s="20">
        <f t="shared" si="19"/>
        <v>29.545802893226366</v>
      </c>
      <c r="Q34" s="20">
        <f t="shared" si="19"/>
        <v>97.4598093953947</v>
      </c>
      <c r="R34" s="20">
        <f t="shared" si="19"/>
        <v>358.88777031417709</v>
      </c>
      <c r="S34" s="19"/>
      <c r="T34" s="20">
        <f t="shared" ref="T34:AA34" si="20">T50</f>
        <v>1204.7267215461241</v>
      </c>
      <c r="U34" s="20">
        <f t="shared" si="20"/>
        <v>1960.0342625966125</v>
      </c>
      <c r="V34" s="20">
        <f t="shared" si="20"/>
        <v>-137.92060821023767</v>
      </c>
      <c r="W34" s="20">
        <f t="shared" si="20"/>
        <v>2758.5522848802107</v>
      </c>
      <c r="X34" s="20">
        <f t="shared" si="20"/>
        <v>1472.1444251965975</v>
      </c>
      <c r="Y34" s="20">
        <f t="shared" si="20"/>
        <v>1094.7015071822216</v>
      </c>
      <c r="Z34" s="20">
        <f t="shared" si="20"/>
        <v>4126.7521288635708</v>
      </c>
      <c r="AA34" s="20">
        <f t="shared" si="20"/>
        <v>2185.260979730675</v>
      </c>
      <c r="AB34" s="19"/>
      <c r="AC34" s="20">
        <f t="shared" ref="AC34:AJ34" si="21">AC50</f>
        <v>621.21268649945989</v>
      </c>
      <c r="AD34" s="20">
        <f t="shared" si="21"/>
        <v>982.27261355370092</v>
      </c>
      <c r="AE34" s="20">
        <f t="shared" si="21"/>
        <v>-70.576081845408794</v>
      </c>
      <c r="AF34" s="20">
        <f t="shared" si="21"/>
        <v>1577.1845557396846</v>
      </c>
      <c r="AG34" s="20">
        <f t="shared" si="21"/>
        <v>811.45635950986866</v>
      </c>
      <c r="AH34" s="20">
        <f t="shared" si="21"/>
        <v>614.65145529711856</v>
      </c>
      <c r="AI34" s="20">
        <f t="shared" si="21"/>
        <v>2184.9653173699039</v>
      </c>
      <c r="AJ34" s="20">
        <f t="shared" si="21"/>
        <v>951.3489498293967</v>
      </c>
    </row>
    <row r="35" spans="1:36" x14ac:dyDescent="0.25">
      <c r="A35" s="25" t="s">
        <v>47</v>
      </c>
      <c r="B35" s="20">
        <f>-B34*WACC!C13</f>
        <v>-774.89126503991338</v>
      </c>
      <c r="C35" s="20">
        <f>-C34*WACC!D13</f>
        <v>-1248.4792696689781</v>
      </c>
      <c r="D35" s="20">
        <f>-D34*WACC!E13</f>
        <v>85.978611119620794</v>
      </c>
      <c r="E35" s="20">
        <f>-E34*WACC!F13</f>
        <v>-1559.420111646363</v>
      </c>
      <c r="F35" s="20">
        <f>-F34*WACC!G13</f>
        <v>-830.36869181610223</v>
      </c>
      <c r="G35" s="20">
        <f>-G34*WACC!H13</f>
        <v>-616.25816995161779</v>
      </c>
      <c r="H35" s="20">
        <f>-H34*WACC!I13</f>
        <v>-2106.6714038822488</v>
      </c>
      <c r="I35" s="20">
        <f>-I34*WACC!J13</f>
        <v>-817.24236340533434</v>
      </c>
      <c r="J35" s="19"/>
      <c r="K35" s="20">
        <f>-K34*WACC!C13</f>
        <v>-24.231634513911086</v>
      </c>
      <c r="L35" s="20">
        <f>-L34*WACC!D13</f>
        <v>-93.359034130482357</v>
      </c>
      <c r="M35" s="20">
        <f>-M34*WACC!E13</f>
        <v>6.1011553898062685</v>
      </c>
      <c r="N35" s="20">
        <f>-N34*WACC!F13</f>
        <v>-41.280647962142773</v>
      </c>
      <c r="O35" s="20">
        <f>-O34*WACC!G13</f>
        <v>-20.393661046282052</v>
      </c>
      <c r="P35" s="20">
        <f>-P34*WACC!H13</f>
        <v>-14.772901446613183</v>
      </c>
      <c r="Q35" s="20">
        <f>-Q34*WACC!I13</f>
        <v>-48.72990469769735</v>
      </c>
      <c r="R35" s="20">
        <f>-R34*WACC!J13</f>
        <v>-179.44388515708854</v>
      </c>
      <c r="S35" s="19"/>
      <c r="T35" s="20">
        <f>-T34*WACC!C13</f>
        <v>-602.36336077306203</v>
      </c>
      <c r="U35" s="20">
        <f>-U34*WACC!D13</f>
        <v>-980.01713129830625</v>
      </c>
      <c r="V35" s="20">
        <f>-V34*WACC!E13</f>
        <v>68.960304105118837</v>
      </c>
      <c r="W35" s="20">
        <f>-W34*WACC!F13</f>
        <v>-1379.2761424401053</v>
      </c>
      <c r="X35" s="20">
        <f>-X34*WACC!G13</f>
        <v>-736.07221259829873</v>
      </c>
      <c r="Y35" s="20">
        <f>-Y34*WACC!H13</f>
        <v>-547.35075359111079</v>
      </c>
      <c r="Z35" s="20">
        <f>-Z34*WACC!I13</f>
        <v>-2063.3760644317854</v>
      </c>
      <c r="AA35" s="20">
        <f>-AA34*WACC!J13</f>
        <v>-1092.6304898653375</v>
      </c>
      <c r="AB35" s="19"/>
      <c r="AC35" s="20">
        <f>-AC34*WACC!C13</f>
        <v>-310.60634324972995</v>
      </c>
      <c r="AD35" s="20">
        <f>-AD34*WACC!D13</f>
        <v>-491.13630677685046</v>
      </c>
      <c r="AE35" s="20">
        <f>-AE34*WACC!E13</f>
        <v>35.288040922704397</v>
      </c>
      <c r="AF35" s="20">
        <f>-AF34*WACC!F13</f>
        <v>-788.59227786984229</v>
      </c>
      <c r="AG35" s="20">
        <f>-AG34*WACC!G13</f>
        <v>-405.72817975493433</v>
      </c>
      <c r="AH35" s="20">
        <f>-AH34*WACC!H13</f>
        <v>-307.32572764855928</v>
      </c>
      <c r="AI35" s="20">
        <f>-AI34*WACC!I13</f>
        <v>-1092.482658684952</v>
      </c>
      <c r="AJ35" s="20">
        <f>-AJ34*WACC!J13</f>
        <v>-475.67447491469835</v>
      </c>
    </row>
    <row r="36" spans="1:36" x14ac:dyDescent="0.25">
      <c r="A36" s="24" t="s">
        <v>48</v>
      </c>
      <c r="B36" s="20">
        <f t="shared" ref="B36:I36" si="22">B34+B35</f>
        <v>774.89126503991338</v>
      </c>
      <c r="C36" s="20">
        <f t="shared" si="22"/>
        <v>1248.4792696689781</v>
      </c>
      <c r="D36" s="20">
        <f t="shared" si="22"/>
        <v>-85.978611119620794</v>
      </c>
      <c r="E36" s="20">
        <f t="shared" si="22"/>
        <v>1559.420111646363</v>
      </c>
      <c r="F36" s="20">
        <f t="shared" si="22"/>
        <v>830.36869181610223</v>
      </c>
      <c r="G36" s="20">
        <f t="shared" si="22"/>
        <v>616.25816995161779</v>
      </c>
      <c r="H36" s="20">
        <f t="shared" si="22"/>
        <v>2106.6714038822488</v>
      </c>
      <c r="I36" s="20">
        <f t="shared" si="22"/>
        <v>817.24236340533434</v>
      </c>
      <c r="J36" s="19"/>
      <c r="K36" s="20">
        <f t="shared" ref="K36:R36" si="23">K34+K35</f>
        <v>24.231634513911086</v>
      </c>
      <c r="L36" s="20">
        <f t="shared" si="23"/>
        <v>93.359034130482357</v>
      </c>
      <c r="M36" s="20">
        <f t="shared" si="23"/>
        <v>-6.1011553898062685</v>
      </c>
      <c r="N36" s="20">
        <f t="shared" si="23"/>
        <v>41.280647962142773</v>
      </c>
      <c r="O36" s="20">
        <f t="shared" si="23"/>
        <v>20.393661046282052</v>
      </c>
      <c r="P36" s="20">
        <f t="shared" si="23"/>
        <v>14.772901446613183</v>
      </c>
      <c r="Q36" s="20">
        <f t="shared" si="23"/>
        <v>48.72990469769735</v>
      </c>
      <c r="R36" s="20">
        <f t="shared" si="23"/>
        <v>179.44388515708854</v>
      </c>
      <c r="S36" s="19"/>
      <c r="T36" s="20">
        <f t="shared" ref="T36:AA36" si="24">T34+T35</f>
        <v>602.36336077306203</v>
      </c>
      <c r="U36" s="20">
        <f t="shared" si="24"/>
        <v>980.01713129830625</v>
      </c>
      <c r="V36" s="20">
        <f t="shared" si="24"/>
        <v>-68.960304105118837</v>
      </c>
      <c r="W36" s="20">
        <f t="shared" si="24"/>
        <v>1379.2761424401053</v>
      </c>
      <c r="X36" s="20">
        <f t="shared" si="24"/>
        <v>736.07221259829873</v>
      </c>
      <c r="Y36" s="20">
        <f t="shared" si="24"/>
        <v>547.35075359111079</v>
      </c>
      <c r="Z36" s="20">
        <f t="shared" si="24"/>
        <v>2063.3760644317854</v>
      </c>
      <c r="AA36" s="20">
        <f t="shared" si="24"/>
        <v>1092.6304898653375</v>
      </c>
      <c r="AB36" s="19"/>
      <c r="AC36" s="20">
        <f t="shared" ref="AC36:AJ36" si="25">AC34+AC35</f>
        <v>310.60634324972995</v>
      </c>
      <c r="AD36" s="20">
        <f t="shared" si="25"/>
        <v>491.13630677685046</v>
      </c>
      <c r="AE36" s="20">
        <f t="shared" si="25"/>
        <v>-35.288040922704397</v>
      </c>
      <c r="AF36" s="20">
        <f t="shared" si="25"/>
        <v>788.59227786984229</v>
      </c>
      <c r="AG36" s="20">
        <f t="shared" si="25"/>
        <v>405.72817975493433</v>
      </c>
      <c r="AH36" s="20">
        <f t="shared" si="25"/>
        <v>307.32572764855928</v>
      </c>
      <c r="AI36" s="20">
        <f t="shared" si="25"/>
        <v>1092.482658684952</v>
      </c>
      <c r="AJ36" s="20">
        <f t="shared" si="25"/>
        <v>475.67447491469835</v>
      </c>
    </row>
    <row r="37" spans="1:36" x14ac:dyDescent="0.25">
      <c r="A37" s="23" t="s">
        <v>81</v>
      </c>
      <c r="B37" s="20">
        <f t="shared" ref="B37:I37" si="26">B31-B32+B33+B36</f>
        <v>62572.065895999833</v>
      </c>
      <c r="C37" s="20">
        <f t="shared" si="26"/>
        <v>69746.026592289942</v>
      </c>
      <c r="D37" s="20">
        <f t="shared" si="26"/>
        <v>63233.807187607992</v>
      </c>
      <c r="E37" s="20">
        <f t="shared" si="26"/>
        <v>75667.734520716374</v>
      </c>
      <c r="F37" s="20">
        <f t="shared" si="26"/>
        <v>74061.582326020914</v>
      </c>
      <c r="G37" s="20">
        <f t="shared" si="26"/>
        <v>78748.334795692877</v>
      </c>
      <c r="H37" s="20">
        <f t="shared" si="26"/>
        <v>92320.402255188485</v>
      </c>
      <c r="I37" s="20">
        <f t="shared" si="26"/>
        <v>71619.043803875611</v>
      </c>
      <c r="J37" s="19"/>
      <c r="K37" s="20">
        <f t="shared" ref="K37:R37" si="27">K31-K32+K33+K36</f>
        <v>2196.8883485460065</v>
      </c>
      <c r="L37" s="20">
        <f t="shared" si="27"/>
        <v>5066.6148403725238</v>
      </c>
      <c r="M37" s="20">
        <f t="shared" si="27"/>
        <v>4287.8244168919246</v>
      </c>
      <c r="N37" s="20">
        <f t="shared" si="27"/>
        <v>2243.8598685773045</v>
      </c>
      <c r="O37" s="20">
        <f t="shared" si="27"/>
        <v>2059.7718063904467</v>
      </c>
      <c r="P37" s="20">
        <f t="shared" si="27"/>
        <v>2145.0951061694868</v>
      </c>
      <c r="Q37" s="20">
        <f t="shared" si="27"/>
        <v>2416.4877241804184</v>
      </c>
      <c r="R37" s="20">
        <f t="shared" si="27"/>
        <v>14289.632853983021</v>
      </c>
      <c r="S37" s="19"/>
      <c r="T37" s="20">
        <f t="shared" ref="T37:AA37" si="28">T31-T32+T33+T36</f>
        <v>51936.431927665057</v>
      </c>
      <c r="U37" s="20">
        <f t="shared" si="28"/>
        <v>57259.022673595282</v>
      </c>
      <c r="V37" s="20">
        <f t="shared" si="28"/>
        <v>46172.211639420886</v>
      </c>
      <c r="W37" s="20">
        <f t="shared" si="28"/>
        <v>68418.989759574484</v>
      </c>
      <c r="X37" s="20">
        <f t="shared" si="28"/>
        <v>66151.189485557683</v>
      </c>
      <c r="Y37" s="20">
        <f t="shared" si="28"/>
        <v>71335.437688979844</v>
      </c>
      <c r="Z37" s="20">
        <f t="shared" si="28"/>
        <v>90002.321833372334</v>
      </c>
      <c r="AA37" s="20">
        <f t="shared" si="28"/>
        <v>90160.805382805323</v>
      </c>
      <c r="AB37" s="19"/>
      <c r="AC37" s="20">
        <f t="shared" ref="AC37:AJ37" si="29">AC31-AC32+AC33+AC36</f>
        <v>28714.943069424709</v>
      </c>
      <c r="AD37" s="20">
        <f t="shared" si="29"/>
        <v>31500.264346002208</v>
      </c>
      <c r="AE37" s="20">
        <f t="shared" si="29"/>
        <v>28674.811461049125</v>
      </c>
      <c r="AF37" s="20">
        <f t="shared" si="29"/>
        <v>49163.066292318195</v>
      </c>
      <c r="AG37" s="20">
        <f t="shared" si="29"/>
        <v>48781.182657689635</v>
      </c>
      <c r="AH37" s="20">
        <f t="shared" si="29"/>
        <v>52552.034408966327</v>
      </c>
      <c r="AI37" s="20">
        <f t="shared" si="29"/>
        <v>61937.627091061739</v>
      </c>
      <c r="AJ37" s="20">
        <f t="shared" si="29"/>
        <v>55273.388160848255</v>
      </c>
    </row>
    <row r="38" spans="1:36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9"/>
      <c r="K38" s="18"/>
      <c r="L38" s="18"/>
      <c r="M38" s="18"/>
      <c r="N38" s="18"/>
      <c r="O38" s="18"/>
      <c r="P38" s="18"/>
      <c r="Q38" s="18"/>
      <c r="R38" s="18"/>
      <c r="S38" s="19"/>
      <c r="T38" s="18"/>
      <c r="U38" s="18"/>
      <c r="V38" s="18"/>
      <c r="W38" s="18"/>
      <c r="X38" s="18"/>
      <c r="Y38" s="18"/>
      <c r="Z38" s="18"/>
      <c r="AA38" s="18"/>
      <c r="AB38" s="19"/>
      <c r="AC38" s="18"/>
      <c r="AD38" s="18"/>
      <c r="AE38" s="18"/>
      <c r="AF38" s="18"/>
      <c r="AG38" s="18"/>
      <c r="AH38" s="18"/>
      <c r="AI38" s="18"/>
      <c r="AJ38" s="18"/>
    </row>
    <row r="39" spans="1:36" x14ac:dyDescent="0.25">
      <c r="A39" s="21"/>
    </row>
    <row r="40" spans="1:36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T40" s="14"/>
      <c r="U40" s="14"/>
      <c r="V40" s="14"/>
      <c r="W40" s="14"/>
      <c r="X40" s="14"/>
      <c r="Y40" s="14"/>
      <c r="Z40" s="14"/>
      <c r="AA40" s="14"/>
    </row>
    <row r="41" spans="1:36" x14ac:dyDescent="0.25">
      <c r="A41" s="21" t="s">
        <v>58</v>
      </c>
      <c r="B41" s="17">
        <f>B33</f>
        <v>21919.818343207153</v>
      </c>
      <c r="C41" s="17">
        <f t="shared" ref="C41:I41" si="30">C33</f>
        <v>23491.7176470419</v>
      </c>
      <c r="D41" s="17">
        <f t="shared" si="30"/>
        <v>21653.450936335241</v>
      </c>
      <c r="E41" s="17">
        <f t="shared" si="30"/>
        <v>22697.970317209067</v>
      </c>
      <c r="F41" s="17">
        <f t="shared" si="30"/>
        <v>23990.127586474071</v>
      </c>
      <c r="G41" s="17">
        <f t="shared" si="30"/>
        <v>26700.098770685654</v>
      </c>
      <c r="H41" s="17">
        <f t="shared" si="30"/>
        <v>28789.898492418906</v>
      </c>
      <c r="I41" s="17">
        <f t="shared" si="30"/>
        <v>22470.896533317922</v>
      </c>
      <c r="K41" s="17">
        <f>K33</f>
        <v>685.45491563459598</v>
      </c>
      <c r="L41" s="17">
        <f t="shared" ref="L41:R41" si="31">L33</f>
        <v>1756.6683907978174</v>
      </c>
      <c r="M41" s="17">
        <f t="shared" si="31"/>
        <v>1536.5573736045214</v>
      </c>
      <c r="N41" s="17">
        <f t="shared" si="31"/>
        <v>600.85599455982879</v>
      </c>
      <c r="O41" s="17">
        <f t="shared" si="31"/>
        <v>589.19192796825996</v>
      </c>
      <c r="P41" s="17">
        <f t="shared" si="31"/>
        <v>640.05306053004745</v>
      </c>
      <c r="Q41" s="17">
        <f t="shared" si="31"/>
        <v>665.94581727676473</v>
      </c>
      <c r="R41" s="17">
        <f t="shared" si="31"/>
        <v>4933.989178069085</v>
      </c>
      <c r="T41" s="17">
        <f>T33</f>
        <v>17039.417064624162</v>
      </c>
      <c r="U41" s="17">
        <f t="shared" ref="U41:AA41" si="32">U33</f>
        <v>18440.262723647695</v>
      </c>
      <c r="V41" s="17">
        <f t="shared" si="32"/>
        <v>17367.442228363627</v>
      </c>
      <c r="W41" s="17">
        <f t="shared" si="32"/>
        <v>20073.435548099264</v>
      </c>
      <c r="X41" s="17">
        <f t="shared" si="32"/>
        <v>21203.782135254482</v>
      </c>
      <c r="Y41" s="17">
        <f t="shared" si="32"/>
        <v>24028.392160395564</v>
      </c>
      <c r="Z41" s="17">
        <f t="shared" si="32"/>
        <v>28119.955021486607</v>
      </c>
      <c r="AA41" s="17">
        <f t="shared" si="32"/>
        <v>29449.867065792911</v>
      </c>
      <c r="AC41" s="17">
        <f>AC33</f>
        <v>8786.3096765340906</v>
      </c>
      <c r="AD41" s="17">
        <f t="shared" ref="AD41:AJ41" si="33">AD33</f>
        <v>9241.3512385125832</v>
      </c>
      <c r="AE41" s="17">
        <f t="shared" si="33"/>
        <v>8887.1854616966157</v>
      </c>
      <c r="AF41" s="17">
        <f t="shared" si="33"/>
        <v>11480.738140131849</v>
      </c>
      <c r="AG41" s="17">
        <f t="shared" si="33"/>
        <v>11783.898350303185</v>
      </c>
      <c r="AH41" s="17">
        <f t="shared" si="33"/>
        <v>13001.456008388735</v>
      </c>
      <c r="AI41" s="17">
        <f t="shared" si="33"/>
        <v>15008.200668817726</v>
      </c>
      <c r="AJ41" s="17">
        <f t="shared" si="33"/>
        <v>13672.24722282009</v>
      </c>
    </row>
    <row r="42" spans="1:36" x14ac:dyDescent="0.25">
      <c r="A42" s="21" t="s">
        <v>59</v>
      </c>
      <c r="B42" s="1">
        <f>B17</f>
        <v>-17480.323426260809</v>
      </c>
      <c r="C42" s="1">
        <f t="shared" ref="C42:I42" si="34">C17</f>
        <v>-19765.243692137887</v>
      </c>
      <c r="D42" s="1">
        <f t="shared" si="34"/>
        <v>-21996.344764136316</v>
      </c>
      <c r="E42" s="1">
        <f t="shared" si="34"/>
        <v>-17535.650318201675</v>
      </c>
      <c r="F42" s="1">
        <f t="shared" si="34"/>
        <v>-19463.748492832274</v>
      </c>
      <c r="G42" s="1">
        <f t="shared" si="34"/>
        <v>-20078.746330473088</v>
      </c>
      <c r="H42" s="1">
        <f t="shared" si="34"/>
        <v>-20943.023606773142</v>
      </c>
      <c r="I42" s="1">
        <f t="shared" si="34"/>
        <v>-21265.317323880401</v>
      </c>
      <c r="K42" s="1">
        <f t="shared" ref="K42:R42" si="35">K17</f>
        <v>-786.82390154796644</v>
      </c>
      <c r="L42" s="1">
        <f t="shared" si="35"/>
        <v>-1329.1417961619402</v>
      </c>
      <c r="M42" s="1">
        <f t="shared" si="35"/>
        <v>-1361.5598163058689</v>
      </c>
      <c r="N42" s="1">
        <f t="shared" si="35"/>
        <v>-704.99931050990244</v>
      </c>
      <c r="O42" s="1">
        <f t="shared" si="35"/>
        <v>-718.86176482800931</v>
      </c>
      <c r="P42" s="1">
        <f t="shared" si="35"/>
        <v>-738.67148280706454</v>
      </c>
      <c r="Q42" s="1">
        <f t="shared" si="35"/>
        <v>-765.4410290484858</v>
      </c>
      <c r="R42" s="1">
        <f t="shared" si="35"/>
        <v>-3233.3431701524491</v>
      </c>
      <c r="T42" s="1">
        <f t="shared" ref="T42:AA42" si="36">T17</f>
        <v>-16884.270724394275</v>
      </c>
      <c r="U42" s="1">
        <f t="shared" si="36"/>
        <v>-18025.67321570843</v>
      </c>
      <c r="V42" s="1">
        <f t="shared" si="36"/>
        <v>-13097.148990530588</v>
      </c>
      <c r="W42" s="1">
        <f t="shared" si="36"/>
        <v>-17007.506935942365</v>
      </c>
      <c r="X42" s="1">
        <f t="shared" si="36"/>
        <v>-17880.334489858964</v>
      </c>
      <c r="Y42" s="1">
        <f t="shared" si="36"/>
        <v>-18584.819311718187</v>
      </c>
      <c r="Z42" s="1">
        <f t="shared" si="36"/>
        <v>-20247.720469624775</v>
      </c>
      <c r="AA42" s="1">
        <f t="shared" si="36"/>
        <v>-24024.506204581387</v>
      </c>
      <c r="AC42" s="1">
        <f t="shared" ref="AC42:AJ42" si="37">AC17</f>
        <v>-10640.431365433858</v>
      </c>
      <c r="AD42" s="1">
        <f t="shared" si="37"/>
        <v>-11838.442384068729</v>
      </c>
      <c r="AE42" s="1">
        <f t="shared" si="37"/>
        <v>-11749.796709143529</v>
      </c>
      <c r="AF42" s="1">
        <f t="shared" si="37"/>
        <v>-19760.720559910027</v>
      </c>
      <c r="AG42" s="1">
        <f t="shared" si="37"/>
        <v>-21977.159822882142</v>
      </c>
      <c r="AH42" s="1">
        <f t="shared" si="37"/>
        <v>-23934.94056722345</v>
      </c>
      <c r="AI42" s="1">
        <f t="shared" si="37"/>
        <v>-24766.714287912451</v>
      </c>
      <c r="AJ42" s="1">
        <f t="shared" si="37"/>
        <v>-24779.846829219518</v>
      </c>
    </row>
    <row r="43" spans="1:36" x14ac:dyDescent="0.25">
      <c r="A43" s="21" t="s">
        <v>60</v>
      </c>
      <c r="B43" s="1">
        <f t="shared" ref="B43:I43" si="38">B28</f>
        <v>18005.98235959755</v>
      </c>
      <c r="C43" s="1">
        <f t="shared" si="38"/>
        <v>18165.870121981112</v>
      </c>
      <c r="D43" s="1">
        <f t="shared" si="38"/>
        <v>20157.202227934082</v>
      </c>
      <c r="E43" s="1">
        <f t="shared" si="38"/>
        <v>25037.979807660067</v>
      </c>
      <c r="F43" s="1">
        <f t="shared" si="38"/>
        <v>25071.91496793889</v>
      </c>
      <c r="G43" s="1">
        <f t="shared" si="38"/>
        <v>27861.101894855437</v>
      </c>
      <c r="H43" s="1">
        <f t="shared" si="38"/>
        <v>28543.004130110516</v>
      </c>
      <c r="I43" s="1">
        <f t="shared" si="38"/>
        <v>22434.547523973411</v>
      </c>
      <c r="K43" s="1">
        <f t="shared" ref="K43:R43" si="39">K28</f>
        <v>563.06530127065491</v>
      </c>
      <c r="L43" s="1">
        <f t="shared" si="39"/>
        <v>1358.4110925426955</v>
      </c>
      <c r="M43" s="1">
        <f t="shared" si="39"/>
        <v>1430.3815962469214</v>
      </c>
      <c r="N43" s="1">
        <f t="shared" si="39"/>
        <v>662.80024375987171</v>
      </c>
      <c r="O43" s="1">
        <f t="shared" si="39"/>
        <v>615.76037328558937</v>
      </c>
      <c r="P43" s="1">
        <f t="shared" si="39"/>
        <v>667.88455318825731</v>
      </c>
      <c r="Q43" s="1">
        <f t="shared" si="39"/>
        <v>660.23484653708738</v>
      </c>
      <c r="R43" s="1">
        <f t="shared" si="39"/>
        <v>4926.0079380472007</v>
      </c>
      <c r="T43" s="1">
        <f t="shared" ref="T43:AA43" si="40">T28</f>
        <v>13996.988400158321</v>
      </c>
      <c r="U43" s="1">
        <f t="shared" si="40"/>
        <v>14259.639192248471</v>
      </c>
      <c r="V43" s="1">
        <f t="shared" si="40"/>
        <v>16167.355781227596</v>
      </c>
      <c r="W43" s="1">
        <f t="shared" si="40"/>
        <v>22142.87299259604</v>
      </c>
      <c r="X43" s="1">
        <f t="shared" si="40"/>
        <v>22159.924776454111</v>
      </c>
      <c r="Y43" s="1">
        <f t="shared" si="40"/>
        <v>25073.221192924259</v>
      </c>
      <c r="Z43" s="1">
        <f t="shared" si="40"/>
        <v>27878.805912711567</v>
      </c>
      <c r="AA43" s="1">
        <f t="shared" si="40"/>
        <v>29402.228846659913</v>
      </c>
      <c r="AC43" s="1">
        <f t="shared" ref="AC43:AJ43" si="41">AC28</f>
        <v>7217.4930724579408</v>
      </c>
      <c r="AD43" s="1">
        <f t="shared" si="41"/>
        <v>7146.2286782409101</v>
      </c>
      <c r="AE43" s="1">
        <f t="shared" si="41"/>
        <v>8273.0828963604108</v>
      </c>
      <c r="AF43" s="1">
        <f t="shared" si="41"/>
        <v>12664.325739809115</v>
      </c>
      <c r="AG43" s="1">
        <f t="shared" si="41"/>
        <v>12315.26995280393</v>
      </c>
      <c r="AH43" s="1">
        <f t="shared" si="41"/>
        <v>13566.799649029797</v>
      </c>
      <c r="AI43" s="1">
        <f t="shared" si="41"/>
        <v>14879.494409763014</v>
      </c>
      <c r="AJ43" s="1">
        <f t="shared" si="41"/>
        <v>13650.130942709684</v>
      </c>
    </row>
    <row r="44" spans="1:36" x14ac:dyDescent="0.25">
      <c r="A44" s="21" t="s">
        <v>67</v>
      </c>
      <c r="B44" s="1">
        <f>B41-B42+B43</f>
        <v>57406.124129065516</v>
      </c>
      <c r="C44" s="1">
        <f t="shared" ref="C44:I44" si="42">C41-C42+C43</f>
        <v>61422.831461160902</v>
      </c>
      <c r="D44" s="1">
        <f t="shared" si="42"/>
        <v>63806.997928405639</v>
      </c>
      <c r="E44" s="1">
        <f t="shared" si="42"/>
        <v>65271.600443070813</v>
      </c>
      <c r="F44" s="1">
        <f t="shared" si="42"/>
        <v>68525.791047245235</v>
      </c>
      <c r="G44" s="1">
        <f t="shared" si="42"/>
        <v>74639.946996014187</v>
      </c>
      <c r="H44" s="1">
        <f t="shared" si="42"/>
        <v>78275.926229302568</v>
      </c>
      <c r="I44" s="1">
        <f t="shared" si="42"/>
        <v>66170.761381171731</v>
      </c>
      <c r="K44" s="1">
        <f t="shared" ref="K44:R44" si="43">K41-K42+K43</f>
        <v>2035.3441184532171</v>
      </c>
      <c r="L44" s="1">
        <f t="shared" si="43"/>
        <v>4444.2212795024534</v>
      </c>
      <c r="M44" s="1">
        <f t="shared" si="43"/>
        <v>4328.4987861573118</v>
      </c>
      <c r="N44" s="1">
        <f t="shared" si="43"/>
        <v>1968.655548829603</v>
      </c>
      <c r="O44" s="1">
        <f t="shared" si="43"/>
        <v>1923.8140660818588</v>
      </c>
      <c r="P44" s="1">
        <f t="shared" si="43"/>
        <v>2046.6090965253693</v>
      </c>
      <c r="Q44" s="1">
        <f t="shared" si="43"/>
        <v>2091.621692862338</v>
      </c>
      <c r="R44" s="1">
        <f t="shared" si="43"/>
        <v>13093.340286268736</v>
      </c>
      <c r="T44" s="1">
        <f t="shared" ref="T44:AA44" si="44">T41-T42+T43</f>
        <v>47920.67618917676</v>
      </c>
      <c r="U44" s="1">
        <f t="shared" si="44"/>
        <v>50725.575131604593</v>
      </c>
      <c r="V44" s="1">
        <f t="shared" si="44"/>
        <v>46631.947000121814</v>
      </c>
      <c r="W44" s="1">
        <f t="shared" si="44"/>
        <v>59223.815476637668</v>
      </c>
      <c r="X44" s="1">
        <f t="shared" si="44"/>
        <v>61244.041401567549</v>
      </c>
      <c r="Y44" s="1">
        <f t="shared" si="44"/>
        <v>67686.43266503801</v>
      </c>
      <c r="Z44" s="1">
        <f t="shared" si="44"/>
        <v>76246.481403822952</v>
      </c>
      <c r="AA44" s="1">
        <f t="shared" si="44"/>
        <v>82876.602117034214</v>
      </c>
      <c r="AC44" s="1">
        <f t="shared" ref="AC44:AJ44" si="45">AC41-AC42+AC43</f>
        <v>26644.23411442589</v>
      </c>
      <c r="AD44" s="1">
        <f t="shared" si="45"/>
        <v>28226.02230082222</v>
      </c>
      <c r="AE44" s="1">
        <f t="shared" si="45"/>
        <v>28910.065067200554</v>
      </c>
      <c r="AF44" s="1">
        <f t="shared" si="45"/>
        <v>43905.784439850991</v>
      </c>
      <c r="AG44" s="1">
        <f t="shared" si="45"/>
        <v>46076.328125989261</v>
      </c>
      <c r="AH44" s="1">
        <f t="shared" si="45"/>
        <v>50503.196224641979</v>
      </c>
      <c r="AI44" s="1">
        <f t="shared" si="45"/>
        <v>54654.409366493193</v>
      </c>
      <c r="AJ44" s="1">
        <f t="shared" si="45"/>
        <v>52102.224994749296</v>
      </c>
    </row>
    <row r="45" spans="1:36" x14ac:dyDescent="0.25">
      <c r="A45" s="21"/>
      <c r="B45" s="14"/>
      <c r="C45" s="14"/>
      <c r="D45" s="14"/>
      <c r="E45" s="14"/>
      <c r="F45" s="14"/>
      <c r="G45" s="14"/>
      <c r="H45" s="14"/>
      <c r="I45" s="14"/>
      <c r="K45" s="14"/>
      <c r="L45" s="14"/>
      <c r="M45" s="14"/>
      <c r="N45" s="14"/>
      <c r="O45" s="14"/>
      <c r="P45" s="14"/>
      <c r="Q45" s="14"/>
      <c r="R45" s="14"/>
      <c r="T45" s="14"/>
      <c r="U45" s="14"/>
      <c r="V45" s="14"/>
      <c r="W45" s="14"/>
      <c r="X45" s="14"/>
      <c r="Y45" s="14"/>
      <c r="Z45" s="14"/>
      <c r="AA45" s="14"/>
      <c r="AC45" s="14"/>
      <c r="AD45" s="14"/>
      <c r="AE45" s="14"/>
      <c r="AF45" s="14"/>
      <c r="AG45" s="14"/>
      <c r="AH45" s="14"/>
      <c r="AI45" s="14"/>
      <c r="AJ45" s="14"/>
    </row>
    <row r="46" spans="1:36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K46" s="14"/>
      <c r="L46" s="14"/>
      <c r="M46" s="14"/>
      <c r="N46" s="14"/>
      <c r="O46" s="14"/>
      <c r="P46" s="14"/>
      <c r="Q46" s="14"/>
      <c r="R46" s="14"/>
      <c r="T46" s="14"/>
      <c r="U46" s="14"/>
      <c r="V46" s="14"/>
      <c r="W46" s="14"/>
      <c r="X46" s="14"/>
      <c r="Y46" s="14"/>
      <c r="Z46" s="14"/>
      <c r="AA46" s="14"/>
      <c r="AC46" s="14"/>
      <c r="AD46" s="14"/>
      <c r="AE46" s="14"/>
      <c r="AF46" s="14"/>
      <c r="AG46" s="14"/>
      <c r="AH46" s="14"/>
      <c r="AI46" s="14"/>
      <c r="AJ46" s="14"/>
    </row>
    <row r="47" spans="1:36" x14ac:dyDescent="0.25">
      <c r="A47" s="21" t="s">
        <v>73</v>
      </c>
      <c r="B47" s="1">
        <f t="shared" ref="B47:I47" si="46">B37-B44</f>
        <v>5165.9417669343165</v>
      </c>
      <c r="C47" s="1">
        <f t="shared" si="46"/>
        <v>8323.1951311290395</v>
      </c>
      <c r="D47" s="1">
        <f t="shared" si="46"/>
        <v>-573.19074079764687</v>
      </c>
      <c r="E47" s="1">
        <f t="shared" si="46"/>
        <v>10396.134077645562</v>
      </c>
      <c r="F47" s="1">
        <f t="shared" si="46"/>
        <v>5535.7912787756795</v>
      </c>
      <c r="G47" s="1">
        <f t="shared" si="46"/>
        <v>4108.3877996786905</v>
      </c>
      <c r="H47" s="1">
        <f t="shared" si="46"/>
        <v>14044.476025885917</v>
      </c>
      <c r="I47" s="1">
        <f t="shared" si="46"/>
        <v>5448.28242270388</v>
      </c>
      <c r="K47" s="1">
        <f t="shared" ref="K47:R47" si="47">K37-K44</f>
        <v>161.54423009278935</v>
      </c>
      <c r="L47" s="1">
        <f t="shared" si="47"/>
        <v>622.39356087007036</v>
      </c>
      <c r="M47" s="1">
        <f t="shared" si="47"/>
        <v>-40.674369265387213</v>
      </c>
      <c r="N47" s="1">
        <f t="shared" si="47"/>
        <v>275.20431974770145</v>
      </c>
      <c r="O47" s="1">
        <f t="shared" si="47"/>
        <v>135.95774030858797</v>
      </c>
      <c r="P47" s="1">
        <f t="shared" si="47"/>
        <v>98.48600964411753</v>
      </c>
      <c r="Q47" s="1">
        <f t="shared" si="47"/>
        <v>324.86603131808033</v>
      </c>
      <c r="R47" s="1">
        <f t="shared" si="47"/>
        <v>1196.2925677142848</v>
      </c>
      <c r="T47" s="1">
        <f t="shared" ref="T47:AA47" si="48">T37-T44</f>
        <v>4015.7557384882966</v>
      </c>
      <c r="U47" s="1">
        <f t="shared" si="48"/>
        <v>6533.4475419906885</v>
      </c>
      <c r="V47" s="1">
        <f t="shared" si="48"/>
        <v>-459.73536070092814</v>
      </c>
      <c r="W47" s="1">
        <f t="shared" si="48"/>
        <v>9195.1742829368159</v>
      </c>
      <c r="X47" s="1">
        <f t="shared" si="48"/>
        <v>4907.1480839901342</v>
      </c>
      <c r="Y47" s="1">
        <f t="shared" si="48"/>
        <v>3649.0050239418342</v>
      </c>
      <c r="Z47" s="1">
        <f t="shared" si="48"/>
        <v>13755.840429549382</v>
      </c>
      <c r="AA47" s="1">
        <f t="shared" si="48"/>
        <v>7284.2032657711097</v>
      </c>
      <c r="AC47" s="1">
        <f t="shared" ref="AC47:AJ47" si="49">AC37-AC44</f>
        <v>2070.7089549988195</v>
      </c>
      <c r="AD47" s="1">
        <f t="shared" si="49"/>
        <v>3274.2420451799881</v>
      </c>
      <c r="AE47" s="1">
        <f t="shared" si="49"/>
        <v>-235.25360615142927</v>
      </c>
      <c r="AF47" s="1">
        <f t="shared" si="49"/>
        <v>5257.2818524672039</v>
      </c>
      <c r="AG47" s="1">
        <f t="shared" si="49"/>
        <v>2704.8545317003736</v>
      </c>
      <c r="AH47" s="1">
        <f t="shared" si="49"/>
        <v>2048.8381843243478</v>
      </c>
      <c r="AI47" s="1">
        <f t="shared" si="49"/>
        <v>7283.2177245685452</v>
      </c>
      <c r="AJ47" s="1">
        <f t="shared" si="49"/>
        <v>3171.1631660989588</v>
      </c>
    </row>
    <row r="48" spans="1:36" x14ac:dyDescent="0.25">
      <c r="A48" s="21" t="s">
        <v>74</v>
      </c>
      <c r="B48" s="1">
        <f>B47*WACC!C12</f>
        <v>1549.7825300798272</v>
      </c>
      <c r="C48" s="1">
        <f>C47*WACC!D12</f>
        <v>2496.958539337958</v>
      </c>
      <c r="D48" s="1">
        <f>D47*WACC!E12</f>
        <v>-171.95722223924216</v>
      </c>
      <c r="E48" s="1">
        <f>E47*WACC!F12</f>
        <v>3118.8402232927274</v>
      </c>
      <c r="F48" s="1">
        <f>F47*WACC!G12</f>
        <v>1660.7373836322026</v>
      </c>
      <c r="G48" s="1">
        <f>G47*WACC!H12</f>
        <v>1232.5163399032351</v>
      </c>
      <c r="H48" s="1">
        <f>H47*WACC!I12</f>
        <v>4213.342807764503</v>
      </c>
      <c r="I48" s="1">
        <f>I47*WACC!J12</f>
        <v>1634.4847268106707</v>
      </c>
      <c r="K48" s="1">
        <f>K47*WACC!C12</f>
        <v>48.463269027822179</v>
      </c>
      <c r="L48" s="1">
        <f>L47*WACC!D12</f>
        <v>186.71806826096474</v>
      </c>
      <c r="M48" s="1">
        <f>M47*WACC!E12</f>
        <v>-12.20231077961248</v>
      </c>
      <c r="N48" s="1">
        <f>N47*WACC!F12</f>
        <v>82.561295924285517</v>
      </c>
      <c r="O48" s="1">
        <f>O47*WACC!G12</f>
        <v>40.787322092564082</v>
      </c>
      <c r="P48" s="1">
        <f>P47*WACC!H12</f>
        <v>29.545802893226341</v>
      </c>
      <c r="Q48" s="1">
        <f>Q47*WACC!I12</f>
        <v>97.459809395394686</v>
      </c>
      <c r="R48" s="1">
        <f>R47*WACC!J12</f>
        <v>358.88777031417715</v>
      </c>
      <c r="T48" s="1">
        <f>T47*WACC!C12</f>
        <v>1204.7267215461254</v>
      </c>
      <c r="U48" s="1">
        <f>U47*WACC!D12</f>
        <v>1960.034262596615</v>
      </c>
      <c r="V48" s="1">
        <f>V47*WACC!E12</f>
        <v>-137.92060821023682</v>
      </c>
      <c r="W48" s="1">
        <f>W47*WACC!F12</f>
        <v>2758.552284880212</v>
      </c>
      <c r="X48" s="1">
        <f>X47*WACC!G12</f>
        <v>1472.1444251965959</v>
      </c>
      <c r="Y48" s="1">
        <f>Y47*WACC!H12</f>
        <v>1094.7015071822198</v>
      </c>
      <c r="Z48" s="1">
        <f>Z47*WACC!I12</f>
        <v>4126.7521288635689</v>
      </c>
      <c r="AA48" s="1">
        <f>AA47*WACC!J12</f>
        <v>2185.2609797306732</v>
      </c>
      <c r="AC48" s="1">
        <f>AC47*WACC!C12</f>
        <v>621.21268649945841</v>
      </c>
      <c r="AD48" s="1">
        <f>AD47*WACC!D12</f>
        <v>982.2726135536999</v>
      </c>
      <c r="AE48" s="1">
        <f>AE47*WACC!E12</f>
        <v>-70.576081845407472</v>
      </c>
      <c r="AF48" s="1">
        <f>AF47*WACC!F12</f>
        <v>1577.184555739685</v>
      </c>
      <c r="AG48" s="1">
        <f>AG47*WACC!G12</f>
        <v>811.45635950986718</v>
      </c>
      <c r="AH48" s="1">
        <f>AH47*WACC!H12</f>
        <v>614.65145529711879</v>
      </c>
      <c r="AI48" s="1">
        <f>AI47*WACC!I12</f>
        <v>2184.9653173699039</v>
      </c>
      <c r="AJ48" s="1">
        <f>AJ47*WACC!J12</f>
        <v>951.34894982940045</v>
      </c>
    </row>
    <row r="49" spans="1:36" x14ac:dyDescent="0.25">
      <c r="A49" s="21" t="s">
        <v>75</v>
      </c>
      <c r="B49" s="1">
        <f>B48*WACC!C13</f>
        <v>774.89126503991361</v>
      </c>
      <c r="C49" s="1">
        <f>C48*WACC!D13</f>
        <v>1248.479269668979</v>
      </c>
      <c r="D49" s="1">
        <f>D48*WACC!E13</f>
        <v>-85.978611119621078</v>
      </c>
      <c r="E49" s="1">
        <f>E48*WACC!F13</f>
        <v>1559.4201116463637</v>
      </c>
      <c r="F49" s="1">
        <f>F48*WACC!G13</f>
        <v>830.36869181610132</v>
      </c>
      <c r="G49" s="1">
        <f>G48*WACC!H13</f>
        <v>616.25816995161756</v>
      </c>
      <c r="H49" s="1">
        <f>H48*WACC!I13</f>
        <v>2106.6714038822515</v>
      </c>
      <c r="I49" s="1">
        <f>I48*WACC!J13</f>
        <v>817.24236340533537</v>
      </c>
      <c r="K49" s="1">
        <f>K48*WACC!C13</f>
        <v>24.231634513911089</v>
      </c>
      <c r="L49" s="1">
        <f>L48*WACC!D13</f>
        <v>93.359034130482371</v>
      </c>
      <c r="M49" s="1">
        <f>M48*WACC!E13</f>
        <v>-6.1011553898062401</v>
      </c>
      <c r="N49" s="1">
        <f>N48*WACC!F13</f>
        <v>41.280647962142758</v>
      </c>
      <c r="O49" s="1">
        <f>O48*WACC!G13</f>
        <v>20.393661046282041</v>
      </c>
      <c r="P49" s="1">
        <f>P48*WACC!H13</f>
        <v>14.772901446613171</v>
      </c>
      <c r="Q49" s="1">
        <f>Q48*WACC!I13</f>
        <v>48.729904697697343</v>
      </c>
      <c r="R49" s="1">
        <f>R48*WACC!J13</f>
        <v>179.44388515708857</v>
      </c>
      <c r="T49" s="1">
        <f>T48*WACC!C13</f>
        <v>602.36336077306271</v>
      </c>
      <c r="U49" s="1">
        <f>U48*WACC!D13</f>
        <v>980.0171312983075</v>
      </c>
      <c r="V49" s="1">
        <f>V48*WACC!E13</f>
        <v>-68.960304105118411</v>
      </c>
      <c r="W49" s="1">
        <f>W48*WACC!F13</f>
        <v>1379.276142440106</v>
      </c>
      <c r="X49" s="1">
        <f>X48*WACC!G13</f>
        <v>736.07221259829794</v>
      </c>
      <c r="Y49" s="1">
        <f>Y48*WACC!H13</f>
        <v>547.35075359110988</v>
      </c>
      <c r="Z49" s="1">
        <f>Z48*WACC!I13</f>
        <v>2063.3760644317845</v>
      </c>
      <c r="AA49" s="1">
        <f>AA48*WACC!J13</f>
        <v>1092.6304898653366</v>
      </c>
      <c r="AC49" s="1">
        <f>AC48*WACC!C13</f>
        <v>310.60634324972921</v>
      </c>
      <c r="AD49" s="1">
        <f>AD48*WACC!D13</f>
        <v>491.13630677684995</v>
      </c>
      <c r="AE49" s="1">
        <f>AE48*WACC!E13</f>
        <v>-35.288040922703736</v>
      </c>
      <c r="AF49" s="1">
        <f>AF48*WACC!F13</f>
        <v>788.59227786984252</v>
      </c>
      <c r="AG49" s="1">
        <f>AG48*WACC!G13</f>
        <v>405.72817975493359</v>
      </c>
      <c r="AH49" s="1">
        <f>AH48*WACC!H13</f>
        <v>307.32572764855939</v>
      </c>
      <c r="AI49" s="1">
        <f>AI48*WACC!I13</f>
        <v>1092.482658684952</v>
      </c>
      <c r="AJ49" s="1">
        <f>AJ48*WACC!J13</f>
        <v>475.67447491470023</v>
      </c>
    </row>
    <row r="50" spans="1:36" x14ac:dyDescent="0.25">
      <c r="A50" s="21" t="s">
        <v>76</v>
      </c>
      <c r="B50" s="20">
        <f>(B27+B28+B41-B32-B44)*WACC!C12/(1-(1-WACC!C13)*WACC!C12)</f>
        <v>1549.7825300798268</v>
      </c>
      <c r="C50" s="20">
        <f>(C27+C28+C41-C32-C44)*WACC!D12/(1-(1-WACC!D13)*WACC!D12)</f>
        <v>2496.9585393379562</v>
      </c>
      <c r="D50" s="20">
        <f>(D27+D28+D41-D32-D44)*WACC!E12/(1-(1-WACC!E13)*WACC!E12)</f>
        <v>-171.95722223924159</v>
      </c>
      <c r="E50" s="20">
        <f>(E27+E28+E41-E32-E44)*WACC!F12/(1-(1-WACC!F13)*WACC!F12)</f>
        <v>3118.840223292726</v>
      </c>
      <c r="F50" s="20">
        <f>(F27+F28+F41-F32-F44)*WACC!G12/(1-(1-WACC!G13)*WACC!G12)</f>
        <v>1660.7373836322045</v>
      </c>
      <c r="G50" s="20">
        <f>(G27+G28+G41-G32-G44)*WACC!H12/(1-(1-WACC!H13)*WACC!H12)</f>
        <v>1232.5163399032356</v>
      </c>
      <c r="H50" s="20">
        <f>(H27+H28+H41-H32-H44)*WACC!I12/(1-(1-WACC!I13)*WACC!I12)</f>
        <v>4213.3428077644976</v>
      </c>
      <c r="I50" s="20">
        <f>(I27+I28+I41-I32-I44)*WACC!J12/(1-(1-WACC!J13)*WACC!J12)</f>
        <v>1634.4847268106687</v>
      </c>
      <c r="J50" s="19"/>
      <c r="K50" s="20">
        <f>(K27+K28+K41-K32-K44)*WACC!C12/(1-(1-WACC!C13)*WACC!C12)</f>
        <v>48.463269027822172</v>
      </c>
      <c r="L50" s="20">
        <f>(L27+L28+L41-L32-L44)*WACC!D12/(1-(1-WACC!D13)*WACC!D12)</f>
        <v>186.71806826096471</v>
      </c>
      <c r="M50" s="20">
        <f>(M27+M28+M41-M32-M44)*WACC!E12/(1-(1-WACC!E13)*WACC!E12)</f>
        <v>-12.202310779612537</v>
      </c>
      <c r="N50" s="20">
        <f>(N27+N28+N41-N32-N44)*WACC!F12/(1-(1-WACC!F13)*WACC!F12)</f>
        <v>82.561295924285545</v>
      </c>
      <c r="O50" s="20">
        <f>(O27+O28+O41-O32-O44)*WACC!G12/(1-(1-WACC!G13)*WACC!G12)</f>
        <v>40.787322092564104</v>
      </c>
      <c r="P50" s="20">
        <f>(P27+P28+P41-P32-P44)*WACC!H12/(1-(1-WACC!H13)*WACC!H12)</f>
        <v>29.545802893226366</v>
      </c>
      <c r="Q50" s="20">
        <f>(Q27+Q28+Q41-Q32-Q44)*WACC!I12/(1-(1-WACC!I13)*WACC!I12)</f>
        <v>97.4598093953947</v>
      </c>
      <c r="R50" s="20">
        <f>(R27+R28+R41-R32-R44)*WACC!J12/(1-(1-WACC!J13)*WACC!J12)</f>
        <v>358.88777031417709</v>
      </c>
      <c r="S50" s="19"/>
      <c r="T50" s="20">
        <f>(T27+T28+T41-T32-T44)*WACC!C12/(1-(1-WACC!C13)*WACC!C12)</f>
        <v>1204.7267215461241</v>
      </c>
      <c r="U50" s="20">
        <f>(U27+U28+U41-U32-U44)*WACC!D12/(1-(1-WACC!D13)*WACC!D12)</f>
        <v>1960.0342625966125</v>
      </c>
      <c r="V50" s="20">
        <f>(V27+V28+V41-V32-V44)*WACC!E12/(1-(1-WACC!E13)*WACC!E12)</f>
        <v>-137.92060821023767</v>
      </c>
      <c r="W50" s="20">
        <f>(W27+W28+W41-W32-W44)*WACC!F12/(1-(1-WACC!F13)*WACC!F12)</f>
        <v>2758.5522848802107</v>
      </c>
      <c r="X50" s="20">
        <f>(X27+X28+X41-X32-X44)*WACC!G12/(1-(1-WACC!G13)*WACC!G12)</f>
        <v>1472.1444251965975</v>
      </c>
      <c r="Y50" s="20">
        <f>(Y27+Y28+Y41-Y32-Y44)*WACC!H12/(1-(1-WACC!H13)*WACC!H12)</f>
        <v>1094.7015071822216</v>
      </c>
      <c r="Z50" s="20">
        <f>(Z27+Z28+Z41-Z32-Z44)*WACC!I12/(1-(1-WACC!I13)*WACC!I12)</f>
        <v>4126.7521288635708</v>
      </c>
      <c r="AA50" s="20">
        <f>(AA27+AA28+AA41-AA32-AA44)*WACC!J12/(1-(1-WACC!J13)*WACC!J12)</f>
        <v>2185.260979730675</v>
      </c>
      <c r="AB50" s="19"/>
      <c r="AC50" s="20">
        <f>(AC27+AC28+AC41-AC32-AC44)*WACC!C12/(1-(1-WACC!C13)*WACC!C12)</f>
        <v>621.21268649945989</v>
      </c>
      <c r="AD50" s="20">
        <f>(AD27+AD28+AD41-AD32-AD44)*WACC!D12/(1-(1-WACC!D13)*WACC!D12)</f>
        <v>982.27261355370092</v>
      </c>
      <c r="AE50" s="20">
        <f>(AE27+AE28+AE41-AE32-AE44)*WACC!E12/(1-(1-WACC!E13)*WACC!E12)</f>
        <v>-70.576081845408794</v>
      </c>
      <c r="AF50" s="20">
        <f>(AF27+AF28+AF41-AF32-AF44)*WACC!F12/(1-(1-WACC!F13)*WACC!F12)</f>
        <v>1577.1845557396846</v>
      </c>
      <c r="AG50" s="20">
        <f>(AG27+AG28+AG41-AG32-AG44)*WACC!G12/(1-(1-WACC!G13)*WACC!G12)</f>
        <v>811.45635950986866</v>
      </c>
      <c r="AH50" s="20">
        <f>(AH27+AH28+AH41-AH32-AH44)*WACC!H12/(1-(1-WACC!H13)*WACC!H12)</f>
        <v>614.65145529711856</v>
      </c>
      <c r="AI50" s="20">
        <f>(AI27+AI28+AI41-AI32-AI44)*WACC!I12/(1-(1-WACC!I13)*WACC!I12)</f>
        <v>2184.9653173699039</v>
      </c>
      <c r="AJ50" s="20">
        <f>(AJ27+AJ28+AJ41-AJ32-AJ44)*WACC!J12/(1-(1-WACC!J13)*WACC!J12)</f>
        <v>951.3489498293967</v>
      </c>
    </row>
    <row r="51" spans="1:36" x14ac:dyDescent="0.25">
      <c r="A51" s="21" t="s">
        <v>77</v>
      </c>
      <c r="B51" s="1">
        <f t="shared" ref="B51" si="50">B48-B49</f>
        <v>774.89126503991361</v>
      </c>
      <c r="C51" s="1">
        <f t="shared" ref="C51:I51" si="51">C48-C49</f>
        <v>1248.479269668979</v>
      </c>
      <c r="D51" s="1">
        <f t="shared" si="51"/>
        <v>-85.978611119621078</v>
      </c>
      <c r="E51" s="1">
        <f t="shared" si="51"/>
        <v>1559.4201116463637</v>
      </c>
      <c r="F51" s="1">
        <f t="shared" si="51"/>
        <v>830.36869181610132</v>
      </c>
      <c r="G51" s="1">
        <f t="shared" si="51"/>
        <v>616.25816995161756</v>
      </c>
      <c r="H51" s="1">
        <f t="shared" si="51"/>
        <v>2106.6714038822515</v>
      </c>
      <c r="I51" s="1">
        <f t="shared" si="51"/>
        <v>817.24236340533537</v>
      </c>
      <c r="K51" s="1">
        <f t="shared" ref="K51:R51" si="52">K48-K49</f>
        <v>24.231634513911089</v>
      </c>
      <c r="L51" s="1">
        <f t="shared" si="52"/>
        <v>93.359034130482371</v>
      </c>
      <c r="M51" s="1">
        <f t="shared" si="52"/>
        <v>-6.1011553898062401</v>
      </c>
      <c r="N51" s="1">
        <f t="shared" si="52"/>
        <v>41.280647962142758</v>
      </c>
      <c r="O51" s="1">
        <f t="shared" si="52"/>
        <v>20.393661046282041</v>
      </c>
      <c r="P51" s="1">
        <f t="shared" si="52"/>
        <v>14.772901446613171</v>
      </c>
      <c r="Q51" s="1">
        <f t="shared" si="52"/>
        <v>48.729904697697343</v>
      </c>
      <c r="R51" s="1">
        <f t="shared" si="52"/>
        <v>179.44388515708857</v>
      </c>
      <c r="T51" s="1">
        <f t="shared" ref="T51:AA51" si="53">T48-T49</f>
        <v>602.36336077306271</v>
      </c>
      <c r="U51" s="1">
        <f t="shared" si="53"/>
        <v>980.0171312983075</v>
      </c>
      <c r="V51" s="1">
        <f t="shared" si="53"/>
        <v>-68.960304105118411</v>
      </c>
      <c r="W51" s="1">
        <f t="shared" si="53"/>
        <v>1379.276142440106</v>
      </c>
      <c r="X51" s="1">
        <f t="shared" si="53"/>
        <v>736.07221259829794</v>
      </c>
      <c r="Y51" s="1">
        <f t="shared" si="53"/>
        <v>547.35075359110988</v>
      </c>
      <c r="Z51" s="1">
        <f t="shared" si="53"/>
        <v>2063.3760644317845</v>
      </c>
      <c r="AA51" s="1">
        <f t="shared" si="53"/>
        <v>1092.6304898653366</v>
      </c>
      <c r="AC51" s="1">
        <f t="shared" ref="AC51:AJ51" si="54">AC48-AC49</f>
        <v>310.60634324972921</v>
      </c>
      <c r="AD51" s="1">
        <f t="shared" si="54"/>
        <v>491.13630677684995</v>
      </c>
      <c r="AE51" s="1">
        <f t="shared" si="54"/>
        <v>-35.288040922703736</v>
      </c>
      <c r="AF51" s="1">
        <f t="shared" si="54"/>
        <v>788.59227786984252</v>
      </c>
      <c r="AG51" s="1">
        <f t="shared" si="54"/>
        <v>405.72817975493359</v>
      </c>
      <c r="AH51" s="1">
        <f t="shared" si="54"/>
        <v>307.32572764855939</v>
      </c>
      <c r="AI51" s="1">
        <f t="shared" si="54"/>
        <v>1092.482658684952</v>
      </c>
      <c r="AJ51" s="1">
        <f t="shared" si="54"/>
        <v>475.67447491470023</v>
      </c>
    </row>
    <row r="52" spans="1:36" x14ac:dyDescent="0.25">
      <c r="A52" s="21"/>
      <c r="B52" s="14"/>
      <c r="C52" s="14"/>
      <c r="D52" s="14"/>
      <c r="E52" s="14"/>
      <c r="F52" s="14"/>
      <c r="G52" s="14"/>
      <c r="H52" s="14"/>
      <c r="I52" s="14"/>
      <c r="K52" s="14"/>
      <c r="L52" s="14"/>
      <c r="M52" s="14"/>
      <c r="N52" s="14"/>
      <c r="O52" s="14"/>
      <c r="P52" s="14"/>
      <c r="Q52" s="14"/>
      <c r="R52" s="14"/>
      <c r="T52" s="14"/>
      <c r="U52" s="14"/>
      <c r="V52" s="14"/>
      <c r="W52" s="14"/>
      <c r="X52" s="14"/>
      <c r="Y52" s="14"/>
      <c r="Z52" s="14"/>
      <c r="AA52" s="14"/>
      <c r="AC52" s="14"/>
      <c r="AD52" s="14"/>
      <c r="AE52" s="14"/>
      <c r="AF52" s="14"/>
      <c r="AG52" s="14"/>
      <c r="AH52" s="14"/>
      <c r="AI52" s="14"/>
      <c r="AJ52" s="14"/>
    </row>
    <row r="53" spans="1:36" x14ac:dyDescent="0.25">
      <c r="A53" s="22" t="s">
        <v>78</v>
      </c>
      <c r="B53" s="15">
        <f>B31-B32+B51</f>
        <v>40652.24755279268</v>
      </c>
      <c r="C53" s="15">
        <f t="shared" ref="C53:I53" si="55">C31-C32+C51</f>
        <v>46254.308945248042</v>
      </c>
      <c r="D53" s="15">
        <f t="shared" si="55"/>
        <v>41580.356251272751</v>
      </c>
      <c r="E53" s="15">
        <f t="shared" si="55"/>
        <v>52969.764203507308</v>
      </c>
      <c r="F53" s="15">
        <f t="shared" si="55"/>
        <v>50071.454739546854</v>
      </c>
      <c r="G53" s="15">
        <f t="shared" si="55"/>
        <v>52048.236025007216</v>
      </c>
      <c r="H53" s="15">
        <f t="shared" si="55"/>
        <v>63530.503762769571</v>
      </c>
      <c r="I53" s="15">
        <f t="shared" si="55"/>
        <v>49148.147270557682</v>
      </c>
      <c r="K53" s="15">
        <f t="shared" ref="K53:R53" si="56">K31-K32+K51</f>
        <v>1511.4334329114104</v>
      </c>
      <c r="L53" s="15">
        <f t="shared" si="56"/>
        <v>3309.9464495747061</v>
      </c>
      <c r="M53" s="15">
        <f t="shared" si="56"/>
        <v>2751.2670432874029</v>
      </c>
      <c r="N53" s="15">
        <f t="shared" si="56"/>
        <v>1643.0038740174757</v>
      </c>
      <c r="O53" s="15">
        <f t="shared" si="56"/>
        <v>1470.5798784221865</v>
      </c>
      <c r="P53" s="15">
        <f t="shared" si="56"/>
        <v>1505.0420456394395</v>
      </c>
      <c r="Q53" s="15">
        <f t="shared" si="56"/>
        <v>1750.5419069036536</v>
      </c>
      <c r="R53" s="15">
        <f t="shared" si="56"/>
        <v>9355.643675913936</v>
      </c>
      <c r="T53" s="15">
        <f t="shared" ref="T53:AA53" si="57">T31-T32+T51</f>
        <v>34897.014863040902</v>
      </c>
      <c r="U53" s="15">
        <f t="shared" si="57"/>
        <v>38818.759949947584</v>
      </c>
      <c r="V53" s="15">
        <f t="shared" si="57"/>
        <v>28804.769411057252</v>
      </c>
      <c r="W53" s="15">
        <f t="shared" si="57"/>
        <v>48345.55421147521</v>
      </c>
      <c r="X53" s="15">
        <f t="shared" si="57"/>
        <v>44947.407350303198</v>
      </c>
      <c r="Y53" s="15">
        <f t="shared" si="57"/>
        <v>47307.045528584284</v>
      </c>
      <c r="Z53" s="15">
        <f t="shared" si="57"/>
        <v>61882.366811885731</v>
      </c>
      <c r="AA53" s="15">
        <f t="shared" si="57"/>
        <v>60710.93831701242</v>
      </c>
      <c r="AC53" s="15">
        <f t="shared" ref="AC53:AJ53" si="58">AC31-AC32+AC51</f>
        <v>19928.633392890621</v>
      </c>
      <c r="AD53" s="15">
        <f t="shared" si="58"/>
        <v>22258.913107489625</v>
      </c>
      <c r="AE53" s="15">
        <f t="shared" si="58"/>
        <v>19787.625999352509</v>
      </c>
      <c r="AF53" s="15">
        <f t="shared" si="58"/>
        <v>37682.328152186346</v>
      </c>
      <c r="AG53" s="15">
        <f t="shared" si="58"/>
        <v>36997.28430738645</v>
      </c>
      <c r="AH53" s="15">
        <f t="shared" si="58"/>
        <v>39550.578400577593</v>
      </c>
      <c r="AI53" s="15">
        <f t="shared" si="58"/>
        <v>46929.426422244011</v>
      </c>
      <c r="AJ53" s="15">
        <f t="shared" si="58"/>
        <v>41601.140938028169</v>
      </c>
    </row>
    <row r="54" spans="1:36" x14ac:dyDescent="0.25">
      <c r="B54" s="14"/>
      <c r="C54" s="14"/>
      <c r="D54" s="14"/>
      <c r="E54" s="14"/>
      <c r="F54" s="14"/>
      <c r="G54" s="14"/>
      <c r="H54" s="14"/>
      <c r="I54" s="14"/>
    </row>
    <row r="55" spans="1:36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146"/>
  <sheetViews>
    <sheetView workbookViewId="0">
      <selection activeCell="F39" sqref="F39"/>
    </sheetView>
  </sheetViews>
  <sheetFormatPr defaultRowHeight="15" x14ac:dyDescent="0.25"/>
  <cols>
    <col min="1" max="1" width="61" customWidth="1"/>
    <col min="2" max="7" width="11.7109375" customWidth="1"/>
    <col min="8" max="8" width="13.140625" customWidth="1"/>
    <col min="9" max="9" width="13.28515625" customWidth="1"/>
    <col min="11" max="18" width="11.7109375" customWidth="1"/>
    <col min="20" max="27" width="11.7109375" customWidth="1"/>
    <col min="29" max="36" width="11.7109375" customWidth="1"/>
  </cols>
  <sheetData>
    <row r="2" spans="1:36" x14ac:dyDescent="0.25">
      <c r="A2" s="21" t="s">
        <v>68</v>
      </c>
    </row>
    <row r="3" spans="1:36" x14ac:dyDescent="0.25">
      <c r="A3" s="21" t="s">
        <v>70</v>
      </c>
      <c r="B3" s="1">
        <f>B15+K15+T15+AC15</f>
        <v>2590208.1721807388</v>
      </c>
      <c r="C3" s="1">
        <f t="shared" ref="C3:I3" si="0">C15+L15+U15+AD15</f>
        <v>2804465.9055586481</v>
      </c>
      <c r="D3" s="1">
        <f t="shared" si="0"/>
        <v>3013945.4576670039</v>
      </c>
      <c r="E3" s="1">
        <f t="shared" si="0"/>
        <v>3655749.8252657843</v>
      </c>
      <c r="F3" s="1">
        <f t="shared" si="0"/>
        <v>4208283.702788461</v>
      </c>
      <c r="G3" s="1">
        <f t="shared" si="0"/>
        <v>4584886.8351366753</v>
      </c>
      <c r="H3" s="1">
        <f t="shared" si="0"/>
        <v>4980311.981254925</v>
      </c>
      <c r="I3" s="1">
        <f t="shared" si="0"/>
        <v>5223033.6299969414</v>
      </c>
    </row>
    <row r="4" spans="1:36" x14ac:dyDescent="0.25">
      <c r="A4" s="21" t="s">
        <v>56</v>
      </c>
      <c r="B4" s="16">
        <f>B15/B$3</f>
        <v>0.58877787429263784</v>
      </c>
      <c r="C4" s="16">
        <f t="shared" ref="C4:I4" si="1">C15/C$3</f>
        <v>0.54689303195823136</v>
      </c>
      <c r="D4" s="16">
        <f t="shared" si="1"/>
        <v>0.51247864349770278</v>
      </c>
      <c r="E4" s="16">
        <f t="shared" si="1"/>
        <v>0.550432498931959</v>
      </c>
      <c r="F4" s="16">
        <f t="shared" si="1"/>
        <v>0.55060378968686741</v>
      </c>
      <c r="G4" s="16">
        <f t="shared" si="1"/>
        <v>0.52487523148338666</v>
      </c>
      <c r="H4" s="16">
        <f t="shared" si="1"/>
        <v>0.53804040065310954</v>
      </c>
      <c r="I4" s="16">
        <f t="shared" si="1"/>
        <v>0.5543400032142104</v>
      </c>
    </row>
    <row r="5" spans="1:36" x14ac:dyDescent="0.25">
      <c r="A5" s="21" t="s">
        <v>69</v>
      </c>
      <c r="B5" s="16">
        <f>K15/B$3</f>
        <v>1.1004892341831031E-2</v>
      </c>
      <c r="C5" s="16">
        <f t="shared" ref="C5:I5" si="2">L15/C$3</f>
        <v>9.9634496061511042E-3</v>
      </c>
      <c r="D5" s="16">
        <f t="shared" si="2"/>
        <v>9.019385188218201E-3</v>
      </c>
      <c r="E5" s="16">
        <f t="shared" si="2"/>
        <v>7.3959230518069003E-3</v>
      </c>
      <c r="F5" s="16">
        <f t="shared" si="2"/>
        <v>7.6833922954967146E-3</v>
      </c>
      <c r="G5" s="16">
        <f t="shared" si="2"/>
        <v>1.0067814785882534E-2</v>
      </c>
      <c r="H5" s="16">
        <f t="shared" si="2"/>
        <v>9.2052579670034215E-3</v>
      </c>
      <c r="I5" s="16">
        <f t="shared" si="2"/>
        <v>9.5606270053286129E-3</v>
      </c>
    </row>
    <row r="6" spans="1:36" x14ac:dyDescent="0.25">
      <c r="A6" s="21" t="s">
        <v>2</v>
      </c>
      <c r="B6" s="16">
        <f>T15/B3</f>
        <v>0.34248379754742053</v>
      </c>
      <c r="C6" s="16">
        <f t="shared" ref="C6:I6" si="3">U15/C3</f>
        <v>0.37663747642458295</v>
      </c>
      <c r="D6" s="16">
        <f t="shared" si="3"/>
        <v>0.40508336998251354</v>
      </c>
      <c r="E6" s="16">
        <f t="shared" si="3"/>
        <v>0.38405712899417671</v>
      </c>
      <c r="F6" s="16">
        <f t="shared" si="3"/>
        <v>0.39380612353459921</v>
      </c>
      <c r="G6" s="16">
        <f t="shared" si="3"/>
        <v>0.41460157265478476</v>
      </c>
      <c r="H6" s="16">
        <f t="shared" si="3"/>
        <v>0.40103691140258563</v>
      </c>
      <c r="I6" s="16">
        <f t="shared" si="3"/>
        <v>0.38661669463051046</v>
      </c>
    </row>
    <row r="7" spans="1:36" x14ac:dyDescent="0.25">
      <c r="A7" s="21" t="s">
        <v>3</v>
      </c>
      <c r="B7" s="16">
        <f>AC15/B3</f>
        <v>5.7733435818110662E-2</v>
      </c>
      <c r="C7" s="16">
        <f t="shared" ref="C7:I7" si="4">AD15/C3</f>
        <v>6.6506042011034633E-2</v>
      </c>
      <c r="D7" s="16">
        <f t="shared" si="4"/>
        <v>7.3418601331565525E-2</v>
      </c>
      <c r="E7" s="16">
        <f t="shared" si="4"/>
        <v>5.8114449022057341E-2</v>
      </c>
      <c r="F7" s="16">
        <f t="shared" si="4"/>
        <v>4.7906694483036555E-2</v>
      </c>
      <c r="G7" s="16">
        <f t="shared" si="4"/>
        <v>5.0455381075945931E-2</v>
      </c>
      <c r="H7" s="16">
        <f t="shared" si="4"/>
        <v>5.1717429977301319E-2</v>
      </c>
      <c r="I7" s="16">
        <f t="shared" si="4"/>
        <v>4.9482675149950583E-2</v>
      </c>
    </row>
    <row r="8" spans="1:36" x14ac:dyDescent="0.25">
      <c r="A8" s="21" t="s">
        <v>71</v>
      </c>
      <c r="B8" s="16">
        <f t="shared" ref="B8:I8" si="5">SUM(B4:B7)</f>
        <v>1</v>
      </c>
      <c r="C8" s="16">
        <f t="shared" si="5"/>
        <v>1</v>
      </c>
      <c r="D8" s="16">
        <f t="shared" si="5"/>
        <v>1</v>
      </c>
      <c r="E8" s="16">
        <f t="shared" si="5"/>
        <v>1</v>
      </c>
      <c r="F8" s="16">
        <f t="shared" si="5"/>
        <v>0.99999999999999989</v>
      </c>
      <c r="G8" s="16">
        <f t="shared" si="5"/>
        <v>0.99999999999999989</v>
      </c>
      <c r="H8" s="16">
        <f t="shared" si="5"/>
        <v>1</v>
      </c>
      <c r="I8" s="16">
        <f t="shared" si="5"/>
        <v>1</v>
      </c>
    </row>
    <row r="9" spans="1:36" x14ac:dyDescent="0.25">
      <c r="A9" s="21"/>
    </row>
    <row r="10" spans="1:36" x14ac:dyDescent="0.25">
      <c r="A10" s="21" t="s">
        <v>58</v>
      </c>
      <c r="B10" s="1">
        <f>'TNSP stacked data'!B35</f>
        <v>118781</v>
      </c>
      <c r="C10" s="1">
        <f>'TNSP stacked data'!C35</f>
        <v>128265</v>
      </c>
      <c r="D10" s="1">
        <f>'TNSP stacked data'!D35</f>
        <v>144112</v>
      </c>
      <c r="E10" s="1">
        <f>'TNSP stacked data'!E35</f>
        <v>142796</v>
      </c>
      <c r="F10" s="1">
        <f>'TNSP stacked data'!F35</f>
        <v>151902</v>
      </c>
      <c r="G10" s="1">
        <f>'TNSP stacked data'!G35</f>
        <v>151029</v>
      </c>
      <c r="H10" s="1">
        <f>'TNSP stacked data'!H35</f>
        <v>160384</v>
      </c>
      <c r="I10" s="1">
        <f>'TNSP stacked data'!I35</f>
        <v>167377.59669000003</v>
      </c>
    </row>
    <row r="11" spans="1:36" x14ac:dyDescent="0.25">
      <c r="A11" s="21"/>
    </row>
    <row r="12" spans="1:36" x14ac:dyDescent="0.25">
      <c r="A12" s="21"/>
      <c r="B12" s="4" t="s">
        <v>56</v>
      </c>
      <c r="K12" s="4" t="s">
        <v>69</v>
      </c>
      <c r="T12" s="4" t="s">
        <v>2</v>
      </c>
      <c r="AC12" s="4" t="s">
        <v>3</v>
      </c>
    </row>
    <row r="13" spans="1:36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K13" s="13">
        <v>2006</v>
      </c>
      <c r="L13" s="13">
        <v>2007</v>
      </c>
      <c r="M13" s="13">
        <v>2008</v>
      </c>
      <c r="N13" s="13">
        <v>2009</v>
      </c>
      <c r="O13" s="13">
        <v>2010</v>
      </c>
      <c r="P13" s="13">
        <v>2011</v>
      </c>
      <c r="Q13" s="13">
        <v>2012</v>
      </c>
      <c r="R13" s="13">
        <v>2013</v>
      </c>
      <c r="T13" s="13">
        <v>2006</v>
      </c>
      <c r="U13" s="13">
        <v>2007</v>
      </c>
      <c r="V13" s="13">
        <v>2008</v>
      </c>
      <c r="W13" s="13">
        <v>2009</v>
      </c>
      <c r="X13" s="13">
        <v>2010</v>
      </c>
      <c r="Y13" s="13">
        <v>2011</v>
      </c>
      <c r="Z13" s="13">
        <v>2012</v>
      </c>
      <c r="AA13" s="13">
        <v>2013</v>
      </c>
      <c r="AC13" s="13">
        <v>2006</v>
      </c>
      <c r="AD13" s="13">
        <v>2007</v>
      </c>
      <c r="AE13" s="13">
        <v>2008</v>
      </c>
      <c r="AF13" s="13">
        <v>2009</v>
      </c>
      <c r="AG13" s="13">
        <v>2010</v>
      </c>
      <c r="AH13" s="13">
        <v>2011</v>
      </c>
      <c r="AI13" s="13">
        <v>2012</v>
      </c>
      <c r="AJ13" s="13">
        <v>2013</v>
      </c>
    </row>
    <row r="14" spans="1:36" x14ac:dyDescent="0.25">
      <c r="A14" s="21"/>
    </row>
    <row r="15" spans="1:36" x14ac:dyDescent="0.25">
      <c r="A15" s="21" t="s">
        <v>49</v>
      </c>
      <c r="B15" s="1">
        <f>'TNSP stacked data'!B27</f>
        <v>1525057.2615919942</v>
      </c>
      <c r="C15" s="1">
        <f>'TNSP stacked data'!C27</f>
        <v>1533742.862114456</v>
      </c>
      <c r="D15" s="1">
        <f>'TNSP stacked data'!D27</f>
        <v>1544582.679721249</v>
      </c>
      <c r="E15" s="1">
        <f>'TNSP stacked data'!E27</f>
        <v>2012243.5117911182</v>
      </c>
      <c r="F15" s="1">
        <f>'TNSP stacked data'!F27</f>
        <v>2317096.9548328095</v>
      </c>
      <c r="G15" s="1">
        <f>'TNSP stacked data'!G27</f>
        <v>2406493.5389174945</v>
      </c>
      <c r="H15" s="1">
        <f>'TNSP stacked data'!H27</f>
        <v>2679609.0537718814</v>
      </c>
      <c r="I15" s="1">
        <f>'TNSP stacked data'!I27</f>
        <v>2895336.4792404338</v>
      </c>
      <c r="J15" s="26"/>
      <c r="K15" s="1">
        <f>'TNSP stacked data'!K27</f>
        <v>28504.962077779965</v>
      </c>
      <c r="L15" s="1">
        <f>'TNSP stacked data'!L27</f>
        <v>27942.154722202511</v>
      </c>
      <c r="M15" s="1">
        <f>'TNSP stacked data'!M27</f>
        <v>27183.935018979304</v>
      </c>
      <c r="N15" s="1">
        <f>'TNSP stacked data'!N27</f>
        <v>27037.644404322262</v>
      </c>
      <c r="O15" s="1">
        <f>'TNSP stacked data'!O27</f>
        <v>32333.894579269247</v>
      </c>
      <c r="P15" s="1">
        <f>'TNSP stacked data'!P27</f>
        <v>46159.791470387194</v>
      </c>
      <c r="Q15" s="1">
        <f>'TNSP stacked data'!Q27</f>
        <v>45845.056543609491</v>
      </c>
      <c r="R15" s="1">
        <f>'TNSP stacked data'!R27</f>
        <v>49935.476372688288</v>
      </c>
      <c r="S15" s="26"/>
      <c r="T15" s="1">
        <f>'TNSP stacked data'!T27</f>
        <v>887104.33124682226</v>
      </c>
      <c r="U15" s="1">
        <f>'TNSP stacked data'!U27</f>
        <v>1056266.9613883919</v>
      </c>
      <c r="V15" s="1">
        <f>'TNSP stacked data'!V27</f>
        <v>1220899.182935239</v>
      </c>
      <c r="W15" s="1">
        <f>'TNSP stacked data'!W27</f>
        <v>1404016.7822125403</v>
      </c>
      <c r="X15" s="1">
        <f>'TNSP stacked data'!X27</f>
        <v>1657247.8917289532</v>
      </c>
      <c r="Y15" s="1">
        <f>'TNSP stacked data'!Y27</f>
        <v>1900901.2922918843</v>
      </c>
      <c r="Z15" s="1">
        <f>'TNSP stacked data'!Z27</f>
        <v>1997288.934783767</v>
      </c>
      <c r="AA15" s="1">
        <f>'TNSP stacked data'!AA27</f>
        <v>2019311.9979734141</v>
      </c>
      <c r="AB15" s="26"/>
      <c r="AC15" s="1">
        <f>'TNSP stacked data'!AC27</f>
        <v>149541.61726414241</v>
      </c>
      <c r="AD15" s="1">
        <f>'TNSP stacked data'!AD27</f>
        <v>186513.92733359773</v>
      </c>
      <c r="AE15" s="1">
        <f>'TNSP stacked data'!AE27</f>
        <v>221279.65999153655</v>
      </c>
      <c r="AF15" s="1">
        <f>'TNSP stacked data'!AF27</f>
        <v>212451.88685780345</v>
      </c>
      <c r="AG15" s="1">
        <f>'TNSP stacked data'!AG27</f>
        <v>201604.9616474286</v>
      </c>
      <c r="AH15" s="1">
        <f>'TNSP stacked data'!AH27</f>
        <v>231332.21245690863</v>
      </c>
      <c r="AI15" s="1">
        <f>'TNSP stacked data'!AI27</f>
        <v>257568.93615566636</v>
      </c>
      <c r="AJ15" s="1">
        <f>'TNSP stacked data'!AJ27</f>
        <v>258449.67641040584</v>
      </c>
    </row>
    <row r="16" spans="1:36" x14ac:dyDescent="0.25">
      <c r="A16" s="21" t="s">
        <v>50</v>
      </c>
      <c r="B16" s="1">
        <f>'TNSP stacked data'!B28</f>
        <v>44303.883637308092</v>
      </c>
      <c r="C16" s="1">
        <f>'TNSP stacked data'!C28</f>
        <v>38172.121437881084</v>
      </c>
      <c r="D16" s="1">
        <f>'TNSP stacked data'!D28</f>
        <v>65515.717777379337</v>
      </c>
      <c r="E16" s="1">
        <f>'TNSP stacked data'!E28</f>
        <v>49623.761079929143</v>
      </c>
      <c r="F16" s="1">
        <f>'TNSP stacked data'!F28</f>
        <v>66919.767648600915</v>
      </c>
      <c r="G16" s="1">
        <f>'TNSP stacked data'!G28</f>
        <v>80216.451297249514</v>
      </c>
      <c r="H16" s="1">
        <f>'TNSP stacked data'!H28</f>
        <v>43615.996568244911</v>
      </c>
      <c r="I16" s="1">
        <f>'TNSP stacked data'!I28</f>
        <v>72455.795392991844</v>
      </c>
      <c r="J16" s="26"/>
      <c r="K16" s="1">
        <f>'TNSP stacked data'!K28</f>
        <v>835.24592771041773</v>
      </c>
      <c r="L16" s="1">
        <f>'TNSP stacked data'!L28</f>
        <v>730.51824610786059</v>
      </c>
      <c r="M16" s="1">
        <f>'TNSP stacked data'!M28</f>
        <v>1153.0460869232843</v>
      </c>
      <c r="N16" s="1">
        <f>'TNSP stacked data'!N28</f>
        <v>666.77298161090937</v>
      </c>
      <c r="O16" s="1">
        <f>'TNSP stacked data'!O28</f>
        <v>933.83089037600587</v>
      </c>
      <c r="P16" s="1">
        <f>'TNSP stacked data'!P28</f>
        <v>1538.6597156795676</v>
      </c>
      <c r="Q16" s="1">
        <f>'TNSP stacked data'!Q28</f>
        <v>746.21998536033163</v>
      </c>
      <c r="R16" s="1">
        <f>'TNSP stacked data'!R28</f>
        <v>1249.6352962265244</v>
      </c>
      <c r="S16" s="26"/>
      <c r="T16" s="1">
        <f>'TNSP stacked data'!T28</f>
        <v>28985.196534051916</v>
      </c>
      <c r="U16" s="1">
        <f>'TNSP stacked data'!U28</f>
        <v>25091.420788656513</v>
      </c>
      <c r="V16" s="1">
        <f>'TNSP stacked data'!V28</f>
        <v>51798.839856261438</v>
      </c>
      <c r="W16" s="1">
        <f>'TNSP stacked data'!W28</f>
        <v>34632.025528691476</v>
      </c>
      <c r="X16" s="1">
        <f>'TNSP stacked data'!X28</f>
        <v>47878.434083321656</v>
      </c>
      <c r="Y16" s="1">
        <f>'TNSP stacked data'!Y28</f>
        <v>63379.33678917832</v>
      </c>
      <c r="Z16" s="1">
        <f>'TNSP stacked data'!Z28</f>
        <v>32519.100482058162</v>
      </c>
      <c r="AA16" s="1">
        <f>'TNSP stacked data'!AA28</f>
        <v>50515.064729202422</v>
      </c>
      <c r="AB16" s="26"/>
      <c r="AC16" s="1">
        <f>'TNSP stacked data'!AC28</f>
        <v>5188.3809634435202</v>
      </c>
      <c r="AD16" s="1">
        <f>'TNSP stacked data'!AD28</f>
        <v>4500.0404793886564</v>
      </c>
      <c r="AE16" s="1">
        <f>'TNSP stacked data'!AE28</f>
        <v>9440.3611280337573</v>
      </c>
      <c r="AF16" s="1">
        <f>'TNSP stacked data'!AF28</f>
        <v>5270.7963822095217</v>
      </c>
      <c r="AG16" s="1">
        <f>'TNSP stacked data'!AG28</f>
        <v>5859.7590050889739</v>
      </c>
      <c r="AH16" s="1">
        <f>'TNSP stacked data'!AH28</f>
        <v>8090.9988313649101</v>
      </c>
      <c r="AI16" s="1">
        <f>'TNSP stacked data'!AI28</f>
        <v>4338.9378341242773</v>
      </c>
      <c r="AJ16" s="1">
        <f>'TNSP stacked data'!AJ28</f>
        <v>6746.8803491664412</v>
      </c>
    </row>
    <row r="17" spans="1:36" x14ac:dyDescent="0.25">
      <c r="A17" s="21" t="s">
        <v>51</v>
      </c>
      <c r="B17" s="1">
        <f>'TNSP stacked data'!B29</f>
        <v>-75714.011184817165</v>
      </c>
      <c r="C17" s="1">
        <f>'TNSP stacked data'!C29</f>
        <v>-78372.321051396459</v>
      </c>
      <c r="D17" s="1">
        <f>'TNSP stacked data'!D29</f>
        <v>-51663.863705096286</v>
      </c>
      <c r="E17" s="1">
        <f>'TNSP stacked data'!E29</f>
        <v>-63316.420421534611</v>
      </c>
      <c r="F17" s="1">
        <f>'TNSP stacked data'!F29</f>
        <v>-71405.895920968745</v>
      </c>
      <c r="G17" s="1">
        <f>'TNSP stacked data'!G29</f>
        <v>-75400.042591737511</v>
      </c>
      <c r="H17" s="1">
        <f>'TNSP stacked data'!H29</f>
        <v>-83458.225538538842</v>
      </c>
      <c r="I17" s="1">
        <f>'TNSP stacked data'!I29</f>
        <v>-94720.583170326368</v>
      </c>
      <c r="J17" s="26"/>
      <c r="K17" s="1">
        <f>'TNSP stacked data'!K29</f>
        <v>-1453.5002233003718</v>
      </c>
      <c r="L17" s="1">
        <f>'TNSP stacked data'!L29</f>
        <v>-1488.7379493310718</v>
      </c>
      <c r="M17" s="1">
        <f>'TNSP stacked data'!M29</f>
        <v>-1299.3367015803274</v>
      </c>
      <c r="N17" s="1">
        <f>'TNSP stacked data'!N29</f>
        <v>-1354.4499549892614</v>
      </c>
      <c r="O17" s="1">
        <f>'TNSP stacked data'!O29</f>
        <v>-1524.1073990158047</v>
      </c>
      <c r="P17" s="1">
        <f>'TNSP stacked data'!P29</f>
        <v>-1897.7366074054273</v>
      </c>
      <c r="Q17" s="1">
        <f>'TNSP stacked data'!Q29</f>
        <v>-1962.0127172177511</v>
      </c>
      <c r="R17" s="1">
        <f>'TNSP stacked data'!R29</f>
        <v>-1935.4128409491875</v>
      </c>
      <c r="S17" s="26"/>
      <c r="T17" s="1">
        <f>'TNSP stacked data'!T29</f>
        <v>-44420.40378965393</v>
      </c>
      <c r="U17" s="1">
        <f>'TNSP stacked data'!U29</f>
        <v>-48599.569104919174</v>
      </c>
      <c r="V17" s="1">
        <f>'TNSP stacked data'!V29</f>
        <v>-62503.877539408815</v>
      </c>
      <c r="W17" s="1">
        <f>'TNSP stacked data'!W29</f>
        <v>-72174.813122816238</v>
      </c>
      <c r="X17" s="1">
        <f>'TNSP stacked data'!X29</f>
        <v>-83918.370391703473</v>
      </c>
      <c r="Y17" s="1">
        <f>'TNSP stacked data'!Y29</f>
        <v>-96326.713632190251</v>
      </c>
      <c r="Z17" s="1">
        <f>'TNSP stacked data'!Z29</f>
        <v>-104301.43407480296</v>
      </c>
      <c r="AA17" s="1">
        <f>'TNSP stacked data'!AA29</f>
        <v>-89490.291216417681</v>
      </c>
      <c r="AB17" s="26"/>
      <c r="AC17" s="1">
        <f>'TNSP stacked data'!AC29</f>
        <v>-6437.1676120688917</v>
      </c>
      <c r="AD17" s="1">
        <f>'TNSP stacked data'!AD29</f>
        <v>-7395.9976389501644</v>
      </c>
      <c r="AE17" s="1">
        <f>'TNSP stacked data'!AE29</f>
        <v>-41532.651878496901</v>
      </c>
      <c r="AF17" s="1">
        <f>'TNSP stacked data'!AF29</f>
        <v>-45755.409461148258</v>
      </c>
      <c r="AG17" s="1">
        <f>'TNSP stacked data'!AG29</f>
        <v>-35126.049120746786</v>
      </c>
      <c r="AH17" s="1">
        <f>'TNSP stacked data'!AH29</f>
        <v>-36270.997618897905</v>
      </c>
      <c r="AI17" s="1">
        <f>'TNSP stacked data'!AI29</f>
        <v>-35271.028085017868</v>
      </c>
      <c r="AJ17" s="1">
        <f>'TNSP stacked data'!AJ29</f>
        <v>-25934.629000317538</v>
      </c>
    </row>
    <row r="18" spans="1:36" x14ac:dyDescent="0.25">
      <c r="A18" s="21" t="s">
        <v>52</v>
      </c>
      <c r="B18" s="1">
        <f>'TNSP stacked data'!B30</f>
        <v>-31410.127547509073</v>
      </c>
      <c r="C18" s="1">
        <f>'TNSP stacked data'!C30</f>
        <v>-40200.199613515375</v>
      </c>
      <c r="D18" s="1">
        <f>'TNSP stacked data'!D30</f>
        <v>13851.854072283051</v>
      </c>
      <c r="E18" s="1">
        <f>'TNSP stacked data'!E30</f>
        <v>-13692.659341605467</v>
      </c>
      <c r="F18" s="1">
        <f>'TNSP stacked data'!F30</f>
        <v>-4486.1282723678305</v>
      </c>
      <c r="G18" s="1">
        <f>'TNSP stacked data'!G30</f>
        <v>4816.4087055120035</v>
      </c>
      <c r="H18" s="1">
        <f>'TNSP stacked data'!H30</f>
        <v>-39842.228970293931</v>
      </c>
      <c r="I18" s="1">
        <f>'TNSP stacked data'!I30</f>
        <v>-22264.787777334524</v>
      </c>
      <c r="J18" s="26"/>
      <c r="K18" s="1">
        <f>'TNSP stacked data'!K30</f>
        <v>-618.25429558995404</v>
      </c>
      <c r="L18" s="1">
        <f>'TNSP stacked data'!L30</f>
        <v>-758.21970322321124</v>
      </c>
      <c r="M18" s="1">
        <f>'TNSP stacked data'!M30</f>
        <v>-146.29061465704308</v>
      </c>
      <c r="N18" s="1">
        <f>'TNSP stacked data'!N30</f>
        <v>-687.67697337835205</v>
      </c>
      <c r="O18" s="1">
        <f>'TNSP stacked data'!O30</f>
        <v>-590.27650863979886</v>
      </c>
      <c r="P18" s="1">
        <f>'TNSP stacked data'!P30</f>
        <v>-359.0768917258597</v>
      </c>
      <c r="Q18" s="1">
        <f>'TNSP stacked data'!Q30</f>
        <v>-1215.7927318574193</v>
      </c>
      <c r="R18" s="1">
        <f>'TNSP stacked data'!R30</f>
        <v>-685.77754472266315</v>
      </c>
      <c r="S18" s="26"/>
      <c r="T18" s="1">
        <f>'TNSP stacked data'!T30</f>
        <v>-15435.207255602018</v>
      </c>
      <c r="U18" s="1">
        <f>'TNSP stacked data'!U30</f>
        <v>-23508.148316262657</v>
      </c>
      <c r="V18" s="1">
        <f>'TNSP stacked data'!V30</f>
        <v>-10705.037683147379</v>
      </c>
      <c r="W18" s="1">
        <f>'TNSP stacked data'!W30</f>
        <v>-37542.787594124748</v>
      </c>
      <c r="X18" s="1">
        <f>'TNSP stacked data'!X30</f>
        <v>-36039.93630838181</v>
      </c>
      <c r="Y18" s="1">
        <f>'TNSP stacked data'!Y30</f>
        <v>-32947.376843011931</v>
      </c>
      <c r="Z18" s="1">
        <f>'TNSP stacked data'!Z30</f>
        <v>-71782.333592744806</v>
      </c>
      <c r="AA18" s="1">
        <f>'TNSP stacked data'!AA30</f>
        <v>-38975.226487215259</v>
      </c>
      <c r="AB18" s="26"/>
      <c r="AC18" s="1">
        <f>'TNSP stacked data'!AC30</f>
        <v>-1248.7866486253711</v>
      </c>
      <c r="AD18" s="1">
        <f>'TNSP stacked data'!AD30</f>
        <v>-2895.9571595615098</v>
      </c>
      <c r="AE18" s="1">
        <f>'TNSP stacked data'!AE30</f>
        <v>-32092.290750463148</v>
      </c>
      <c r="AF18" s="1">
        <f>'TNSP stacked data'!AF30</f>
        <v>-40484.613078938739</v>
      </c>
      <c r="AG18" s="1">
        <f>'TNSP stacked data'!AG30</f>
        <v>-29266.290115657808</v>
      </c>
      <c r="AH18" s="1">
        <f>'TNSP stacked data'!AH30</f>
        <v>-28179.998787532997</v>
      </c>
      <c r="AI18" s="1">
        <f>'TNSP stacked data'!AI30</f>
        <v>-30932.090250893587</v>
      </c>
      <c r="AJ18" s="1">
        <f>'TNSP stacked data'!AJ30</f>
        <v>-19187.748651151102</v>
      </c>
    </row>
    <row r="19" spans="1:36" x14ac:dyDescent="0.25">
      <c r="A19" s="21" t="s">
        <v>53</v>
      </c>
      <c r="B19" s="1">
        <f>'TNSP stacked data'!B31</f>
        <v>40095.728069970886</v>
      </c>
      <c r="C19" s="1">
        <f>'TNSP stacked data'!C31</f>
        <v>73309.039532107287</v>
      </c>
      <c r="D19" s="1">
        <f>'TNSP stacked data'!D31</f>
        <v>453808.97799758619</v>
      </c>
      <c r="E19" s="1">
        <f>'TNSP stacked data'!E31</f>
        <v>318705.18643258064</v>
      </c>
      <c r="F19" s="1">
        <f>'TNSP stacked data'!F31</f>
        <v>93882.712357052544</v>
      </c>
      <c r="G19" s="1">
        <f>'TNSP stacked data'!G31</f>
        <v>268299.10614887491</v>
      </c>
      <c r="H19" s="1">
        <f>'TNSP stacked data'!H31</f>
        <v>202283.45244766949</v>
      </c>
      <c r="I19" s="1">
        <f>'TNSP stacked data'!I31</f>
        <v>246889.63119632943</v>
      </c>
      <c r="J19" s="26"/>
      <c r="K19" s="1">
        <f>'TNSP stacked data'!K31</f>
        <v>55.446940012502054</v>
      </c>
      <c r="L19" s="1">
        <f>'TNSP stacked data'!L31</f>
        <v>0</v>
      </c>
      <c r="M19" s="1">
        <f>'TNSP stacked data'!M31</f>
        <v>0</v>
      </c>
      <c r="N19" s="1">
        <f>'TNSP stacked data'!N31</f>
        <v>5983.9271483253378</v>
      </c>
      <c r="O19" s="1">
        <f>'TNSP stacked data'!O31</f>
        <v>14416.173399757748</v>
      </c>
      <c r="P19" s="1">
        <f>'TNSP stacked data'!P31</f>
        <v>44.341964948160999</v>
      </c>
      <c r="Q19" s="1">
        <f>'TNSP stacked data'!Q31</f>
        <v>2980.2156886802559</v>
      </c>
      <c r="R19" s="1">
        <f>'TNSP stacked data'!R31</f>
        <v>0</v>
      </c>
      <c r="S19" s="26"/>
      <c r="T19" s="1">
        <f>'TNSP stacked data'!T31</f>
        <v>184601.19338189694</v>
      </c>
      <c r="U19" s="1">
        <f>'TNSP stacked data'!U31</f>
        <v>146322.74608689983</v>
      </c>
      <c r="V19" s="1">
        <f>'TNSP stacked data'!V31</f>
        <v>193822.63696044812</v>
      </c>
      <c r="W19" s="1">
        <f>'TNSP stacked data'!W31</f>
        <v>293155.54606070759</v>
      </c>
      <c r="X19" s="1">
        <f>'TNSP stacked data'!X31</f>
        <v>279693.33687131281</v>
      </c>
      <c r="Y19" s="1">
        <f>'TNSP stacked data'!Y31</f>
        <v>129783.95715355898</v>
      </c>
      <c r="Z19" s="1">
        <f>'TNSP stacked data'!Z31</f>
        <v>249894.05451009914</v>
      </c>
      <c r="AA19" s="1">
        <f>'TNSP stacked data'!AA31</f>
        <v>201253.36029752143</v>
      </c>
      <c r="AB19" s="26"/>
      <c r="AC19" s="1">
        <f>'TNSP stacked data'!AC31</f>
        <v>38441.473048366657</v>
      </c>
      <c r="AD19" s="1">
        <f>'TNSP stacked data'!AD31</f>
        <v>19591.691892486084</v>
      </c>
      <c r="AE19" s="1">
        <f>'TNSP stacked data'!AE31</f>
        <v>24508.173769135788</v>
      </c>
      <c r="AF19" s="1">
        <f>'TNSP stacked data'!AF31</f>
        <v>30331.245112954966</v>
      </c>
      <c r="AG19" s="1">
        <f>'TNSP stacked data'!AG31</f>
        <v>60027.46702739918</v>
      </c>
      <c r="AH19" s="1">
        <f>'TNSP stacked data'!AH31</f>
        <v>56358.140693013323</v>
      </c>
      <c r="AI19" s="1">
        <f>'TNSP stacked data'!AI31</f>
        <v>28621.520497525864</v>
      </c>
      <c r="AJ19" s="1">
        <f>'TNSP stacked data'!AJ31</f>
        <v>38138.994955971822</v>
      </c>
    </row>
    <row r="20" spans="1:36" x14ac:dyDescent="0.25">
      <c r="A20" s="21" t="s">
        <v>54</v>
      </c>
      <c r="B20" s="1">
        <f>'TNSP stacked data'!B32</f>
        <v>0</v>
      </c>
      <c r="C20" s="1">
        <f>'TNSP stacked data'!C32</f>
        <v>0</v>
      </c>
      <c r="D20" s="1">
        <f>'TNSP stacked data'!D32</f>
        <v>0</v>
      </c>
      <c r="E20" s="1">
        <f>'TNSP stacked data'!E32</f>
        <v>-159.08404928402678</v>
      </c>
      <c r="F20" s="1">
        <f>'TNSP stacked data'!F32</f>
        <v>0</v>
      </c>
      <c r="G20" s="1">
        <f>'TNSP stacked data'!G32</f>
        <v>0</v>
      </c>
      <c r="H20" s="1">
        <f>'TNSP stacked data'!H32</f>
        <v>-7928.9786696491874</v>
      </c>
      <c r="I20" s="1">
        <f>'TNSP stacked data'!I32</f>
        <v>0</v>
      </c>
      <c r="J20" s="26"/>
      <c r="K20" s="1">
        <f>'TNSP stacked data'!K32</f>
        <v>0</v>
      </c>
      <c r="L20" s="1">
        <f>'TNSP stacked data'!L32</f>
        <v>0</v>
      </c>
      <c r="M20" s="1">
        <f>'TNSP stacked data'!M32</f>
        <v>0</v>
      </c>
      <c r="N20" s="1">
        <f>'TNSP stacked data'!N32</f>
        <v>0</v>
      </c>
      <c r="O20" s="1">
        <f>'TNSP stacked data'!O32</f>
        <v>0</v>
      </c>
      <c r="P20" s="1">
        <f>'TNSP stacked data'!P32</f>
        <v>0</v>
      </c>
      <c r="Q20" s="1">
        <f>'TNSP stacked data'!Q32</f>
        <v>0</v>
      </c>
      <c r="R20" s="1">
        <f>'TNSP stacked data'!R32</f>
        <v>0</v>
      </c>
      <c r="S20" s="26"/>
      <c r="T20" s="1">
        <f>'TNSP stacked data'!T32</f>
        <v>-3.3559847251643582</v>
      </c>
      <c r="U20" s="1">
        <f>'TNSP stacked data'!U32</f>
        <v>0</v>
      </c>
      <c r="V20" s="1">
        <f>'TNSP stacked data'!V32</f>
        <v>0</v>
      </c>
      <c r="W20" s="1">
        <f>'TNSP stacked data'!W32</f>
        <v>-2381.6489501695628</v>
      </c>
      <c r="X20" s="1">
        <f>'TNSP stacked data'!X32</f>
        <v>0</v>
      </c>
      <c r="Y20" s="1">
        <f>'TNSP stacked data'!Y32</f>
        <v>-448.93781866443641</v>
      </c>
      <c r="Z20" s="1">
        <f>'TNSP stacked data'!Z32</f>
        <v>0</v>
      </c>
      <c r="AA20" s="1">
        <f>'TNSP stacked data'!AA32</f>
        <v>0</v>
      </c>
      <c r="AB20" s="26"/>
      <c r="AC20" s="1">
        <f>'TNSP stacked data'!AC32</f>
        <v>-220.37633028595712</v>
      </c>
      <c r="AD20" s="1">
        <f>'TNSP stacked data'!AD32</f>
        <v>-1339.3440120524231</v>
      </c>
      <c r="AE20" s="1">
        <f>'TNSP stacked data'!AE32</f>
        <v>-1243.6561524057322</v>
      </c>
      <c r="AF20" s="1">
        <f>'TNSP stacked data'!AF32</f>
        <v>-693.55724439108667</v>
      </c>
      <c r="AG20" s="1">
        <f>'TNSP stacked data'!AG32</f>
        <v>-1033.9261022613568</v>
      </c>
      <c r="AH20" s="1">
        <f>'TNSP stacked data'!AH32</f>
        <v>-1941.4182067225302</v>
      </c>
      <c r="AI20" s="1">
        <f>'TNSP stacked data'!AI32</f>
        <v>-1188.9246175444807</v>
      </c>
      <c r="AJ20" s="1">
        <f>'TNSP stacked data'!AJ32</f>
        <v>-1138.9822765593105</v>
      </c>
    </row>
    <row r="21" spans="1:36" x14ac:dyDescent="0.25">
      <c r="A21" s="21" t="s">
        <v>55</v>
      </c>
      <c r="B21" s="1">
        <f>'TNSP stacked data'!B33</f>
        <v>1533742.862114456</v>
      </c>
      <c r="C21" s="1">
        <f>'TNSP stacked data'!C33</f>
        <v>1566851.702033048</v>
      </c>
      <c r="D21" s="1">
        <f>'TNSP stacked data'!D33</f>
        <v>2012243.5117911182</v>
      </c>
      <c r="E21" s="1">
        <f>'TNSP stacked data'!E33</f>
        <v>2317096.9548328095</v>
      </c>
      <c r="F21" s="1">
        <f>'TNSP stacked data'!F33</f>
        <v>2406493.5389174945</v>
      </c>
      <c r="G21" s="1">
        <f>'TNSP stacked data'!G33</f>
        <v>2679609.0537718814</v>
      </c>
      <c r="H21" s="1">
        <f>'TNSP stacked data'!H33</f>
        <v>2834121.2985796081</v>
      </c>
      <c r="I21" s="1">
        <f>'TNSP stacked data'!I33</f>
        <v>3119961.3226594287</v>
      </c>
      <c r="J21" s="26"/>
      <c r="K21" s="1">
        <f>'TNSP stacked data'!K33</f>
        <v>27942.154722202511</v>
      </c>
      <c r="L21" s="1">
        <f>'TNSP stacked data'!L33</f>
        <v>27183.9350189793</v>
      </c>
      <c r="M21" s="1">
        <f>'TNSP stacked data'!M33</f>
        <v>27037.644404322262</v>
      </c>
      <c r="N21" s="1">
        <f>'TNSP stacked data'!N33</f>
        <v>32333.894579269247</v>
      </c>
      <c r="O21" s="1">
        <f>'TNSP stacked data'!O33</f>
        <v>46159.791470387194</v>
      </c>
      <c r="P21" s="1">
        <f>'TNSP stacked data'!P33</f>
        <v>45845.056543609491</v>
      </c>
      <c r="Q21" s="1">
        <f>'TNSP stacked data'!Q33</f>
        <v>47609.479500432324</v>
      </c>
      <c r="R21" s="1">
        <f>'TNSP stacked data'!R33</f>
        <v>49249.698827965622</v>
      </c>
      <c r="S21" s="26"/>
      <c r="T21" s="1">
        <f>'TNSP stacked data'!T33</f>
        <v>1056266.9613883924</v>
      </c>
      <c r="U21" s="1">
        <f>'TNSP stacked data'!U33</f>
        <v>1179081.559159029</v>
      </c>
      <c r="V21" s="1">
        <f>'TNSP stacked data'!V33</f>
        <v>1404016.7822125396</v>
      </c>
      <c r="W21" s="1">
        <f>'TNSP stacked data'!W33</f>
        <v>1657247.8917289537</v>
      </c>
      <c r="X21" s="1">
        <f>'TNSP stacked data'!X33</f>
        <v>1900901.2922918841</v>
      </c>
      <c r="Y21" s="1">
        <f>'TNSP stacked data'!Y33</f>
        <v>1997288.9347837672</v>
      </c>
      <c r="Z21" s="1">
        <f>'TNSP stacked data'!Z33</f>
        <v>2175400.6557011218</v>
      </c>
      <c r="AA21" s="1">
        <f>'TNSP stacked data'!AA33</f>
        <v>2181590.1317837206</v>
      </c>
      <c r="AB21" s="26"/>
      <c r="AC21" s="1">
        <f>'TNSP stacked data'!AC33</f>
        <v>186513.92733359773</v>
      </c>
      <c r="AD21" s="1">
        <f>'TNSP stacked data'!AD33</f>
        <v>201870.31805446988</v>
      </c>
      <c r="AE21" s="1">
        <f>'TNSP stacked data'!AE33</f>
        <v>212451.88685780345</v>
      </c>
      <c r="AF21" s="1">
        <f>'TNSP stacked data'!AF33</f>
        <v>201604.9616474286</v>
      </c>
      <c r="AG21" s="1">
        <f>'TNSP stacked data'!AG33</f>
        <v>231332.21245690863</v>
      </c>
      <c r="AH21" s="1">
        <f>'TNSP stacked data'!AH33</f>
        <v>257568.93615566645</v>
      </c>
      <c r="AI21" s="1">
        <f>'TNSP stacked data'!AI33</f>
        <v>254069.44178475416</v>
      </c>
      <c r="AJ21" s="1">
        <f>'TNSP stacked data'!AJ33</f>
        <v>276261.94043866731</v>
      </c>
    </row>
    <row r="22" spans="1:36" x14ac:dyDescent="0.25">
      <c r="A22" s="21"/>
      <c r="B22" s="14"/>
      <c r="C22" s="14"/>
      <c r="D22" s="14"/>
      <c r="E22" s="14"/>
      <c r="F22" s="14"/>
      <c r="G22" s="14"/>
      <c r="H22" s="14"/>
      <c r="I22" s="14"/>
    </row>
    <row r="23" spans="1:36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T23" s="14"/>
      <c r="U23" s="14"/>
      <c r="V23" s="14"/>
      <c r="W23" s="14"/>
      <c r="X23" s="14"/>
      <c r="Y23" s="14"/>
      <c r="Z23" s="14"/>
      <c r="AA23" s="14"/>
    </row>
    <row r="24" spans="1:36" x14ac:dyDescent="0.25">
      <c r="A24" s="24" t="s">
        <v>62</v>
      </c>
      <c r="B24" s="1">
        <f>B15</f>
        <v>1525057.2615919942</v>
      </c>
      <c r="C24" s="1">
        <f t="shared" ref="C24:I24" si="6">C15</f>
        <v>1533742.862114456</v>
      </c>
      <c r="D24" s="1">
        <f t="shared" si="6"/>
        <v>1544582.679721249</v>
      </c>
      <c r="E24" s="1">
        <f t="shared" si="6"/>
        <v>2012243.5117911182</v>
      </c>
      <c r="F24" s="1">
        <f t="shared" si="6"/>
        <v>2317096.9548328095</v>
      </c>
      <c r="G24" s="1">
        <f t="shared" si="6"/>
        <v>2406493.5389174945</v>
      </c>
      <c r="H24" s="1">
        <f t="shared" si="6"/>
        <v>2679609.0537718814</v>
      </c>
      <c r="I24" s="1">
        <f t="shared" si="6"/>
        <v>2895336.4792404338</v>
      </c>
      <c r="K24" s="1">
        <f>K15</f>
        <v>28504.962077779965</v>
      </c>
      <c r="L24" s="1">
        <f t="shared" ref="L24:R24" si="7">L15</f>
        <v>27942.154722202511</v>
      </c>
      <c r="M24" s="1">
        <f t="shared" si="7"/>
        <v>27183.935018979304</v>
      </c>
      <c r="N24" s="1">
        <f t="shared" si="7"/>
        <v>27037.644404322262</v>
      </c>
      <c r="O24" s="1">
        <f t="shared" si="7"/>
        <v>32333.894579269247</v>
      </c>
      <c r="P24" s="1">
        <f t="shared" si="7"/>
        <v>46159.791470387194</v>
      </c>
      <c r="Q24" s="1">
        <f t="shared" si="7"/>
        <v>45845.056543609491</v>
      </c>
      <c r="R24" s="1">
        <f t="shared" si="7"/>
        <v>49935.476372688288</v>
      </c>
      <c r="T24" s="1">
        <f>T15</f>
        <v>887104.33124682226</v>
      </c>
      <c r="U24" s="1">
        <f t="shared" ref="U24:AA24" si="8">U15</f>
        <v>1056266.9613883919</v>
      </c>
      <c r="V24" s="1">
        <f t="shared" si="8"/>
        <v>1220899.182935239</v>
      </c>
      <c r="W24" s="1">
        <f t="shared" si="8"/>
        <v>1404016.7822125403</v>
      </c>
      <c r="X24" s="1">
        <f t="shared" si="8"/>
        <v>1657247.8917289532</v>
      </c>
      <c r="Y24" s="1">
        <f t="shared" si="8"/>
        <v>1900901.2922918843</v>
      </c>
      <c r="Z24" s="1">
        <f t="shared" si="8"/>
        <v>1997288.934783767</v>
      </c>
      <c r="AA24" s="1">
        <f t="shared" si="8"/>
        <v>2019311.9979734141</v>
      </c>
      <c r="AC24" s="1">
        <f>AC15</f>
        <v>149541.61726414241</v>
      </c>
      <c r="AD24" s="1">
        <f t="shared" ref="AD24:AJ24" si="9">AD15</f>
        <v>186513.92733359773</v>
      </c>
      <c r="AE24" s="1">
        <f t="shared" si="9"/>
        <v>221279.65999153655</v>
      </c>
      <c r="AF24" s="1">
        <f t="shared" si="9"/>
        <v>212451.88685780345</v>
      </c>
      <c r="AG24" s="1">
        <f t="shared" si="9"/>
        <v>201604.9616474286</v>
      </c>
      <c r="AH24" s="1">
        <f t="shared" si="9"/>
        <v>231332.21245690863</v>
      </c>
      <c r="AI24" s="1">
        <f t="shared" si="9"/>
        <v>257568.93615566636</v>
      </c>
      <c r="AJ24" s="1">
        <f t="shared" si="9"/>
        <v>258449.67641040584</v>
      </c>
    </row>
    <row r="25" spans="1:36" x14ac:dyDescent="0.25">
      <c r="A25" s="24" t="s">
        <v>63</v>
      </c>
      <c r="B25" s="1">
        <f>WACC!C14*B15</f>
        <v>610022.90463679773</v>
      </c>
      <c r="C25" s="1">
        <f>WACC!D14*C15</f>
        <v>613497.14484578243</v>
      </c>
      <c r="D25" s="1">
        <f>WACC!E14*D15</f>
        <v>617833.07188849966</v>
      </c>
      <c r="E25" s="1">
        <f>WACC!F14*E15</f>
        <v>804897.40471644734</v>
      </c>
      <c r="F25" s="1">
        <f>WACC!G14*F15</f>
        <v>926838.78193312383</v>
      </c>
      <c r="G25" s="1">
        <f>WACC!H14*G15</f>
        <v>962597.41556699784</v>
      </c>
      <c r="H25" s="1">
        <f>WACC!I14*H15</f>
        <v>1071843.6215087527</v>
      </c>
      <c r="I25" s="1">
        <f>WACC!J14*I15</f>
        <v>1158134.5916961737</v>
      </c>
      <c r="K25" s="1">
        <f>WACC!C14*K24</f>
        <v>11401.984831111986</v>
      </c>
      <c r="L25" s="1">
        <f>WACC!D14*L24</f>
        <v>11176.861888881005</v>
      </c>
      <c r="M25" s="1">
        <f>WACC!E14*M24</f>
        <v>10873.574007591722</v>
      </c>
      <c r="N25" s="1">
        <f>WACC!F14*N24</f>
        <v>10815.057761728905</v>
      </c>
      <c r="O25" s="1">
        <f>WACC!G14*O24</f>
        <v>12933.5578317077</v>
      </c>
      <c r="P25" s="1">
        <f>WACC!H14*P24</f>
        <v>18463.91658815488</v>
      </c>
      <c r="Q25" s="1">
        <f>WACC!I14*Q24</f>
        <v>18338.022617443796</v>
      </c>
      <c r="R25" s="1">
        <f>WACC!J14*R24</f>
        <v>19974.190549075316</v>
      </c>
      <c r="T25" s="1">
        <f>WACC!C14*T24</f>
        <v>354841.7324987289</v>
      </c>
      <c r="U25" s="1">
        <f>WACC!D14*U24</f>
        <v>422506.78455535677</v>
      </c>
      <c r="V25" s="1">
        <f>WACC!E14*V24</f>
        <v>488359.67317409563</v>
      </c>
      <c r="W25" s="1">
        <f>WACC!F14*W24</f>
        <v>561606.71288501611</v>
      </c>
      <c r="X25" s="1">
        <f>WACC!G14*X24</f>
        <v>662899.15669158136</v>
      </c>
      <c r="Y25" s="1">
        <f>WACC!H14*Y24</f>
        <v>760360.51691675372</v>
      </c>
      <c r="Z25" s="1">
        <f>WACC!I14*Z24</f>
        <v>798915.57391350681</v>
      </c>
      <c r="AA25" s="1">
        <f>WACC!J14*AA24</f>
        <v>807724.7991893657</v>
      </c>
      <c r="AC25" s="1">
        <f>WACC!C14*AC24</f>
        <v>59816.646905656962</v>
      </c>
      <c r="AD25" s="1">
        <f>WACC!D14*AD24</f>
        <v>74605.570933439099</v>
      </c>
      <c r="AE25" s="1">
        <f>WACC!E14*AE24</f>
        <v>88511.863996614629</v>
      </c>
      <c r="AF25" s="1">
        <f>WACC!F14*AF24</f>
        <v>84980.75474312139</v>
      </c>
      <c r="AG25" s="1">
        <f>WACC!G14*AG24</f>
        <v>80641.984658971443</v>
      </c>
      <c r="AH25" s="1">
        <f>WACC!H14*AH24</f>
        <v>92532.884982763455</v>
      </c>
      <c r="AI25" s="1">
        <f>WACC!I14*AI24</f>
        <v>103027.57446226655</v>
      </c>
      <c r="AJ25" s="1">
        <f>WACC!J14*AJ24</f>
        <v>103379.87056416234</v>
      </c>
    </row>
    <row r="26" spans="1:36" x14ac:dyDescent="0.25">
      <c r="A26" s="24" t="s">
        <v>64</v>
      </c>
      <c r="B26" s="1">
        <f>WACC!C15*B24</f>
        <v>915034.35695519648</v>
      </c>
      <c r="C26" s="1">
        <f>WACC!D15*C24</f>
        <v>920245.71726867359</v>
      </c>
      <c r="D26" s="1">
        <f>WACC!E15*D24</f>
        <v>926749.60783274937</v>
      </c>
      <c r="E26" s="1">
        <f>WACC!F15*E24</f>
        <v>1207346.107074671</v>
      </c>
      <c r="F26" s="1">
        <f>WACC!G15*F24</f>
        <v>1390258.1728996856</v>
      </c>
      <c r="G26" s="1">
        <f>WACC!H15*G24</f>
        <v>1443896.1233504966</v>
      </c>
      <c r="H26" s="1">
        <f>WACC!I15*H24</f>
        <v>1607765.4322631287</v>
      </c>
      <c r="I26" s="1">
        <f>WACC!J15*I24</f>
        <v>1737201.8875442601</v>
      </c>
      <c r="K26" s="1">
        <f>WACC!C15*K24</f>
        <v>17102.977246667979</v>
      </c>
      <c r="L26" s="1">
        <f>WACC!D15*L24</f>
        <v>16765.292833321506</v>
      </c>
      <c r="M26" s="1">
        <f>WACC!E15*M24</f>
        <v>16310.361011387582</v>
      </c>
      <c r="N26" s="1">
        <f>WACC!F15*N24</f>
        <v>16222.586642593356</v>
      </c>
      <c r="O26" s="1">
        <f>WACC!G15*O24</f>
        <v>19400.336747561549</v>
      </c>
      <c r="P26" s="1">
        <f>WACC!H15*P24</f>
        <v>27695.874882232314</v>
      </c>
      <c r="Q26" s="1">
        <f>WACC!I15*Q24</f>
        <v>27507.033926165695</v>
      </c>
      <c r="R26" s="1">
        <f>WACC!J15*R24</f>
        <v>29961.285823612972</v>
      </c>
      <c r="T26" s="1">
        <f>WACC!C15*T24</f>
        <v>532262.59874809335</v>
      </c>
      <c r="U26" s="1">
        <f>WACC!D15*U24</f>
        <v>633760.17683303508</v>
      </c>
      <c r="V26" s="1">
        <f>WACC!E15*V24</f>
        <v>732539.50976114336</v>
      </c>
      <c r="W26" s="1">
        <f>WACC!F15*W24</f>
        <v>842410.06932752416</v>
      </c>
      <c r="X26" s="1">
        <f>WACC!G15*X24</f>
        <v>994348.73503737187</v>
      </c>
      <c r="Y26" s="1">
        <f>WACC!H15*Y24</f>
        <v>1140540.7753751306</v>
      </c>
      <c r="Z26" s="1">
        <f>WACC!I15*Z24</f>
        <v>1198373.36087026</v>
      </c>
      <c r="AA26" s="1">
        <f>WACC!J15*AA24</f>
        <v>1211587.1987840484</v>
      </c>
      <c r="AC26" s="1">
        <f>WACC!C15*AC24</f>
        <v>89724.970358485443</v>
      </c>
      <c r="AD26" s="1">
        <f>WACC!D15*AD24</f>
        <v>111908.35640015863</v>
      </c>
      <c r="AE26" s="1">
        <f>WACC!E15*AE24</f>
        <v>132767.79599492194</v>
      </c>
      <c r="AF26" s="1">
        <f>WACC!F15*AF24</f>
        <v>127471.13211468206</v>
      </c>
      <c r="AG26" s="1">
        <f>WACC!G15*AG24</f>
        <v>120962.97698845716</v>
      </c>
      <c r="AH26" s="1">
        <f>WACC!H15*AH24</f>
        <v>138799.32747414516</v>
      </c>
      <c r="AI26" s="1">
        <f>WACC!I15*AI24</f>
        <v>154541.36169339981</v>
      </c>
      <c r="AJ26" s="1">
        <f>WACC!J15*AJ24</f>
        <v>155069.80584624349</v>
      </c>
    </row>
    <row r="27" spans="1:36" x14ac:dyDescent="0.25">
      <c r="A27" s="24" t="s">
        <v>65</v>
      </c>
      <c r="B27" s="1">
        <f>(WACC!C3+WACC!C9*WACC!C16)*B25</f>
        <v>60850.554304877172</v>
      </c>
      <c r="C27" s="1">
        <f>(WACC!D3+WACC!D9*WACC!D16)*C25</f>
        <v>61000.252353247655</v>
      </c>
      <c r="D27" s="1">
        <f>(WACC!E3+WACC!E9*WACC!E16)*D25</f>
        <v>63937.132684479424</v>
      </c>
      <c r="E27" s="1">
        <f>(WACC!F3+WACC!F9*WACC!F16)*E25</f>
        <v>86255.1741452399</v>
      </c>
      <c r="F27" s="1">
        <f>(WACC!G3+WACC!G9*WACC!G16)*F25</f>
        <v>88647.0497024254</v>
      </c>
      <c r="G27" s="1">
        <f>(WACC!H3+WACC!H9*WACC!H16)*G25</f>
        <v>97110.862786948608</v>
      </c>
      <c r="H27" s="1">
        <f>(WACC!I3+WACC!I9*WACC!I16)*H25</f>
        <v>105886.32654542441</v>
      </c>
      <c r="I27" s="1">
        <f>(WACC!J3+WACC!J9*WACC!J16)*I25</f>
        <v>99770.773904706497</v>
      </c>
      <c r="K27" s="1">
        <f>(WACC!C3+WACC!C9*WACC!C16)*K25</f>
        <v>1137.3623709458225</v>
      </c>
      <c r="L27" s="1">
        <f>(WACC!D3+WACC!D9*WACC!D16)*L25</f>
        <v>1111.3195904286117</v>
      </c>
      <c r="M27" s="1">
        <f>(WACC!E3+WACC!E9*WACC!E16)*M25</f>
        <v>1125.2637252855993</v>
      </c>
      <c r="N27" s="1">
        <f>(WACC!F3+WACC!F9*WACC!F16)*N25</f>
        <v>1158.9734109745143</v>
      </c>
      <c r="O27" s="1">
        <f>(WACC!G3+WACC!G9*WACC!G16)*O25</f>
        <v>1237.0239207570332</v>
      </c>
      <c r="P27" s="1">
        <f>(WACC!H3+WACC!H9*WACC!H16)*P25</f>
        <v>1862.7173118326068</v>
      </c>
      <c r="Q27" s="1">
        <f>(WACC!I3+WACC!I9*WACC!I16)*Q25</f>
        <v>1811.594352107805</v>
      </c>
      <c r="R27" s="1">
        <f>(WACC!J3+WACC!J9*WACC!J16)*R25</f>
        <v>1720.7330335264892</v>
      </c>
      <c r="T27" s="1">
        <f>(WACC!C3+WACC!C9*WACC!C16)*T25</f>
        <v>35395.910463241504</v>
      </c>
      <c r="U27" s="1">
        <f>(WACC!D3+WACC!D9*WACC!D16)*U25</f>
        <v>42010.008840896371</v>
      </c>
      <c r="V27" s="1">
        <f>(WACC!E3+WACC!E9*WACC!E16)*V25</f>
        <v>50538.436095755344</v>
      </c>
      <c r="W27" s="1">
        <f>(WACC!F3+WACC!F9*WACC!F16)*W25</f>
        <v>60183.427772509684</v>
      </c>
      <c r="X27" s="1">
        <f>(WACC!G3+WACC!G9*WACC!G16)*X25</f>
        <v>63402.671140248662</v>
      </c>
      <c r="Y27" s="1">
        <f>(WACC!H3+WACC!H9*WACC!H16)*Y25</f>
        <v>76708.356611806114</v>
      </c>
      <c r="Z27" s="1">
        <f>(WACC!I3+WACC!I9*WACC!I16)*Z25</f>
        <v>78924.046049323748</v>
      </c>
      <c r="AA27" s="1">
        <f>(WACC!J3+WACC!J9*WACC!J16)*AA25</f>
        <v>69583.733095408679</v>
      </c>
      <c r="AC27" s="1">
        <f>(WACC!C3+WACC!C9*WACC!C16)*AC25</f>
        <v>5966.785989839992</v>
      </c>
      <c r="AD27" s="1">
        <f>(WACC!D3+WACC!D9*WACC!D16)*AD25</f>
        <v>7418.0600384732006</v>
      </c>
      <c r="AE27" s="1">
        <f>(WACC!E3+WACC!E9*WACC!E16)*AE25</f>
        <v>9159.7472683098149</v>
      </c>
      <c r="AF27" s="1">
        <f>(WACC!F3+WACC!F9*WACC!F16)*AF25</f>
        <v>9106.7877178012659</v>
      </c>
      <c r="AG27" s="1">
        <f>(WACC!G3+WACC!G9*WACC!G16)*AG25</f>
        <v>7712.9638525223918</v>
      </c>
      <c r="AH27" s="1">
        <f>(WACC!H3+WACC!H9*WACC!H16)*AH25</f>
        <v>9335.1053633866813</v>
      </c>
      <c r="AI27" s="1">
        <f>(WACC!I3+WACC!I9*WACC!I16)*AI25</f>
        <v>10177.987883473634</v>
      </c>
      <c r="AJ27" s="1">
        <f>(WACC!J3+WACC!J9*WACC!J16)*AJ25</f>
        <v>8905.9507990766633</v>
      </c>
    </row>
    <row r="28" spans="1:36" x14ac:dyDescent="0.25">
      <c r="A28" s="24" t="s">
        <v>66</v>
      </c>
      <c r="B28" s="1">
        <f>WACC!C7*B26</f>
        <v>62974.371666459294</v>
      </c>
      <c r="C28" s="1">
        <f>WACC!D7*C26</f>
        <v>60703.773288679702</v>
      </c>
      <c r="D28" s="1">
        <f>WACC!E7*D26</f>
        <v>65310.07134944258</v>
      </c>
      <c r="E28" s="1">
        <f>WACC!F7*E26</f>
        <v>103791.58861362985</v>
      </c>
      <c r="F28" s="1">
        <f>WACC!G7*F26</f>
        <v>115769.53144391176</v>
      </c>
      <c r="G28" s="1">
        <f>WACC!H7*G26</f>
        <v>134787.92882179204</v>
      </c>
      <c r="H28" s="1">
        <f>WACC!I7*H26</f>
        <v>151648.22903548574</v>
      </c>
      <c r="I28" s="1">
        <f>WACC!J7*I26</f>
        <v>132323.95966697476</v>
      </c>
      <c r="K28" s="1">
        <f>WACC!C7*K26</f>
        <v>1177.0588039104659</v>
      </c>
      <c r="L28" s="1">
        <f>WACC!D7*L26</f>
        <v>1105.9182522390856</v>
      </c>
      <c r="M28" s="1">
        <f>WACC!E7*M26</f>
        <v>1149.4268056719068</v>
      </c>
      <c r="N28" s="1">
        <f>WACC!F7*N26</f>
        <v>1394.6026157625072</v>
      </c>
      <c r="O28" s="1">
        <f>WACC!G7*O26</f>
        <v>1615.5041839709884</v>
      </c>
      <c r="P28" s="1">
        <f>WACC!H7*P26</f>
        <v>2585.4142496214795</v>
      </c>
      <c r="Q28" s="1">
        <f>WACC!I7*Q26</f>
        <v>2594.5283417683017</v>
      </c>
      <c r="R28" s="1">
        <f>WACC!J7*R26</f>
        <v>2282.1734222836299</v>
      </c>
      <c r="T28" s="1">
        <f>WACC!C7*T26</f>
        <v>36631.305112141417</v>
      </c>
      <c r="U28" s="1">
        <f>WACC!D7*U26</f>
        <v>41805.827913061614</v>
      </c>
      <c r="V28" s="1">
        <f>WACC!E7*V26</f>
        <v>51623.661067057124</v>
      </c>
      <c r="W28" s="1">
        <f>WACC!F7*W26</f>
        <v>72419.23326482733</v>
      </c>
      <c r="X28" s="1">
        <f>WACC!G7*X26</f>
        <v>82801.374155582176</v>
      </c>
      <c r="Y28" s="1">
        <f>WACC!H7*Y26</f>
        <v>106469.65966837585</v>
      </c>
      <c r="Z28" s="1">
        <f>WACC!I7*Z26</f>
        <v>113033.40291591472</v>
      </c>
      <c r="AA28" s="1">
        <f>WACC!J7*AA26</f>
        <v>92287.497943924885</v>
      </c>
      <c r="AC28" s="1">
        <f>WACC!C7*AC26</f>
        <v>6175.0398639883733</v>
      </c>
      <c r="AD28" s="1">
        <f>WACC!D7*AD26</f>
        <v>7382.0060974439157</v>
      </c>
      <c r="AE28" s="1">
        <f>WACC!E7*AE26</f>
        <v>9356.4369016722139</v>
      </c>
      <c r="AF28" s="1">
        <f>WACC!F7*AF26</f>
        <v>10958.275532620304</v>
      </c>
      <c r="AG28" s="1">
        <f>WACC!G7*AG26</f>
        <v>10072.824919134509</v>
      </c>
      <c r="AH28" s="1">
        <f>WACC!H7*AH26</f>
        <v>12956.938916551353</v>
      </c>
      <c r="AI28" s="1">
        <f>WACC!I7*AI26</f>
        <v>14576.705869678748</v>
      </c>
      <c r="AJ28" s="1">
        <f>WACC!J7*AJ26</f>
        <v>11811.782430981924</v>
      </c>
    </row>
    <row r="29" spans="1:36" x14ac:dyDescent="0.25">
      <c r="A29" s="21"/>
      <c r="B29" s="14"/>
      <c r="C29" s="14"/>
      <c r="D29" s="14"/>
      <c r="E29" s="14"/>
      <c r="F29" s="14"/>
      <c r="G29" s="14"/>
      <c r="H29" s="14"/>
      <c r="I29" s="14"/>
      <c r="K29" s="14"/>
      <c r="L29" s="14"/>
      <c r="M29" s="14"/>
      <c r="N29" s="14"/>
      <c r="O29" s="14"/>
      <c r="P29" s="14"/>
      <c r="Q29" s="14"/>
      <c r="R29" s="14"/>
      <c r="T29" s="14"/>
      <c r="U29" s="14"/>
      <c r="V29" s="14"/>
      <c r="W29" s="14"/>
      <c r="X29" s="14"/>
      <c r="Y29" s="14"/>
      <c r="Z29" s="14"/>
      <c r="AA29" s="14"/>
      <c r="AC29" s="14"/>
      <c r="AD29" s="14"/>
      <c r="AE29" s="14"/>
      <c r="AF29" s="14"/>
      <c r="AG29" s="14"/>
      <c r="AH29" s="14"/>
      <c r="AI29" s="14"/>
      <c r="AJ29" s="14"/>
    </row>
    <row r="30" spans="1:36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9"/>
      <c r="K30" s="18"/>
      <c r="L30" s="18"/>
      <c r="M30" s="18"/>
      <c r="N30" s="18"/>
      <c r="O30" s="18"/>
      <c r="P30" s="18"/>
      <c r="Q30" s="18"/>
      <c r="R30" s="18"/>
      <c r="S30" s="19"/>
      <c r="T30" s="18"/>
      <c r="U30" s="18"/>
      <c r="V30" s="18"/>
      <c r="W30" s="18"/>
      <c r="X30" s="18"/>
      <c r="Y30" s="18"/>
      <c r="Z30" s="18"/>
      <c r="AA30" s="18"/>
      <c r="AB30" s="19"/>
      <c r="AC30" s="18"/>
      <c r="AD30" s="18"/>
      <c r="AE30" s="18"/>
      <c r="AF30" s="18"/>
      <c r="AG30" s="18"/>
      <c r="AH30" s="18"/>
      <c r="AI30" s="18"/>
      <c r="AJ30" s="18"/>
    </row>
    <row r="31" spans="1:36" x14ac:dyDescent="0.25">
      <c r="A31" s="24" t="s">
        <v>44</v>
      </c>
      <c r="B31" s="1">
        <f>B15*WACC!C21</f>
        <v>123824.92597133646</v>
      </c>
      <c r="C31" s="1">
        <f>C15*WACC!D21</f>
        <v>121704.02564192735</v>
      </c>
      <c r="D31" s="1">
        <f>D15*WACC!E21</f>
        <v>129247.20403392201</v>
      </c>
      <c r="E31" s="1">
        <f>E15*WACC!F21</f>
        <v>190046.76275886974</v>
      </c>
      <c r="F31" s="1">
        <f>F15*WACC!G21</f>
        <v>204416.58114633715</v>
      </c>
      <c r="G31" s="1">
        <f>G15*WACC!H21</f>
        <v>231898.79160874066</v>
      </c>
      <c r="H31" s="1">
        <f>H15*WACC!I21</f>
        <v>257534.55558091018</v>
      </c>
      <c r="I31" s="1">
        <f>I15*WACC!J21</f>
        <v>232094.73357168125</v>
      </c>
      <c r="K31" s="1">
        <f>K15*WACC!C21</f>
        <v>2314.4211748562884</v>
      </c>
      <c r="L31" s="1">
        <f>L15*WACC!D21</f>
        <v>2217.2378426676974</v>
      </c>
      <c r="M31" s="1">
        <f>M15*WACC!E21</f>
        <v>2274.6905309575063</v>
      </c>
      <c r="N31" s="1">
        <f>N15*WACC!F21</f>
        <v>2553.5760267370215</v>
      </c>
      <c r="O31" s="1">
        <f>O15*WACC!G21</f>
        <v>2852.5281047280209</v>
      </c>
      <c r="P31" s="1">
        <f>P15*WACC!H21</f>
        <v>4448.1315614540863</v>
      </c>
      <c r="Q31" s="1">
        <f>Q15*WACC!I21</f>
        <v>4406.1226938761065</v>
      </c>
      <c r="R31" s="1">
        <f>R15*WACC!J21</f>
        <v>4002.906455810119</v>
      </c>
      <c r="T31" s="1">
        <f>T15*WACC!C21</f>
        <v>72027.215575382914</v>
      </c>
      <c r="U31" s="1">
        <f>U15*WACC!D21</f>
        <v>83815.836753957992</v>
      </c>
      <c r="V31" s="1">
        <f>V15*WACC!E21</f>
        <v>102162.09716281248</v>
      </c>
      <c r="W31" s="1">
        <f>W15*WACC!F21</f>
        <v>132602.66103733701</v>
      </c>
      <c r="X31" s="1">
        <f>X15*WACC!G21</f>
        <v>146204.04529583082</v>
      </c>
      <c r="Y31" s="1">
        <f>Y15*WACC!H21</f>
        <v>183178.01628018197</v>
      </c>
      <c r="Z31" s="1">
        <f>Z15*WACC!I21</f>
        <v>191957.44896523849</v>
      </c>
      <c r="AA31" s="1">
        <f>AA15*WACC!J21</f>
        <v>161871.23103933359</v>
      </c>
      <c r="AC31" s="1">
        <f>AC15*WACC!C21</f>
        <v>12141.825853828366</v>
      </c>
      <c r="AD31" s="1">
        <f>AD15*WACC!D21</f>
        <v>14800.066135917115</v>
      </c>
      <c r="AE31" s="1">
        <f>AE15*WACC!E21</f>
        <v>18516.184169982029</v>
      </c>
      <c r="AF31" s="1">
        <f>AF15*WACC!F21</f>
        <v>20065.063250421568</v>
      </c>
      <c r="AG31" s="1">
        <f>AG15*WACC!G21</f>
        <v>17785.788771656898</v>
      </c>
      <c r="AH31" s="1">
        <f>AH15*WACC!H21</f>
        <v>22292.044279938036</v>
      </c>
      <c r="AI31" s="1">
        <f>AI15*WACC!I21</f>
        <v>24754.693753152384</v>
      </c>
      <c r="AJ31" s="1">
        <f>AJ15*WACC!J21</f>
        <v>20717.733230058591</v>
      </c>
    </row>
    <row r="32" spans="1:36" x14ac:dyDescent="0.25">
      <c r="A32" s="24" t="s">
        <v>45</v>
      </c>
      <c r="B32" s="1">
        <f>B18</f>
        <v>-31410.127547509073</v>
      </c>
      <c r="C32" s="1">
        <f t="shared" ref="C32:I32" si="10">C18</f>
        <v>-40200.199613515375</v>
      </c>
      <c r="D32" s="1">
        <f t="shared" si="10"/>
        <v>13851.854072283051</v>
      </c>
      <c r="E32" s="1">
        <f t="shared" si="10"/>
        <v>-13692.659341605467</v>
      </c>
      <c r="F32" s="1">
        <f t="shared" si="10"/>
        <v>-4486.1282723678305</v>
      </c>
      <c r="G32" s="1">
        <f t="shared" si="10"/>
        <v>4816.4087055120035</v>
      </c>
      <c r="H32" s="1">
        <f t="shared" si="10"/>
        <v>-39842.228970293931</v>
      </c>
      <c r="I32" s="1">
        <f t="shared" si="10"/>
        <v>-22264.787777334524</v>
      </c>
      <c r="K32" s="1">
        <f t="shared" ref="K32:R32" si="11">K18</f>
        <v>-618.25429558995404</v>
      </c>
      <c r="L32" s="1">
        <f t="shared" si="11"/>
        <v>-758.21970322321124</v>
      </c>
      <c r="M32" s="1">
        <f t="shared" si="11"/>
        <v>-146.29061465704308</v>
      </c>
      <c r="N32" s="1">
        <f t="shared" si="11"/>
        <v>-687.67697337835205</v>
      </c>
      <c r="O32" s="1">
        <f t="shared" si="11"/>
        <v>-590.27650863979886</v>
      </c>
      <c r="P32" s="1">
        <f t="shared" si="11"/>
        <v>-359.0768917258597</v>
      </c>
      <c r="Q32" s="1">
        <f t="shared" si="11"/>
        <v>-1215.7927318574193</v>
      </c>
      <c r="R32" s="1">
        <f t="shared" si="11"/>
        <v>-685.77754472266315</v>
      </c>
      <c r="T32" s="1">
        <f t="shared" ref="T32:AA32" si="12">T18</f>
        <v>-15435.207255602018</v>
      </c>
      <c r="U32" s="1">
        <f t="shared" si="12"/>
        <v>-23508.148316262657</v>
      </c>
      <c r="V32" s="1">
        <f t="shared" si="12"/>
        <v>-10705.037683147379</v>
      </c>
      <c r="W32" s="1">
        <f t="shared" si="12"/>
        <v>-37542.787594124748</v>
      </c>
      <c r="X32" s="1">
        <f t="shared" si="12"/>
        <v>-36039.93630838181</v>
      </c>
      <c r="Y32" s="1">
        <f t="shared" si="12"/>
        <v>-32947.376843011931</v>
      </c>
      <c r="Z32" s="1">
        <f t="shared" si="12"/>
        <v>-71782.333592744806</v>
      </c>
      <c r="AA32" s="1">
        <f t="shared" si="12"/>
        <v>-38975.226487215259</v>
      </c>
      <c r="AC32" s="1">
        <f t="shared" ref="AC32:AJ32" si="13">AC18</f>
        <v>-1248.7866486253711</v>
      </c>
      <c r="AD32" s="1">
        <f t="shared" si="13"/>
        <v>-2895.9571595615098</v>
      </c>
      <c r="AE32" s="1">
        <f t="shared" si="13"/>
        <v>-32092.290750463148</v>
      </c>
      <c r="AF32" s="1">
        <f t="shared" si="13"/>
        <v>-40484.613078938739</v>
      </c>
      <c r="AG32" s="1">
        <f t="shared" si="13"/>
        <v>-29266.290115657808</v>
      </c>
      <c r="AH32" s="1">
        <f t="shared" si="13"/>
        <v>-28179.998787532997</v>
      </c>
      <c r="AI32" s="1">
        <f t="shared" si="13"/>
        <v>-30932.090250893587</v>
      </c>
      <c r="AJ32" s="1">
        <f t="shared" si="13"/>
        <v>-19187.748651151102</v>
      </c>
    </row>
    <row r="33" spans="1:36" x14ac:dyDescent="0.25">
      <c r="A33" s="24" t="s">
        <v>80</v>
      </c>
      <c r="B33" s="20">
        <f>B10*B4</f>
        <v>69935.624686353811</v>
      </c>
      <c r="C33" s="20">
        <f t="shared" ref="C33:I33" si="14">C10*C4</f>
        <v>70147.234744122543</v>
      </c>
      <c r="D33" s="20">
        <f t="shared" si="14"/>
        <v>73854.322271740937</v>
      </c>
      <c r="E33" s="20">
        <f t="shared" si="14"/>
        <v>78599.559117488025</v>
      </c>
      <c r="F33" s="20">
        <f t="shared" si="14"/>
        <v>83637.816861014537</v>
      </c>
      <c r="G33" s="20">
        <f t="shared" si="14"/>
        <v>79271.381335704398</v>
      </c>
      <c r="H33" s="20">
        <f t="shared" si="14"/>
        <v>86293.071618348316</v>
      </c>
      <c r="I33" s="20">
        <f t="shared" si="14"/>
        <v>92784.097487121428</v>
      </c>
      <c r="J33" s="19"/>
      <c r="K33" s="20">
        <f>B10*B5</f>
        <v>1307.1721172550317</v>
      </c>
      <c r="L33" s="20">
        <f t="shared" ref="L33:R33" si="15">C10*C5</f>
        <v>1277.9618637329713</v>
      </c>
      <c r="M33" s="20">
        <f t="shared" si="15"/>
        <v>1299.8016382445014</v>
      </c>
      <c r="N33" s="20">
        <f t="shared" si="15"/>
        <v>1056.1082281058182</v>
      </c>
      <c r="O33" s="20">
        <f t="shared" si="15"/>
        <v>1167.1226564705419</v>
      </c>
      <c r="P33" s="20">
        <f t="shared" si="15"/>
        <v>1520.5319992970533</v>
      </c>
      <c r="Q33" s="20">
        <f t="shared" si="15"/>
        <v>1476.3760937798768</v>
      </c>
      <c r="R33" s="20">
        <f t="shared" si="15"/>
        <v>1600.2347710014153</v>
      </c>
      <c r="S33" s="19"/>
      <c r="T33" s="20">
        <f>B6*B10</f>
        <v>40680.567956480161</v>
      </c>
      <c r="U33" s="20">
        <f t="shared" ref="U33:AA33" si="16">C6*C10</f>
        <v>48309.405913599134</v>
      </c>
      <c r="V33" s="20">
        <f t="shared" si="16"/>
        <v>58377.374614919994</v>
      </c>
      <c r="W33" s="20">
        <f t="shared" si="16"/>
        <v>54841.821791852461</v>
      </c>
      <c r="X33" s="20">
        <f t="shared" si="16"/>
        <v>59819.937777152685</v>
      </c>
      <c r="Y33" s="20">
        <f t="shared" si="16"/>
        <v>62616.860916479483</v>
      </c>
      <c r="Z33" s="20">
        <f t="shared" si="16"/>
        <v>64319.903998392292</v>
      </c>
      <c r="AA33" s="20">
        <f t="shared" si="16"/>
        <v>64710.973187486481</v>
      </c>
      <c r="AB33" s="19"/>
      <c r="AC33" s="20">
        <f>B7*B10</f>
        <v>6857.6352399110028</v>
      </c>
      <c r="AD33" s="20">
        <f t="shared" ref="AD33:AJ33" si="17">C7*C10</f>
        <v>8530.3974785453574</v>
      </c>
      <c r="AE33" s="20">
        <f t="shared" si="17"/>
        <v>10580.50147509457</v>
      </c>
      <c r="AF33" s="20">
        <f t="shared" si="17"/>
        <v>8298.5108625536996</v>
      </c>
      <c r="AG33" s="20">
        <f t="shared" si="17"/>
        <v>7277.1227053622188</v>
      </c>
      <c r="AH33" s="20">
        <f t="shared" si="17"/>
        <v>7620.2257485190376</v>
      </c>
      <c r="AI33" s="20">
        <f t="shared" si="17"/>
        <v>8294.6482894794954</v>
      </c>
      <c r="AJ33" s="20">
        <f t="shared" si="17"/>
        <v>8282.2912443907153</v>
      </c>
    </row>
    <row r="34" spans="1:36" x14ac:dyDescent="0.25">
      <c r="A34" s="25" t="s">
        <v>46</v>
      </c>
      <c r="B34" s="20">
        <f t="shared" ref="B34:I34" si="18">B50</f>
        <v>5840.0014120811256</v>
      </c>
      <c r="C34" s="20">
        <f t="shared" si="18"/>
        <v>8056.9873818912256</v>
      </c>
      <c r="D34" s="20">
        <f t="shared" si="18"/>
        <v>-557.14767984683044</v>
      </c>
      <c r="E34" s="20">
        <f t="shared" si="18"/>
        <v>12928.73402304628</v>
      </c>
      <c r="F34" s="20">
        <f t="shared" si="18"/>
        <v>7668.4524895823788</v>
      </c>
      <c r="G34" s="20">
        <f t="shared" si="18"/>
        <v>5962.7334669505035</v>
      </c>
      <c r="H34" s="20">
        <f t="shared" si="18"/>
        <v>21977.763521349676</v>
      </c>
      <c r="I34" s="20">
        <f t="shared" si="18"/>
        <v>9640.58065118999</v>
      </c>
      <c r="J34" s="19"/>
      <c r="K34" s="20">
        <f t="shared" ref="K34:R34" si="19">K50</f>
        <v>106.62933290657563</v>
      </c>
      <c r="L34" s="20">
        <f t="shared" si="19"/>
        <v>134.40047446609969</v>
      </c>
      <c r="M34" s="20">
        <f t="shared" si="19"/>
        <v>-9.8055394015325525</v>
      </c>
      <c r="N34" s="20">
        <f t="shared" si="19"/>
        <v>173.7177985988576</v>
      </c>
      <c r="O34" s="20">
        <f t="shared" si="19"/>
        <v>107.0093048403244</v>
      </c>
      <c r="P34" s="20">
        <f t="shared" si="19"/>
        <v>114.37326923044388</v>
      </c>
      <c r="Q34" s="20">
        <f t="shared" si="19"/>
        <v>376.01448238132781</v>
      </c>
      <c r="R34" s="20">
        <f t="shared" si="19"/>
        <v>166.26978963522274</v>
      </c>
      <c r="S34" s="19"/>
      <c r="T34" s="20">
        <f t="shared" ref="T34:AA34" si="20">T50</f>
        <v>2262.6049161837618</v>
      </c>
      <c r="U34" s="20">
        <f t="shared" si="20"/>
        <v>5971.2663713766506</v>
      </c>
      <c r="V34" s="20">
        <f t="shared" si="20"/>
        <v>-444.84838606080893</v>
      </c>
      <c r="W34" s="20">
        <f t="shared" si="20"/>
        <v>9018.1419684032062</v>
      </c>
      <c r="X34" s="20">
        <f t="shared" si="20"/>
        <v>5479.1424906781722</v>
      </c>
      <c r="Y34" s="20">
        <f t="shared" si="20"/>
        <v>4704.3599373963661</v>
      </c>
      <c r="Z34" s="20">
        <f t="shared" si="20"/>
        <v>16378.21608255852</v>
      </c>
      <c r="AA34" s="20">
        <f t="shared" si="20"/>
        <v>6730.1182468939369</v>
      </c>
      <c r="AB34" s="19"/>
      <c r="AC34" s="20">
        <f t="shared" ref="AC34:AJ34" si="21">AC50</f>
        <v>274.73118578689218</v>
      </c>
      <c r="AD34" s="20">
        <f t="shared" si="21"/>
        <v>1029.8892561471214</v>
      </c>
      <c r="AE34" s="20">
        <f t="shared" si="21"/>
        <v>-99.040185784882468</v>
      </c>
      <c r="AF34" s="20">
        <f t="shared" si="21"/>
        <v>1353.8792949142553</v>
      </c>
      <c r="AG34" s="20">
        <f t="shared" si="21"/>
        <v>654.07229909391424</v>
      </c>
      <c r="AH34" s="20">
        <f t="shared" si="21"/>
        <v>439.09642306635288</v>
      </c>
      <c r="AI34" s="20">
        <f t="shared" si="21"/>
        <v>2060.8411938872723</v>
      </c>
      <c r="AJ34" s="20">
        <f t="shared" si="21"/>
        <v>762.02486467392771</v>
      </c>
    </row>
    <row r="35" spans="1:36" x14ac:dyDescent="0.25">
      <c r="A35" s="25" t="s">
        <v>47</v>
      </c>
      <c r="B35" s="20">
        <f>-B34*WACC!C13</f>
        <v>-2920.0007060405628</v>
      </c>
      <c r="C35" s="20">
        <f>-C34*WACC!D13</f>
        <v>-4028.4936909456128</v>
      </c>
      <c r="D35" s="20">
        <f>-D34*WACC!E13</f>
        <v>278.57383992341522</v>
      </c>
      <c r="E35" s="20">
        <f>-E34*WACC!F13</f>
        <v>-6464.3670115231398</v>
      </c>
      <c r="F35" s="20">
        <f>-F34*WACC!G13</f>
        <v>-3834.2262447911894</v>
      </c>
      <c r="G35" s="20">
        <f>-G34*WACC!H13</f>
        <v>-2981.3667334752517</v>
      </c>
      <c r="H35" s="20">
        <f>-H34*WACC!I13</f>
        <v>-10988.881760674838</v>
      </c>
      <c r="I35" s="20">
        <f>-I34*WACC!J13</f>
        <v>-4820.290325594995</v>
      </c>
      <c r="J35" s="19"/>
      <c r="K35" s="20">
        <f>-K34*WACC!C13</f>
        <v>-53.314666453287813</v>
      </c>
      <c r="L35" s="20">
        <f>-L34*WACC!D13</f>
        <v>-67.200237233049847</v>
      </c>
      <c r="M35" s="20">
        <f>-M34*WACC!E13</f>
        <v>4.9027697007662763</v>
      </c>
      <c r="N35" s="20">
        <f>-N34*WACC!F13</f>
        <v>-86.858899299428799</v>
      </c>
      <c r="O35" s="20">
        <f>-O34*WACC!G13</f>
        <v>-53.504652420162202</v>
      </c>
      <c r="P35" s="20">
        <f>-P34*WACC!H13</f>
        <v>-57.186634615221941</v>
      </c>
      <c r="Q35" s="20">
        <f>-Q34*WACC!I13</f>
        <v>-188.0072411906639</v>
      </c>
      <c r="R35" s="20">
        <f>-R34*WACC!J13</f>
        <v>-83.134894817611368</v>
      </c>
      <c r="S35" s="19"/>
      <c r="T35" s="20">
        <f>-T34*WACC!C13</f>
        <v>-1131.3024580918809</v>
      </c>
      <c r="U35" s="20">
        <f>-U34*WACC!D13</f>
        <v>-2985.6331856883253</v>
      </c>
      <c r="V35" s="20">
        <f>-V34*WACC!E13</f>
        <v>222.42419303040447</v>
      </c>
      <c r="W35" s="20">
        <f>-W34*WACC!F13</f>
        <v>-4509.0709842016031</v>
      </c>
      <c r="X35" s="20">
        <f>-X34*WACC!G13</f>
        <v>-2739.5712453390861</v>
      </c>
      <c r="Y35" s="20">
        <f>-Y34*WACC!H13</f>
        <v>-2352.1799686981831</v>
      </c>
      <c r="Z35" s="20">
        <f>-Z34*WACC!I13</f>
        <v>-8189.1080412792599</v>
      </c>
      <c r="AA35" s="20">
        <f>-AA34*WACC!J13</f>
        <v>-3365.0591234469684</v>
      </c>
      <c r="AB35" s="19"/>
      <c r="AC35" s="20">
        <f>-AC34*WACC!C13</f>
        <v>-137.36559289344609</v>
      </c>
      <c r="AD35" s="20">
        <f>-AD34*WACC!D13</f>
        <v>-514.94462807356069</v>
      </c>
      <c r="AE35" s="20">
        <f>-AE34*WACC!E13</f>
        <v>49.520092892441234</v>
      </c>
      <c r="AF35" s="20">
        <f>-AF34*WACC!F13</f>
        <v>-676.93964745712765</v>
      </c>
      <c r="AG35" s="20">
        <f>-AG34*WACC!G13</f>
        <v>-327.03614954695712</v>
      </c>
      <c r="AH35" s="20">
        <f>-AH34*WACC!H13</f>
        <v>-219.54821153317644</v>
      </c>
      <c r="AI35" s="20">
        <f>-AI34*WACC!I13</f>
        <v>-1030.4205969436362</v>
      </c>
      <c r="AJ35" s="20">
        <f>-AJ34*WACC!J13</f>
        <v>-381.01243233696385</v>
      </c>
    </row>
    <row r="36" spans="1:36" x14ac:dyDescent="0.25">
      <c r="A36" s="24" t="s">
        <v>48</v>
      </c>
      <c r="B36" s="20">
        <f t="shared" ref="B36:I36" si="22">B34+B35</f>
        <v>2920.0007060405628</v>
      </c>
      <c r="C36" s="20">
        <f t="shared" si="22"/>
        <v>4028.4936909456128</v>
      </c>
      <c r="D36" s="20">
        <f t="shared" si="22"/>
        <v>-278.57383992341522</v>
      </c>
      <c r="E36" s="20">
        <f t="shared" si="22"/>
        <v>6464.3670115231398</v>
      </c>
      <c r="F36" s="20">
        <f t="shared" si="22"/>
        <v>3834.2262447911894</v>
      </c>
      <c r="G36" s="20">
        <f t="shared" si="22"/>
        <v>2981.3667334752517</v>
      </c>
      <c r="H36" s="20">
        <f t="shared" si="22"/>
        <v>10988.881760674838</v>
      </c>
      <c r="I36" s="20">
        <f t="shared" si="22"/>
        <v>4820.290325594995</v>
      </c>
      <c r="J36" s="19"/>
      <c r="K36" s="20">
        <f t="shared" ref="K36:R36" si="23">K34+K35</f>
        <v>53.314666453287813</v>
      </c>
      <c r="L36" s="20">
        <f t="shared" si="23"/>
        <v>67.200237233049847</v>
      </c>
      <c r="M36" s="20">
        <f t="shared" si="23"/>
        <v>-4.9027697007662763</v>
      </c>
      <c r="N36" s="20">
        <f t="shared" si="23"/>
        <v>86.858899299428799</v>
      </c>
      <c r="O36" s="20">
        <f t="shared" si="23"/>
        <v>53.504652420162202</v>
      </c>
      <c r="P36" s="20">
        <f t="shared" si="23"/>
        <v>57.186634615221941</v>
      </c>
      <c r="Q36" s="20">
        <f t="shared" si="23"/>
        <v>188.0072411906639</v>
      </c>
      <c r="R36" s="20">
        <f t="shared" si="23"/>
        <v>83.134894817611368</v>
      </c>
      <c r="S36" s="19"/>
      <c r="T36" s="20">
        <f t="shared" ref="T36:AA36" si="24">T34+T35</f>
        <v>1131.3024580918809</v>
      </c>
      <c r="U36" s="20">
        <f t="shared" si="24"/>
        <v>2985.6331856883253</v>
      </c>
      <c r="V36" s="20">
        <f t="shared" si="24"/>
        <v>-222.42419303040447</v>
      </c>
      <c r="W36" s="20">
        <f t="shared" si="24"/>
        <v>4509.0709842016031</v>
      </c>
      <c r="X36" s="20">
        <f t="shared" si="24"/>
        <v>2739.5712453390861</v>
      </c>
      <c r="Y36" s="20">
        <f t="shared" si="24"/>
        <v>2352.1799686981831</v>
      </c>
      <c r="Z36" s="20">
        <f t="shared" si="24"/>
        <v>8189.1080412792599</v>
      </c>
      <c r="AA36" s="20">
        <f t="shared" si="24"/>
        <v>3365.0591234469684</v>
      </c>
      <c r="AB36" s="19"/>
      <c r="AC36" s="20">
        <f t="shared" ref="AC36:AJ36" si="25">AC34+AC35</f>
        <v>137.36559289344609</v>
      </c>
      <c r="AD36" s="20">
        <f t="shared" si="25"/>
        <v>514.94462807356069</v>
      </c>
      <c r="AE36" s="20">
        <f t="shared" si="25"/>
        <v>-49.520092892441234</v>
      </c>
      <c r="AF36" s="20">
        <f t="shared" si="25"/>
        <v>676.93964745712765</v>
      </c>
      <c r="AG36" s="20">
        <f t="shared" si="25"/>
        <v>327.03614954695712</v>
      </c>
      <c r="AH36" s="20">
        <f t="shared" si="25"/>
        <v>219.54821153317644</v>
      </c>
      <c r="AI36" s="20">
        <f t="shared" si="25"/>
        <v>1030.4205969436362</v>
      </c>
      <c r="AJ36" s="20">
        <f t="shared" si="25"/>
        <v>381.01243233696385</v>
      </c>
    </row>
    <row r="37" spans="1:36" x14ac:dyDescent="0.25">
      <c r="A37" s="23" t="s">
        <v>81</v>
      </c>
      <c r="B37" s="20">
        <f t="shared" ref="B37:I37" si="26">B31-B32+B33+B36</f>
        <v>228090.6789112399</v>
      </c>
      <c r="C37" s="20">
        <f t="shared" si="26"/>
        <v>236079.95369051088</v>
      </c>
      <c r="D37" s="20">
        <f t="shared" si="26"/>
        <v>188971.09839345649</v>
      </c>
      <c r="E37" s="20">
        <f t="shared" si="26"/>
        <v>288803.34822948638</v>
      </c>
      <c r="F37" s="20">
        <f t="shared" si="26"/>
        <v>296374.75252451067</v>
      </c>
      <c r="G37" s="20">
        <f t="shared" si="26"/>
        <v>309335.13097240828</v>
      </c>
      <c r="H37" s="20">
        <f t="shared" si="26"/>
        <v>394658.73793022725</v>
      </c>
      <c r="I37" s="20">
        <f t="shared" si="26"/>
        <v>351963.90916173218</v>
      </c>
      <c r="J37" s="19"/>
      <c r="K37" s="20">
        <f t="shared" ref="K37:R37" si="27">K31-K32+K33+K36</f>
        <v>4293.1622541545621</v>
      </c>
      <c r="L37" s="20">
        <f t="shared" si="27"/>
        <v>4320.6196468569296</v>
      </c>
      <c r="M37" s="20">
        <f t="shared" si="27"/>
        <v>3715.8800141582847</v>
      </c>
      <c r="N37" s="20">
        <f t="shared" si="27"/>
        <v>4384.2201275206207</v>
      </c>
      <c r="O37" s="20">
        <f t="shared" si="27"/>
        <v>4663.4319222585245</v>
      </c>
      <c r="P37" s="20">
        <f t="shared" si="27"/>
        <v>6384.9270870922219</v>
      </c>
      <c r="Q37" s="20">
        <f t="shared" si="27"/>
        <v>7286.2987607040668</v>
      </c>
      <c r="R37" s="20">
        <f t="shared" si="27"/>
        <v>6372.0536663518087</v>
      </c>
      <c r="S37" s="19"/>
      <c r="T37" s="20">
        <f t="shared" ref="T37:AA37" si="28">T31-T32+T33+T36</f>
        <v>129274.29324555698</v>
      </c>
      <c r="U37" s="20">
        <f t="shared" si="28"/>
        <v>158619.02416950811</v>
      </c>
      <c r="V37" s="20">
        <f t="shared" si="28"/>
        <v>171022.08526784947</v>
      </c>
      <c r="W37" s="20">
        <f t="shared" si="28"/>
        <v>229496.34140751584</v>
      </c>
      <c r="X37" s="20">
        <f t="shared" si="28"/>
        <v>244803.49062670441</v>
      </c>
      <c r="Y37" s="20">
        <f t="shared" si="28"/>
        <v>281094.43400837155</v>
      </c>
      <c r="Z37" s="20">
        <f t="shared" si="28"/>
        <v>336248.79459765484</v>
      </c>
      <c r="AA37" s="20">
        <f t="shared" si="28"/>
        <v>268922.48983748234</v>
      </c>
      <c r="AB37" s="19"/>
      <c r="AC37" s="20">
        <f t="shared" ref="AC37:AJ37" si="29">AC31-AC32+AC33+AC36</f>
        <v>20385.613335258186</v>
      </c>
      <c r="AD37" s="20">
        <f t="shared" si="29"/>
        <v>26741.365402097545</v>
      </c>
      <c r="AE37" s="20">
        <f t="shared" si="29"/>
        <v>61139.456302647312</v>
      </c>
      <c r="AF37" s="20">
        <f t="shared" si="29"/>
        <v>69525.126839371136</v>
      </c>
      <c r="AG37" s="20">
        <f t="shared" si="29"/>
        <v>54656.237742223886</v>
      </c>
      <c r="AH37" s="20">
        <f t="shared" si="29"/>
        <v>58311.817027523248</v>
      </c>
      <c r="AI37" s="20">
        <f t="shared" si="29"/>
        <v>65011.852890469105</v>
      </c>
      <c r="AJ37" s="20">
        <f t="shared" si="29"/>
        <v>48568.785557937372</v>
      </c>
    </row>
    <row r="38" spans="1:36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9"/>
      <c r="K38" s="18"/>
      <c r="L38" s="18"/>
      <c r="M38" s="18"/>
      <c r="N38" s="18"/>
      <c r="O38" s="18"/>
      <c r="P38" s="18"/>
      <c r="Q38" s="18"/>
      <c r="R38" s="18"/>
      <c r="S38" s="19"/>
      <c r="T38" s="18"/>
      <c r="U38" s="18"/>
      <c r="V38" s="18"/>
      <c r="W38" s="18"/>
      <c r="X38" s="18"/>
      <c r="Y38" s="18"/>
      <c r="Z38" s="18"/>
      <c r="AA38" s="18"/>
      <c r="AB38" s="19"/>
      <c r="AC38" s="18"/>
      <c r="AD38" s="18"/>
      <c r="AE38" s="18"/>
      <c r="AF38" s="18"/>
      <c r="AG38" s="18"/>
      <c r="AH38" s="18"/>
      <c r="AI38" s="18"/>
      <c r="AJ38" s="18"/>
    </row>
    <row r="39" spans="1:36" x14ac:dyDescent="0.25">
      <c r="A39" s="21"/>
    </row>
    <row r="40" spans="1:36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T40" s="14"/>
      <c r="U40" s="14"/>
      <c r="V40" s="14"/>
      <c r="W40" s="14"/>
      <c r="X40" s="14"/>
      <c r="Y40" s="14"/>
      <c r="Z40" s="14"/>
      <c r="AA40" s="14"/>
    </row>
    <row r="41" spans="1:36" x14ac:dyDescent="0.25">
      <c r="A41" s="21" t="s">
        <v>58</v>
      </c>
      <c r="B41" s="17">
        <f>B33</f>
        <v>69935.624686353811</v>
      </c>
      <c r="C41" s="17">
        <f t="shared" ref="C41:I41" si="30">C33</f>
        <v>70147.234744122543</v>
      </c>
      <c r="D41" s="17">
        <f t="shared" si="30"/>
        <v>73854.322271740937</v>
      </c>
      <c r="E41" s="17">
        <f t="shared" si="30"/>
        <v>78599.559117488025</v>
      </c>
      <c r="F41" s="17">
        <f t="shared" si="30"/>
        <v>83637.816861014537</v>
      </c>
      <c r="G41" s="17">
        <f t="shared" si="30"/>
        <v>79271.381335704398</v>
      </c>
      <c r="H41" s="17">
        <f t="shared" si="30"/>
        <v>86293.071618348316</v>
      </c>
      <c r="I41" s="17">
        <f t="shared" si="30"/>
        <v>92784.097487121428</v>
      </c>
      <c r="K41" s="17">
        <f>K33</f>
        <v>1307.1721172550317</v>
      </c>
      <c r="L41" s="17">
        <f t="shared" ref="L41:R41" si="31">L33</f>
        <v>1277.9618637329713</v>
      </c>
      <c r="M41" s="17">
        <f t="shared" si="31"/>
        <v>1299.8016382445014</v>
      </c>
      <c r="N41" s="17">
        <f t="shared" si="31"/>
        <v>1056.1082281058182</v>
      </c>
      <c r="O41" s="17">
        <f t="shared" si="31"/>
        <v>1167.1226564705419</v>
      </c>
      <c r="P41" s="17">
        <f t="shared" si="31"/>
        <v>1520.5319992970533</v>
      </c>
      <c r="Q41" s="17">
        <f t="shared" si="31"/>
        <v>1476.3760937798768</v>
      </c>
      <c r="R41" s="17">
        <f t="shared" si="31"/>
        <v>1600.2347710014153</v>
      </c>
      <c r="T41" s="17">
        <f>T33</f>
        <v>40680.567956480161</v>
      </c>
      <c r="U41" s="17">
        <f t="shared" ref="U41:AA41" si="32">U33</f>
        <v>48309.405913599134</v>
      </c>
      <c r="V41" s="17">
        <f t="shared" si="32"/>
        <v>58377.374614919994</v>
      </c>
      <c r="W41" s="17">
        <f t="shared" si="32"/>
        <v>54841.821791852461</v>
      </c>
      <c r="X41" s="17">
        <f t="shared" si="32"/>
        <v>59819.937777152685</v>
      </c>
      <c r="Y41" s="17">
        <f t="shared" si="32"/>
        <v>62616.860916479483</v>
      </c>
      <c r="Z41" s="17">
        <f t="shared" si="32"/>
        <v>64319.903998392292</v>
      </c>
      <c r="AA41" s="17">
        <f t="shared" si="32"/>
        <v>64710.973187486481</v>
      </c>
      <c r="AC41" s="17">
        <f>AC33</f>
        <v>6857.6352399110028</v>
      </c>
      <c r="AD41" s="17">
        <f t="shared" ref="AD41:AJ41" si="33">AD33</f>
        <v>8530.3974785453574</v>
      </c>
      <c r="AE41" s="17">
        <f t="shared" si="33"/>
        <v>10580.50147509457</v>
      </c>
      <c r="AF41" s="17">
        <f t="shared" si="33"/>
        <v>8298.5108625536996</v>
      </c>
      <c r="AG41" s="17">
        <f t="shared" si="33"/>
        <v>7277.1227053622188</v>
      </c>
      <c r="AH41" s="17">
        <f t="shared" si="33"/>
        <v>7620.2257485190376</v>
      </c>
      <c r="AI41" s="17">
        <f t="shared" si="33"/>
        <v>8294.6482894794954</v>
      </c>
      <c r="AJ41" s="17">
        <f t="shared" si="33"/>
        <v>8282.2912443907153</v>
      </c>
    </row>
    <row r="42" spans="1:36" x14ac:dyDescent="0.25">
      <c r="A42" s="21" t="s">
        <v>59</v>
      </c>
      <c r="B42" s="1">
        <f>B17</f>
        <v>-75714.011184817165</v>
      </c>
      <c r="C42" s="1">
        <f t="shared" ref="C42:I42" si="34">C17</f>
        <v>-78372.321051396459</v>
      </c>
      <c r="D42" s="1">
        <f t="shared" si="34"/>
        <v>-51663.863705096286</v>
      </c>
      <c r="E42" s="1">
        <f t="shared" si="34"/>
        <v>-63316.420421534611</v>
      </c>
      <c r="F42" s="1">
        <f t="shared" si="34"/>
        <v>-71405.895920968745</v>
      </c>
      <c r="G42" s="1">
        <f t="shared" si="34"/>
        <v>-75400.042591737511</v>
      </c>
      <c r="H42" s="1">
        <f t="shared" si="34"/>
        <v>-83458.225538538842</v>
      </c>
      <c r="I42" s="1">
        <f t="shared" si="34"/>
        <v>-94720.583170326368</v>
      </c>
      <c r="K42" s="1">
        <f t="shared" ref="K42:R42" si="35">K17</f>
        <v>-1453.5002233003718</v>
      </c>
      <c r="L42" s="1">
        <f t="shared" si="35"/>
        <v>-1488.7379493310718</v>
      </c>
      <c r="M42" s="1">
        <f t="shared" si="35"/>
        <v>-1299.3367015803274</v>
      </c>
      <c r="N42" s="1">
        <f t="shared" si="35"/>
        <v>-1354.4499549892614</v>
      </c>
      <c r="O42" s="1">
        <f t="shared" si="35"/>
        <v>-1524.1073990158047</v>
      </c>
      <c r="P42" s="1">
        <f t="shared" si="35"/>
        <v>-1897.7366074054273</v>
      </c>
      <c r="Q42" s="1">
        <f t="shared" si="35"/>
        <v>-1962.0127172177511</v>
      </c>
      <c r="R42" s="1">
        <f t="shared" si="35"/>
        <v>-1935.4128409491875</v>
      </c>
      <c r="T42" s="1">
        <f t="shared" ref="T42:AA42" si="36">T17</f>
        <v>-44420.40378965393</v>
      </c>
      <c r="U42" s="1">
        <f t="shared" si="36"/>
        <v>-48599.569104919174</v>
      </c>
      <c r="V42" s="1">
        <f t="shared" si="36"/>
        <v>-62503.877539408815</v>
      </c>
      <c r="W42" s="1">
        <f t="shared" si="36"/>
        <v>-72174.813122816238</v>
      </c>
      <c r="X42" s="1">
        <f t="shared" si="36"/>
        <v>-83918.370391703473</v>
      </c>
      <c r="Y42" s="1">
        <f t="shared" si="36"/>
        <v>-96326.713632190251</v>
      </c>
      <c r="Z42" s="1">
        <f t="shared" si="36"/>
        <v>-104301.43407480296</v>
      </c>
      <c r="AA42" s="1">
        <f t="shared" si="36"/>
        <v>-89490.291216417681</v>
      </c>
      <c r="AC42" s="1">
        <f t="shared" ref="AC42:AJ42" si="37">AC17</f>
        <v>-6437.1676120688917</v>
      </c>
      <c r="AD42" s="1">
        <f t="shared" si="37"/>
        <v>-7395.9976389501644</v>
      </c>
      <c r="AE42" s="1">
        <f t="shared" si="37"/>
        <v>-41532.651878496901</v>
      </c>
      <c r="AF42" s="1">
        <f t="shared" si="37"/>
        <v>-45755.409461148258</v>
      </c>
      <c r="AG42" s="1">
        <f t="shared" si="37"/>
        <v>-35126.049120746786</v>
      </c>
      <c r="AH42" s="1">
        <f t="shared" si="37"/>
        <v>-36270.997618897905</v>
      </c>
      <c r="AI42" s="1">
        <f t="shared" si="37"/>
        <v>-35271.028085017868</v>
      </c>
      <c r="AJ42" s="1">
        <f t="shared" si="37"/>
        <v>-25934.629000317538</v>
      </c>
    </row>
    <row r="43" spans="1:36" x14ac:dyDescent="0.25">
      <c r="A43" s="21" t="s">
        <v>60</v>
      </c>
      <c r="B43" s="1">
        <f t="shared" ref="B43:I43" si="38">B28</f>
        <v>62974.371666459294</v>
      </c>
      <c r="C43" s="1">
        <f t="shared" si="38"/>
        <v>60703.773288679702</v>
      </c>
      <c r="D43" s="1">
        <f t="shared" si="38"/>
        <v>65310.07134944258</v>
      </c>
      <c r="E43" s="1">
        <f t="shared" si="38"/>
        <v>103791.58861362985</v>
      </c>
      <c r="F43" s="1">
        <f t="shared" si="38"/>
        <v>115769.53144391176</v>
      </c>
      <c r="G43" s="1">
        <f t="shared" si="38"/>
        <v>134787.92882179204</v>
      </c>
      <c r="H43" s="1">
        <f t="shared" si="38"/>
        <v>151648.22903548574</v>
      </c>
      <c r="I43" s="1">
        <f t="shared" si="38"/>
        <v>132323.95966697476</v>
      </c>
      <c r="K43" s="1">
        <f t="shared" ref="K43:R43" si="39">K28</f>
        <v>1177.0588039104659</v>
      </c>
      <c r="L43" s="1">
        <f t="shared" si="39"/>
        <v>1105.9182522390856</v>
      </c>
      <c r="M43" s="1">
        <f t="shared" si="39"/>
        <v>1149.4268056719068</v>
      </c>
      <c r="N43" s="1">
        <f t="shared" si="39"/>
        <v>1394.6026157625072</v>
      </c>
      <c r="O43" s="1">
        <f t="shared" si="39"/>
        <v>1615.5041839709884</v>
      </c>
      <c r="P43" s="1">
        <f t="shared" si="39"/>
        <v>2585.4142496214795</v>
      </c>
      <c r="Q43" s="1">
        <f t="shared" si="39"/>
        <v>2594.5283417683017</v>
      </c>
      <c r="R43" s="1">
        <f t="shared" si="39"/>
        <v>2282.1734222836299</v>
      </c>
      <c r="T43" s="1">
        <f t="shared" ref="T43:AA43" si="40">T28</f>
        <v>36631.305112141417</v>
      </c>
      <c r="U43" s="1">
        <f t="shared" si="40"/>
        <v>41805.827913061614</v>
      </c>
      <c r="V43" s="1">
        <f t="shared" si="40"/>
        <v>51623.661067057124</v>
      </c>
      <c r="W43" s="1">
        <f t="shared" si="40"/>
        <v>72419.23326482733</v>
      </c>
      <c r="X43" s="1">
        <f t="shared" si="40"/>
        <v>82801.374155582176</v>
      </c>
      <c r="Y43" s="1">
        <f t="shared" si="40"/>
        <v>106469.65966837585</v>
      </c>
      <c r="Z43" s="1">
        <f t="shared" si="40"/>
        <v>113033.40291591472</v>
      </c>
      <c r="AA43" s="1">
        <f t="shared" si="40"/>
        <v>92287.497943924885</v>
      </c>
      <c r="AC43" s="1">
        <f t="shared" ref="AC43:AJ43" si="41">AC28</f>
        <v>6175.0398639883733</v>
      </c>
      <c r="AD43" s="1">
        <f t="shared" si="41"/>
        <v>7382.0060974439157</v>
      </c>
      <c r="AE43" s="1">
        <f t="shared" si="41"/>
        <v>9356.4369016722139</v>
      </c>
      <c r="AF43" s="1">
        <f t="shared" si="41"/>
        <v>10958.275532620304</v>
      </c>
      <c r="AG43" s="1">
        <f t="shared" si="41"/>
        <v>10072.824919134509</v>
      </c>
      <c r="AH43" s="1">
        <f t="shared" si="41"/>
        <v>12956.938916551353</v>
      </c>
      <c r="AI43" s="1">
        <f t="shared" si="41"/>
        <v>14576.705869678748</v>
      </c>
      <c r="AJ43" s="1">
        <f t="shared" si="41"/>
        <v>11811.782430981924</v>
      </c>
    </row>
    <row r="44" spans="1:36" x14ac:dyDescent="0.25">
      <c r="A44" s="21" t="s">
        <v>67</v>
      </c>
      <c r="B44" s="1">
        <f>B41-B42+B43</f>
        <v>208624.00753763027</v>
      </c>
      <c r="C44" s="1">
        <f t="shared" ref="C44:I44" si="42">C41-C42+C43</f>
        <v>209223.32908419869</v>
      </c>
      <c r="D44" s="1">
        <f t="shared" si="42"/>
        <v>190828.2573262798</v>
      </c>
      <c r="E44" s="1">
        <f t="shared" si="42"/>
        <v>245707.56815265247</v>
      </c>
      <c r="F44" s="1">
        <f t="shared" si="42"/>
        <v>270813.24422589503</v>
      </c>
      <c r="G44" s="1">
        <f t="shared" si="42"/>
        <v>289459.35274923395</v>
      </c>
      <c r="H44" s="1">
        <f t="shared" si="42"/>
        <v>321399.5261923729</v>
      </c>
      <c r="I44" s="1">
        <f t="shared" si="42"/>
        <v>319828.64032442251</v>
      </c>
      <c r="K44" s="1">
        <f t="shared" ref="K44:R44" si="43">K41-K42+K43</f>
        <v>3937.7311444658694</v>
      </c>
      <c r="L44" s="1">
        <f t="shared" si="43"/>
        <v>3872.6180653031288</v>
      </c>
      <c r="M44" s="1">
        <f t="shared" si="43"/>
        <v>3748.5651454967356</v>
      </c>
      <c r="N44" s="1">
        <f t="shared" si="43"/>
        <v>3805.160798857587</v>
      </c>
      <c r="O44" s="1">
        <f t="shared" si="43"/>
        <v>4306.7342394573352</v>
      </c>
      <c r="P44" s="1">
        <f t="shared" si="43"/>
        <v>6003.6828563239596</v>
      </c>
      <c r="Q44" s="1">
        <f t="shared" si="43"/>
        <v>6032.9171527659291</v>
      </c>
      <c r="R44" s="1">
        <f t="shared" si="43"/>
        <v>5817.8210342342327</v>
      </c>
      <c r="T44" s="1">
        <f t="shared" ref="T44:AA44" si="44">T41-T42+T43</f>
        <v>121732.27685827551</v>
      </c>
      <c r="U44" s="1">
        <f t="shared" si="44"/>
        <v>138714.80293157994</v>
      </c>
      <c r="V44" s="1">
        <f t="shared" si="44"/>
        <v>172504.91322138591</v>
      </c>
      <c r="W44" s="1">
        <f t="shared" si="44"/>
        <v>199435.86817949603</v>
      </c>
      <c r="X44" s="1">
        <f t="shared" si="44"/>
        <v>226539.68232443836</v>
      </c>
      <c r="Y44" s="1">
        <f t="shared" si="44"/>
        <v>265413.2342170456</v>
      </c>
      <c r="Z44" s="1">
        <f t="shared" si="44"/>
        <v>281654.74098910997</v>
      </c>
      <c r="AA44" s="1">
        <f t="shared" si="44"/>
        <v>246488.76234782903</v>
      </c>
      <c r="AC44" s="1">
        <f t="shared" ref="AC44:AJ44" si="45">AC41-AC42+AC43</f>
        <v>19469.842715968269</v>
      </c>
      <c r="AD44" s="1">
        <f t="shared" si="45"/>
        <v>23308.401214939437</v>
      </c>
      <c r="AE44" s="1">
        <f t="shared" si="45"/>
        <v>61469.590255263684</v>
      </c>
      <c r="AF44" s="1">
        <f t="shared" si="45"/>
        <v>65012.195856322258</v>
      </c>
      <c r="AG44" s="1">
        <f t="shared" si="45"/>
        <v>52475.996745243516</v>
      </c>
      <c r="AH44" s="1">
        <f t="shared" si="45"/>
        <v>56848.162283968297</v>
      </c>
      <c r="AI44" s="1">
        <f t="shared" si="45"/>
        <v>58142.382244176115</v>
      </c>
      <c r="AJ44" s="1">
        <f t="shared" si="45"/>
        <v>46028.702675690176</v>
      </c>
    </row>
    <row r="45" spans="1:36" x14ac:dyDescent="0.25">
      <c r="A45" s="21"/>
      <c r="B45" s="14"/>
      <c r="C45" s="14"/>
      <c r="D45" s="14"/>
      <c r="E45" s="14"/>
      <c r="F45" s="14"/>
      <c r="G45" s="14"/>
      <c r="H45" s="14"/>
      <c r="I45" s="14"/>
      <c r="K45" s="14"/>
      <c r="L45" s="14"/>
      <c r="M45" s="14"/>
      <c r="N45" s="14"/>
      <c r="O45" s="14"/>
      <c r="P45" s="14"/>
      <c r="Q45" s="14"/>
      <c r="R45" s="14"/>
      <c r="T45" s="14"/>
      <c r="U45" s="14"/>
      <c r="V45" s="14"/>
      <c r="W45" s="14"/>
      <c r="X45" s="14"/>
      <c r="Y45" s="14"/>
      <c r="Z45" s="14"/>
      <c r="AA45" s="14"/>
      <c r="AC45" s="14"/>
      <c r="AD45" s="14"/>
      <c r="AE45" s="14"/>
      <c r="AF45" s="14"/>
      <c r="AG45" s="14"/>
      <c r="AH45" s="14"/>
      <c r="AI45" s="14"/>
      <c r="AJ45" s="14"/>
    </row>
    <row r="46" spans="1:36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K46" s="14"/>
      <c r="L46" s="14"/>
      <c r="M46" s="14"/>
      <c r="N46" s="14"/>
      <c r="O46" s="14"/>
      <c r="P46" s="14"/>
      <c r="Q46" s="14"/>
      <c r="R46" s="14"/>
      <c r="T46" s="14"/>
      <c r="U46" s="14"/>
      <c r="V46" s="14"/>
      <c r="W46" s="14"/>
      <c r="X46" s="14"/>
      <c r="Y46" s="14"/>
      <c r="Z46" s="14"/>
      <c r="AA46" s="14"/>
      <c r="AC46" s="14"/>
      <c r="AD46" s="14"/>
      <c r="AE46" s="14"/>
      <c r="AF46" s="14"/>
      <c r="AG46" s="14"/>
      <c r="AH46" s="14"/>
      <c r="AI46" s="14"/>
      <c r="AJ46" s="14"/>
    </row>
    <row r="47" spans="1:36" x14ac:dyDescent="0.25">
      <c r="A47" s="21" t="s">
        <v>73</v>
      </c>
      <c r="B47" s="1">
        <f t="shared" ref="B47:I47" si="46">B37-B44</f>
        <v>19466.671373609628</v>
      </c>
      <c r="C47" s="1">
        <f t="shared" si="46"/>
        <v>26856.624606312194</v>
      </c>
      <c r="D47" s="1">
        <f t="shared" si="46"/>
        <v>-1857.1589328233094</v>
      </c>
      <c r="E47" s="1">
        <f t="shared" si="46"/>
        <v>43095.780076833908</v>
      </c>
      <c r="F47" s="1">
        <f t="shared" si="46"/>
        <v>25561.508298615634</v>
      </c>
      <c r="G47" s="1">
        <f t="shared" si="46"/>
        <v>19875.778223174333</v>
      </c>
      <c r="H47" s="1">
        <f t="shared" si="46"/>
        <v>73259.211737854348</v>
      </c>
      <c r="I47" s="1">
        <f t="shared" si="46"/>
        <v>32135.268837309675</v>
      </c>
      <c r="K47" s="1">
        <f t="shared" ref="K47:R47" si="47">K37-K44</f>
        <v>355.43110968869269</v>
      </c>
      <c r="L47" s="1">
        <f t="shared" si="47"/>
        <v>448.00158155380086</v>
      </c>
      <c r="M47" s="1">
        <f t="shared" si="47"/>
        <v>-32.685131338450901</v>
      </c>
      <c r="N47" s="1">
        <f t="shared" si="47"/>
        <v>579.05932866303374</v>
      </c>
      <c r="O47" s="1">
        <f t="shared" si="47"/>
        <v>356.69768280118933</v>
      </c>
      <c r="P47" s="1">
        <f t="shared" si="47"/>
        <v>381.24423076826224</v>
      </c>
      <c r="Q47" s="1">
        <f t="shared" si="47"/>
        <v>1253.3816079381377</v>
      </c>
      <c r="R47" s="1">
        <f t="shared" si="47"/>
        <v>554.23263211757603</v>
      </c>
      <c r="T47" s="1">
        <f t="shared" ref="T47:AA47" si="48">T37-T44</f>
        <v>7542.0163872814737</v>
      </c>
      <c r="U47" s="1">
        <f t="shared" si="48"/>
        <v>19904.22123792817</v>
      </c>
      <c r="V47" s="1">
        <f t="shared" si="48"/>
        <v>-1482.8279535364418</v>
      </c>
      <c r="W47" s="1">
        <f t="shared" si="48"/>
        <v>30060.473228019808</v>
      </c>
      <c r="X47" s="1">
        <f t="shared" si="48"/>
        <v>18263.808302266058</v>
      </c>
      <c r="Y47" s="1">
        <f t="shared" si="48"/>
        <v>15681.199791325955</v>
      </c>
      <c r="Z47" s="1">
        <f t="shared" si="48"/>
        <v>54594.053608544869</v>
      </c>
      <c r="AA47" s="1">
        <f t="shared" si="48"/>
        <v>22433.727489653305</v>
      </c>
      <c r="AC47" s="1">
        <f t="shared" ref="AC47:AJ47" si="49">AC37-AC44</f>
        <v>915.77061928991679</v>
      </c>
      <c r="AD47" s="1">
        <f t="shared" si="49"/>
        <v>3432.964187158108</v>
      </c>
      <c r="AE47" s="1">
        <f t="shared" si="49"/>
        <v>-330.13395261637197</v>
      </c>
      <c r="AF47" s="1">
        <f t="shared" si="49"/>
        <v>4512.9309830488783</v>
      </c>
      <c r="AG47" s="1">
        <f t="shared" si="49"/>
        <v>2180.2409969803703</v>
      </c>
      <c r="AH47" s="1">
        <f t="shared" si="49"/>
        <v>1463.654743554951</v>
      </c>
      <c r="AI47" s="1">
        <f t="shared" si="49"/>
        <v>6869.4706462929898</v>
      </c>
      <c r="AJ47" s="1">
        <f t="shared" si="49"/>
        <v>2540.0828822471958</v>
      </c>
    </row>
    <row r="48" spans="1:36" x14ac:dyDescent="0.25">
      <c r="A48" s="21" t="s">
        <v>74</v>
      </c>
      <c r="B48" s="1">
        <f>B47*WACC!C12</f>
        <v>5840.0014120811256</v>
      </c>
      <c r="C48" s="1">
        <f>C47*WACC!D12</f>
        <v>8056.9873818912265</v>
      </c>
      <c r="D48" s="1">
        <f>D47*WACC!E12</f>
        <v>-557.14767984682464</v>
      </c>
      <c r="E48" s="1">
        <f>E47*WACC!F12</f>
        <v>12928.734023046271</v>
      </c>
      <c r="F48" s="1">
        <f>F47*WACC!G12</f>
        <v>7668.4524895823752</v>
      </c>
      <c r="G48" s="1">
        <f>G47*WACC!H12</f>
        <v>5962.7334669504999</v>
      </c>
      <c r="H48" s="1">
        <f>H47*WACC!I12</f>
        <v>21977.763521349672</v>
      </c>
      <c r="I48" s="1">
        <f>I47*WACC!J12</f>
        <v>9640.5806511899918</v>
      </c>
      <c r="K48" s="1">
        <f>K47*WACC!C12</f>
        <v>106.62933290657563</v>
      </c>
      <c r="L48" s="1">
        <f>L47*WACC!D12</f>
        <v>134.40047446609969</v>
      </c>
      <c r="M48" s="1">
        <f>M47*WACC!E12</f>
        <v>-9.805539401532311</v>
      </c>
      <c r="N48" s="1">
        <f>N47*WACC!F12</f>
        <v>173.71779859885768</v>
      </c>
      <c r="O48" s="1">
        <f>O47*WACC!G12</f>
        <v>107.0093048403245</v>
      </c>
      <c r="P48" s="1">
        <f>P47*WACC!H12</f>
        <v>114.37326923044415</v>
      </c>
      <c r="Q48" s="1">
        <f>Q47*WACC!I12</f>
        <v>376.01448238132781</v>
      </c>
      <c r="R48" s="1">
        <f>R47*WACC!J12</f>
        <v>166.26978963522262</v>
      </c>
      <c r="T48" s="1">
        <f>T47*WACC!C12</f>
        <v>2262.6049161837591</v>
      </c>
      <c r="U48" s="1">
        <f>U47*WACC!D12</f>
        <v>5971.2663713766487</v>
      </c>
      <c r="V48" s="1">
        <f>V47*WACC!E12</f>
        <v>-444.84838606079825</v>
      </c>
      <c r="W48" s="1">
        <f>W47*WACC!F12</f>
        <v>9018.1419684032207</v>
      </c>
      <c r="X48" s="1">
        <f>X47*WACC!G12</f>
        <v>5479.1424906781631</v>
      </c>
      <c r="Y48" s="1">
        <f>Y47*WACC!H12</f>
        <v>4704.3599373963661</v>
      </c>
      <c r="Z48" s="1">
        <f>Z47*WACC!I12</f>
        <v>16378.216082558518</v>
      </c>
      <c r="AA48" s="1">
        <f>AA47*WACC!J12</f>
        <v>6730.1182468939605</v>
      </c>
      <c r="AC48" s="1">
        <f>AC47*WACC!C12</f>
        <v>274.73118578689213</v>
      </c>
      <c r="AD48" s="1">
        <f>AD47*WACC!D12</f>
        <v>1029.8892561471216</v>
      </c>
      <c r="AE48" s="1">
        <f>AE47*WACC!E12</f>
        <v>-99.0401857848817</v>
      </c>
      <c r="AF48" s="1">
        <f>AF47*WACC!F12</f>
        <v>1353.8792949142548</v>
      </c>
      <c r="AG48" s="1">
        <f>AG47*WACC!G12</f>
        <v>654.07229909391367</v>
      </c>
      <c r="AH48" s="1">
        <f>AH47*WACC!H12</f>
        <v>439.09642306635277</v>
      </c>
      <c r="AI48" s="1">
        <f>AI47*WACC!I12</f>
        <v>2060.841193887275</v>
      </c>
      <c r="AJ48" s="1">
        <f>AJ47*WACC!J12</f>
        <v>762.02486467392873</v>
      </c>
    </row>
    <row r="49" spans="1:36" x14ac:dyDescent="0.25">
      <c r="A49" s="21" t="s">
        <v>75</v>
      </c>
      <c r="B49" s="1">
        <f>B48*WACC!C13</f>
        <v>2920.0007060405628</v>
      </c>
      <c r="C49" s="1">
        <f>C48*WACC!D13</f>
        <v>4028.4936909456133</v>
      </c>
      <c r="D49" s="1">
        <f>D48*WACC!E13</f>
        <v>-278.57383992341232</v>
      </c>
      <c r="E49" s="1">
        <f>E48*WACC!F13</f>
        <v>6464.3670115231353</v>
      </c>
      <c r="F49" s="1">
        <f>F48*WACC!G13</f>
        <v>3834.2262447911876</v>
      </c>
      <c r="G49" s="1">
        <f>G48*WACC!H13</f>
        <v>2981.3667334752499</v>
      </c>
      <c r="H49" s="1">
        <f>H48*WACC!I13</f>
        <v>10988.881760674836</v>
      </c>
      <c r="I49" s="1">
        <f>I48*WACC!J13</f>
        <v>4820.2903255949959</v>
      </c>
      <c r="K49" s="1">
        <f>K48*WACC!C13</f>
        <v>53.314666453287813</v>
      </c>
      <c r="L49" s="1">
        <f>L48*WACC!D13</f>
        <v>67.200237233049847</v>
      </c>
      <c r="M49" s="1">
        <f>M48*WACC!E13</f>
        <v>-4.9027697007661555</v>
      </c>
      <c r="N49" s="1">
        <f>N48*WACC!F13</f>
        <v>86.858899299428842</v>
      </c>
      <c r="O49" s="1">
        <f>O48*WACC!G13</f>
        <v>53.504652420162252</v>
      </c>
      <c r="P49" s="1">
        <f>P48*WACC!H13</f>
        <v>57.186634615222076</v>
      </c>
      <c r="Q49" s="1">
        <f>Q48*WACC!I13</f>
        <v>188.0072411906639</v>
      </c>
      <c r="R49" s="1">
        <f>R48*WACC!J13</f>
        <v>83.134894817611311</v>
      </c>
      <c r="T49" s="1">
        <f>T48*WACC!C13</f>
        <v>1131.3024580918795</v>
      </c>
      <c r="U49" s="1">
        <f>U48*WACC!D13</f>
        <v>2985.6331856883244</v>
      </c>
      <c r="V49" s="1">
        <f>V48*WACC!E13</f>
        <v>-222.42419303039912</v>
      </c>
      <c r="W49" s="1">
        <f>W48*WACC!F13</f>
        <v>4509.0709842016104</v>
      </c>
      <c r="X49" s="1">
        <f>X48*WACC!G13</f>
        <v>2739.5712453390815</v>
      </c>
      <c r="Y49" s="1">
        <f>Y48*WACC!H13</f>
        <v>2352.1799686981831</v>
      </c>
      <c r="Z49" s="1">
        <f>Z48*WACC!I13</f>
        <v>8189.1080412792589</v>
      </c>
      <c r="AA49" s="1">
        <f>AA48*WACC!J13</f>
        <v>3365.0591234469803</v>
      </c>
      <c r="AC49" s="1">
        <f>AC48*WACC!C13</f>
        <v>137.36559289344606</v>
      </c>
      <c r="AD49" s="1">
        <f>AD48*WACC!D13</f>
        <v>514.94462807356081</v>
      </c>
      <c r="AE49" s="1">
        <f>AE48*WACC!E13</f>
        <v>-49.52009289244085</v>
      </c>
      <c r="AF49" s="1">
        <f>AF48*WACC!F13</f>
        <v>676.93964745712742</v>
      </c>
      <c r="AG49" s="1">
        <f>AG48*WACC!G13</f>
        <v>327.03614954695684</v>
      </c>
      <c r="AH49" s="1">
        <f>AH48*WACC!H13</f>
        <v>219.54821153317639</v>
      </c>
      <c r="AI49" s="1">
        <f>AI48*WACC!I13</f>
        <v>1030.4205969436375</v>
      </c>
      <c r="AJ49" s="1">
        <f>AJ48*WACC!J13</f>
        <v>381.01243233696437</v>
      </c>
    </row>
    <row r="50" spans="1:36" x14ac:dyDescent="0.25">
      <c r="A50" s="21" t="s">
        <v>76</v>
      </c>
      <c r="B50" s="20">
        <f>(B27+B28+B41-B32-B44)*WACC!C12/(1-(1-WACC!C13)*WACC!C12)</f>
        <v>5840.0014120811256</v>
      </c>
      <c r="C50" s="20">
        <f>(C27+C28+C41-C32-C44)*WACC!D12/(1-(1-WACC!D13)*WACC!D12)</f>
        <v>8056.9873818912256</v>
      </c>
      <c r="D50" s="20">
        <f>(D27+D28+D41-D32-D44)*WACC!E12/(1-(1-WACC!E13)*WACC!E12)</f>
        <v>-557.14767984683044</v>
      </c>
      <c r="E50" s="20">
        <f>(E27+E28+E41-E32-E44)*WACC!F12/(1-(1-WACC!F13)*WACC!F12)</f>
        <v>12928.73402304628</v>
      </c>
      <c r="F50" s="20">
        <f>(F27+F28+F41-F32-F44)*WACC!G12/(1-(1-WACC!G13)*WACC!G12)</f>
        <v>7668.4524895823788</v>
      </c>
      <c r="G50" s="20">
        <f>(G27+G28+G41-G32-G44)*WACC!H12/(1-(1-WACC!H13)*WACC!H12)</f>
        <v>5962.7334669505035</v>
      </c>
      <c r="H50" s="20">
        <f>(H27+H28+H41-H32-H44)*WACC!I12/(1-(1-WACC!I13)*WACC!I12)</f>
        <v>21977.763521349676</v>
      </c>
      <c r="I50" s="20">
        <f>(I27+I28+I41-I32-I44)*WACC!J12/(1-(1-WACC!J13)*WACC!J12)</f>
        <v>9640.58065118999</v>
      </c>
      <c r="J50" s="19"/>
      <c r="K50" s="20">
        <f>(K27+K28+K41-K32-K44)*WACC!C12/(1-(1-WACC!C13)*WACC!C12)</f>
        <v>106.62933290657563</v>
      </c>
      <c r="L50" s="20">
        <f>(L27+L28+L41-L32-L44)*WACC!D12/(1-(1-WACC!D13)*WACC!D12)</f>
        <v>134.40047446609969</v>
      </c>
      <c r="M50" s="20">
        <f>(M27+M28+M41-M32-M44)*WACC!E12/(1-(1-WACC!E13)*WACC!E12)</f>
        <v>-9.8055394015325525</v>
      </c>
      <c r="N50" s="20">
        <f>(N27+N28+N41-N32-N44)*WACC!F12/(1-(1-WACC!F13)*WACC!F12)</f>
        <v>173.7177985988576</v>
      </c>
      <c r="O50" s="20">
        <f>(O27+O28+O41-O32-O44)*WACC!G12/(1-(1-WACC!G13)*WACC!G12)</f>
        <v>107.0093048403244</v>
      </c>
      <c r="P50" s="20">
        <f>(P27+P28+P41-P32-P44)*WACC!H12/(1-(1-WACC!H13)*WACC!H12)</f>
        <v>114.37326923044388</v>
      </c>
      <c r="Q50" s="20">
        <f>(Q27+Q28+Q41-Q32-Q44)*WACC!I12/(1-(1-WACC!I13)*WACC!I12)</f>
        <v>376.01448238132781</v>
      </c>
      <c r="R50" s="20">
        <f>(R27+R28+R41-R32-R44)*WACC!J12/(1-(1-WACC!J13)*WACC!J12)</f>
        <v>166.26978963522274</v>
      </c>
      <c r="S50" s="19"/>
      <c r="T50" s="20">
        <f>(T27+T28+T41-T32-T44)*WACC!C12/(1-(1-WACC!C13)*WACC!C12)</f>
        <v>2262.6049161837618</v>
      </c>
      <c r="U50" s="20">
        <f>(U27+U28+U41-U32-U44)*WACC!D12/(1-(1-WACC!D13)*WACC!D12)</f>
        <v>5971.2663713766506</v>
      </c>
      <c r="V50" s="20">
        <f>(V27+V28+V41-V32-V44)*WACC!E12/(1-(1-WACC!E13)*WACC!E12)</f>
        <v>-444.84838606080893</v>
      </c>
      <c r="W50" s="20">
        <f>(W27+W28+W41-W32-W44)*WACC!F12/(1-(1-WACC!F13)*WACC!F12)</f>
        <v>9018.1419684032062</v>
      </c>
      <c r="X50" s="20">
        <f>(X27+X28+X41-X32-X44)*WACC!G12/(1-(1-WACC!G13)*WACC!G12)</f>
        <v>5479.1424906781722</v>
      </c>
      <c r="Y50" s="20">
        <f>(Y27+Y28+Y41-Y32-Y44)*WACC!H12/(1-(1-WACC!H13)*WACC!H12)</f>
        <v>4704.3599373963661</v>
      </c>
      <c r="Z50" s="20">
        <f>(Z27+Z28+Z41-Z32-Z44)*WACC!I12/(1-(1-WACC!I13)*WACC!I12)</f>
        <v>16378.21608255852</v>
      </c>
      <c r="AA50" s="20">
        <f>(AA27+AA28+AA41-AA32-AA44)*WACC!J12/(1-(1-WACC!J13)*WACC!J12)</f>
        <v>6730.1182468939369</v>
      </c>
      <c r="AB50" s="19"/>
      <c r="AC50" s="20">
        <f>(AC27+AC28+AC41-AC32-AC44)*WACC!C12/(1-(1-WACC!C13)*WACC!C12)</f>
        <v>274.73118578689218</v>
      </c>
      <c r="AD50" s="20">
        <f>(AD27+AD28+AD41-AD32-AD44)*WACC!D12/(1-(1-WACC!D13)*WACC!D12)</f>
        <v>1029.8892561471214</v>
      </c>
      <c r="AE50" s="20">
        <f>(AE27+AE28+AE41-AE32-AE44)*WACC!E12/(1-(1-WACC!E13)*WACC!E12)</f>
        <v>-99.040185784882468</v>
      </c>
      <c r="AF50" s="20">
        <f>(AF27+AF28+AF41-AF32-AF44)*WACC!F12/(1-(1-WACC!F13)*WACC!F12)</f>
        <v>1353.8792949142553</v>
      </c>
      <c r="AG50" s="20">
        <f>(AG27+AG28+AG41-AG32-AG44)*WACC!G12/(1-(1-WACC!G13)*WACC!G12)</f>
        <v>654.07229909391424</v>
      </c>
      <c r="AH50" s="20">
        <f>(AH27+AH28+AH41-AH32-AH44)*WACC!H12/(1-(1-WACC!H13)*WACC!H12)</f>
        <v>439.09642306635288</v>
      </c>
      <c r="AI50" s="20">
        <f>(AI27+AI28+AI41-AI32-AI44)*WACC!I12/(1-(1-WACC!I13)*WACC!I12)</f>
        <v>2060.8411938872723</v>
      </c>
      <c r="AJ50" s="20">
        <f>(AJ27+AJ28+AJ41-AJ32-AJ44)*WACC!J12/(1-(1-WACC!J13)*WACC!J12)</f>
        <v>762.02486467392771</v>
      </c>
    </row>
    <row r="51" spans="1:36" x14ac:dyDescent="0.25">
      <c r="A51" s="21" t="s">
        <v>77</v>
      </c>
      <c r="B51" s="1">
        <f t="shared" ref="B51:I51" si="50">B48-B49</f>
        <v>2920.0007060405628</v>
      </c>
      <c r="C51" s="1">
        <f t="shared" si="50"/>
        <v>4028.4936909456133</v>
      </c>
      <c r="D51" s="1">
        <f t="shared" si="50"/>
        <v>-278.57383992341232</v>
      </c>
      <c r="E51" s="1">
        <f t="shared" si="50"/>
        <v>6464.3670115231353</v>
      </c>
      <c r="F51" s="1">
        <f t="shared" si="50"/>
        <v>3834.2262447911876</v>
      </c>
      <c r="G51" s="1">
        <f t="shared" si="50"/>
        <v>2981.3667334752499</v>
      </c>
      <c r="H51" s="1">
        <f t="shared" si="50"/>
        <v>10988.881760674836</v>
      </c>
      <c r="I51" s="1">
        <f t="shared" si="50"/>
        <v>4820.2903255949959</v>
      </c>
      <c r="K51" s="1">
        <f t="shared" ref="K51:R51" si="51">K48-K49</f>
        <v>53.314666453287813</v>
      </c>
      <c r="L51" s="1">
        <f t="shared" si="51"/>
        <v>67.200237233049847</v>
      </c>
      <c r="M51" s="1">
        <f t="shared" si="51"/>
        <v>-4.9027697007661555</v>
      </c>
      <c r="N51" s="1">
        <f t="shared" si="51"/>
        <v>86.858899299428842</v>
      </c>
      <c r="O51" s="1">
        <f t="shared" si="51"/>
        <v>53.504652420162252</v>
      </c>
      <c r="P51" s="1">
        <f t="shared" si="51"/>
        <v>57.186634615222076</v>
      </c>
      <c r="Q51" s="1">
        <f t="shared" si="51"/>
        <v>188.0072411906639</v>
      </c>
      <c r="R51" s="1">
        <f t="shared" si="51"/>
        <v>83.134894817611311</v>
      </c>
      <c r="T51" s="1">
        <f t="shared" ref="T51:AA51" si="52">T48-T49</f>
        <v>1131.3024580918795</v>
      </c>
      <c r="U51" s="1">
        <f t="shared" si="52"/>
        <v>2985.6331856883244</v>
      </c>
      <c r="V51" s="1">
        <f t="shared" si="52"/>
        <v>-222.42419303039912</v>
      </c>
      <c r="W51" s="1">
        <f t="shared" si="52"/>
        <v>4509.0709842016104</v>
      </c>
      <c r="X51" s="1">
        <f t="shared" si="52"/>
        <v>2739.5712453390815</v>
      </c>
      <c r="Y51" s="1">
        <f t="shared" si="52"/>
        <v>2352.1799686981831</v>
      </c>
      <c r="Z51" s="1">
        <f t="shared" si="52"/>
        <v>8189.1080412792589</v>
      </c>
      <c r="AA51" s="1">
        <f t="shared" si="52"/>
        <v>3365.0591234469803</v>
      </c>
      <c r="AC51" s="1">
        <f t="shared" ref="AC51:AJ51" si="53">AC48-AC49</f>
        <v>137.36559289344606</v>
      </c>
      <c r="AD51" s="1">
        <f t="shared" si="53"/>
        <v>514.94462807356081</v>
      </c>
      <c r="AE51" s="1">
        <f t="shared" si="53"/>
        <v>-49.52009289244085</v>
      </c>
      <c r="AF51" s="1">
        <f t="shared" si="53"/>
        <v>676.93964745712742</v>
      </c>
      <c r="AG51" s="1">
        <f t="shared" si="53"/>
        <v>327.03614954695684</v>
      </c>
      <c r="AH51" s="1">
        <f t="shared" si="53"/>
        <v>219.54821153317639</v>
      </c>
      <c r="AI51" s="1">
        <f t="shared" si="53"/>
        <v>1030.4205969436375</v>
      </c>
      <c r="AJ51" s="1">
        <f t="shared" si="53"/>
        <v>381.01243233696437</v>
      </c>
    </row>
    <row r="52" spans="1:36" x14ac:dyDescent="0.25">
      <c r="A52" s="21"/>
      <c r="B52" s="14"/>
      <c r="C52" s="14"/>
      <c r="D52" s="14"/>
      <c r="E52" s="14"/>
      <c r="F52" s="14"/>
      <c r="G52" s="14"/>
      <c r="H52" s="14"/>
      <c r="I52" s="14"/>
      <c r="K52" s="14"/>
      <c r="L52" s="14"/>
      <c r="M52" s="14"/>
      <c r="N52" s="14"/>
      <c r="O52" s="14"/>
      <c r="P52" s="14"/>
      <c r="Q52" s="14"/>
      <c r="R52" s="14"/>
      <c r="T52" s="14"/>
      <c r="U52" s="14"/>
      <c r="V52" s="14"/>
      <c r="W52" s="14"/>
      <c r="X52" s="14"/>
      <c r="Y52" s="14"/>
      <c r="Z52" s="14"/>
      <c r="AA52" s="14"/>
      <c r="AC52" s="14"/>
      <c r="AD52" s="14"/>
      <c r="AE52" s="14"/>
      <c r="AF52" s="14"/>
      <c r="AG52" s="14"/>
      <c r="AH52" s="14"/>
      <c r="AI52" s="14"/>
      <c r="AJ52" s="14"/>
    </row>
    <row r="53" spans="1:36" x14ac:dyDescent="0.25">
      <c r="A53" s="22" t="s">
        <v>78</v>
      </c>
      <c r="B53" s="15">
        <f>B31-B32+B51</f>
        <v>158155.05422488609</v>
      </c>
      <c r="C53" s="15">
        <f t="shared" ref="C53:I53" si="54">C31-C32+C51</f>
        <v>165932.71894638834</v>
      </c>
      <c r="D53" s="15">
        <f t="shared" si="54"/>
        <v>115116.77612171555</v>
      </c>
      <c r="E53" s="15">
        <f t="shared" si="54"/>
        <v>210203.78911199834</v>
      </c>
      <c r="F53" s="15">
        <f t="shared" si="54"/>
        <v>212736.93566349614</v>
      </c>
      <c r="G53" s="15">
        <f t="shared" si="54"/>
        <v>230063.7496367039</v>
      </c>
      <c r="H53" s="15">
        <f t="shared" si="54"/>
        <v>308365.66631187894</v>
      </c>
      <c r="I53" s="15">
        <f t="shared" si="54"/>
        <v>259179.81167461077</v>
      </c>
      <c r="K53" s="15">
        <f t="shared" ref="K53:R53" si="55">K31-K32+K51</f>
        <v>2985.9901368995302</v>
      </c>
      <c r="L53" s="15">
        <f t="shared" si="55"/>
        <v>3042.6577831239583</v>
      </c>
      <c r="M53" s="15">
        <f t="shared" si="55"/>
        <v>2416.0783759137835</v>
      </c>
      <c r="N53" s="15">
        <f t="shared" si="55"/>
        <v>3328.1118994148023</v>
      </c>
      <c r="O53" s="15">
        <f t="shared" si="55"/>
        <v>3496.309265787982</v>
      </c>
      <c r="P53" s="15">
        <f t="shared" si="55"/>
        <v>4864.3950877951684</v>
      </c>
      <c r="Q53" s="15">
        <f t="shared" si="55"/>
        <v>5809.9226669241898</v>
      </c>
      <c r="R53" s="15">
        <f t="shared" si="55"/>
        <v>4771.8188953503932</v>
      </c>
      <c r="T53" s="15">
        <f t="shared" ref="T53:AA53" si="56">T31-T32+T51</f>
        <v>88593.725289076814</v>
      </c>
      <c r="U53" s="15">
        <f t="shared" si="56"/>
        <v>110309.61825590896</v>
      </c>
      <c r="V53" s="15">
        <f t="shared" si="56"/>
        <v>112644.71065292947</v>
      </c>
      <c r="W53" s="15">
        <f t="shared" si="56"/>
        <v>174654.51961566339</v>
      </c>
      <c r="X53" s="15">
        <f t="shared" si="56"/>
        <v>184983.55284955172</v>
      </c>
      <c r="Y53" s="15">
        <f t="shared" si="56"/>
        <v>218477.57309189209</v>
      </c>
      <c r="Z53" s="15">
        <f t="shared" si="56"/>
        <v>271928.89059926255</v>
      </c>
      <c r="AA53" s="15">
        <f t="shared" si="56"/>
        <v>204211.51664999584</v>
      </c>
      <c r="AC53" s="15">
        <f t="shared" ref="AC53:AJ53" si="57">AC31-AC32+AC51</f>
        <v>13527.978095347184</v>
      </c>
      <c r="AD53" s="15">
        <f t="shared" si="57"/>
        <v>18210.967923552187</v>
      </c>
      <c r="AE53" s="15">
        <f t="shared" si="57"/>
        <v>50558.954827552741</v>
      </c>
      <c r="AF53" s="15">
        <f t="shared" si="57"/>
        <v>61226.615976817433</v>
      </c>
      <c r="AG53" s="15">
        <f t="shared" si="57"/>
        <v>47379.115036861665</v>
      </c>
      <c r="AH53" s="15">
        <f t="shared" si="57"/>
        <v>50691.591279004213</v>
      </c>
      <c r="AI53" s="15">
        <f t="shared" si="57"/>
        <v>56717.204600989608</v>
      </c>
      <c r="AJ53" s="15">
        <f t="shared" si="57"/>
        <v>40286.49431354666</v>
      </c>
    </row>
    <row r="54" spans="1:36" x14ac:dyDescent="0.25">
      <c r="B54" s="14"/>
      <c r="C54" s="14"/>
      <c r="D54" s="14"/>
      <c r="E54" s="14"/>
      <c r="F54" s="14"/>
      <c r="G54" s="14"/>
      <c r="H54" s="14"/>
      <c r="I54" s="14"/>
    </row>
    <row r="55" spans="1:36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146"/>
  <sheetViews>
    <sheetView workbookViewId="0">
      <selection activeCell="G59" sqref="G59"/>
    </sheetView>
  </sheetViews>
  <sheetFormatPr defaultRowHeight="15" x14ac:dyDescent="0.25"/>
  <cols>
    <col min="1" max="1" width="61" customWidth="1"/>
    <col min="2" max="9" width="11.7109375" customWidth="1"/>
    <col min="11" max="18" width="11.7109375" customWidth="1"/>
    <col min="20" max="27" width="11.7109375" customWidth="1"/>
    <col min="29" max="36" width="11.7109375" customWidth="1"/>
  </cols>
  <sheetData>
    <row r="2" spans="1:36" x14ac:dyDescent="0.25">
      <c r="A2" s="21" t="s">
        <v>68</v>
      </c>
    </row>
    <row r="3" spans="1:36" x14ac:dyDescent="0.25">
      <c r="A3" s="21" t="s">
        <v>70</v>
      </c>
      <c r="B3" s="1">
        <f>B15+K15+T15+AC15</f>
        <v>1776944.4549999998</v>
      </c>
      <c r="C3" s="1">
        <f t="shared" ref="C3:I3" si="0">C15+L15+U15+AD15</f>
        <v>1800197.1529999999</v>
      </c>
      <c r="D3" s="1">
        <f t="shared" si="0"/>
        <v>1850101.7270000002</v>
      </c>
      <c r="E3" s="1">
        <f t="shared" si="0"/>
        <v>2065225.6300000001</v>
      </c>
      <c r="F3" s="1">
        <f t="shared" si="0"/>
        <v>2075167.8810000001</v>
      </c>
      <c r="G3" s="1">
        <f t="shared" si="0"/>
        <v>2092568.7990000001</v>
      </c>
      <c r="H3" s="1">
        <f t="shared" si="0"/>
        <v>2139433.1</v>
      </c>
      <c r="I3" s="1">
        <f t="shared" si="0"/>
        <v>2205905.338</v>
      </c>
    </row>
    <row r="4" spans="1:36" x14ac:dyDescent="0.25">
      <c r="A4" s="21" t="s">
        <v>56</v>
      </c>
      <c r="B4" s="16">
        <f>B15/B$3</f>
        <v>0.53306853252202535</v>
      </c>
      <c r="C4" s="16">
        <f t="shared" ref="C4:I4" si="1">C15/C$3</f>
        <v>0.52589163049298526</v>
      </c>
      <c r="D4" s="16">
        <f t="shared" si="1"/>
        <v>0.51144294942869373</v>
      </c>
      <c r="E4" s="16">
        <f t="shared" si="1"/>
        <v>0.48514230379757578</v>
      </c>
      <c r="F4" s="16">
        <f t="shared" si="1"/>
        <v>0.48607712283688725</v>
      </c>
      <c r="G4" s="16">
        <f t="shared" si="1"/>
        <v>0.48381186008498828</v>
      </c>
      <c r="H4" s="16">
        <f t="shared" si="1"/>
        <v>0.4722673506360166</v>
      </c>
      <c r="I4" s="16">
        <f t="shared" si="1"/>
        <v>0.4735818065280914</v>
      </c>
    </row>
    <row r="5" spans="1:36" x14ac:dyDescent="0.25">
      <c r="A5" s="21" t="s">
        <v>69</v>
      </c>
      <c r="B5" s="16">
        <f>K15/B$3</f>
        <v>2.1945104637499772E-2</v>
      </c>
      <c r="C5" s="16">
        <f t="shared" ref="C5:I5" si="2">L15/C$3</f>
        <v>2.154553846247528E-2</v>
      </c>
      <c r="D5" s="16">
        <f t="shared" si="2"/>
        <v>2.0926702264518232E-2</v>
      </c>
      <c r="E5" s="16">
        <f t="shared" si="2"/>
        <v>1.8578092602889108E-2</v>
      </c>
      <c r="F5" s="16">
        <f t="shared" si="2"/>
        <v>1.8509340064328028E-2</v>
      </c>
      <c r="G5" s="16">
        <f t="shared" si="2"/>
        <v>1.8070114596982479E-2</v>
      </c>
      <c r="H5" s="16">
        <f t="shared" si="2"/>
        <v>1.7475349427846096E-2</v>
      </c>
      <c r="I5" s="16">
        <f t="shared" si="2"/>
        <v>1.6816432854563409E-2</v>
      </c>
    </row>
    <row r="6" spans="1:36" x14ac:dyDescent="0.25">
      <c r="A6" s="21" t="s">
        <v>2</v>
      </c>
      <c r="B6" s="16">
        <f>T15/B3</f>
        <v>0.34434104919728625</v>
      </c>
      <c r="C6" s="16">
        <f t="shared" ref="C6:I6" si="3">U15/C3</f>
        <v>0.34628758631305318</v>
      </c>
      <c r="D6" s="16">
        <f t="shared" si="3"/>
        <v>0.35809387361325346</v>
      </c>
      <c r="E6" s="16">
        <f t="shared" si="3"/>
        <v>0.38755335803187763</v>
      </c>
      <c r="F6" s="16">
        <f t="shared" si="3"/>
        <v>0.39259125753594876</v>
      </c>
      <c r="G6" s="16">
        <f t="shared" si="3"/>
        <v>0.39973677778228212</v>
      </c>
      <c r="H6" s="16">
        <f t="shared" si="3"/>
        <v>0.41302603292432932</v>
      </c>
      <c r="I6" s="16">
        <f t="shared" si="3"/>
        <v>0.4146930003031708</v>
      </c>
    </row>
    <row r="7" spans="1:36" x14ac:dyDescent="0.25">
      <c r="A7" s="21" t="s">
        <v>3</v>
      </c>
      <c r="B7" s="16">
        <f>AC15/B3</f>
        <v>0.1006453136431887</v>
      </c>
      <c r="C7" s="16">
        <f t="shared" ref="C7:I7" si="4">AD15/C3</f>
        <v>0.10627524473148638</v>
      </c>
      <c r="D7" s="16">
        <f t="shared" si="4"/>
        <v>0.10953647469353452</v>
      </c>
      <c r="E7" s="16">
        <f t="shared" si="4"/>
        <v>0.10872624556765741</v>
      </c>
      <c r="F7" s="16">
        <f t="shared" si="4"/>
        <v>0.102822279562836</v>
      </c>
      <c r="G7" s="16">
        <f t="shared" si="4"/>
        <v>9.8381247535747091E-2</v>
      </c>
      <c r="H7" s="16">
        <f t="shared" si="4"/>
        <v>9.7231267011807954E-2</v>
      </c>
      <c r="I7" s="16">
        <f t="shared" si="4"/>
        <v>9.4908760314174459E-2</v>
      </c>
    </row>
    <row r="8" spans="1:36" x14ac:dyDescent="0.25">
      <c r="A8" s="21" t="s">
        <v>71</v>
      </c>
      <c r="B8" s="16">
        <f t="shared" ref="B8:I8" si="5">SUM(B4:B7)</f>
        <v>1</v>
      </c>
      <c r="C8" s="16">
        <f t="shared" si="5"/>
        <v>1</v>
      </c>
      <c r="D8" s="16">
        <f t="shared" si="5"/>
        <v>1</v>
      </c>
      <c r="E8" s="16">
        <f t="shared" si="5"/>
        <v>0.99999999999999989</v>
      </c>
      <c r="F8" s="16">
        <f t="shared" si="5"/>
        <v>1</v>
      </c>
      <c r="G8" s="16">
        <f t="shared" si="5"/>
        <v>0.99999999999999989</v>
      </c>
      <c r="H8" s="16">
        <f t="shared" si="5"/>
        <v>1</v>
      </c>
      <c r="I8" s="16">
        <f t="shared" si="5"/>
        <v>1</v>
      </c>
    </row>
    <row r="9" spans="1:36" x14ac:dyDescent="0.25">
      <c r="A9" s="21"/>
    </row>
    <row r="10" spans="1:36" x14ac:dyDescent="0.25">
      <c r="A10" s="21" t="s">
        <v>58</v>
      </c>
      <c r="B10" s="1">
        <f>'TNSP stacked data'!B49</f>
        <v>61764.624702139656</v>
      </c>
      <c r="C10" s="1">
        <f>'TNSP stacked data'!C49</f>
        <v>61817.594227019435</v>
      </c>
      <c r="D10" s="1">
        <f>'TNSP stacked data'!D49</f>
        <v>58269.389500000005</v>
      </c>
      <c r="E10" s="1">
        <f>'TNSP stacked data'!E49</f>
        <v>77590.490999999995</v>
      </c>
      <c r="F10" s="1">
        <f>'TNSP stacked data'!F49</f>
        <v>80063.390000000014</v>
      </c>
      <c r="G10" s="1">
        <f>'TNSP stacked data'!G49</f>
        <v>75097.619000000006</v>
      </c>
      <c r="H10" s="1">
        <f>'TNSP stacked data'!H49</f>
        <v>72741.886999999988</v>
      </c>
      <c r="I10" s="1">
        <f>'TNSP stacked data'!I49</f>
        <v>76129.812000000005</v>
      </c>
    </row>
    <row r="11" spans="1:36" x14ac:dyDescent="0.25">
      <c r="A11" s="21"/>
    </row>
    <row r="12" spans="1:36" x14ac:dyDescent="0.25">
      <c r="A12" s="21"/>
      <c r="B12" s="4" t="s">
        <v>56</v>
      </c>
      <c r="K12" s="4" t="s">
        <v>69</v>
      </c>
      <c r="T12" s="4" t="s">
        <v>2</v>
      </c>
      <c r="AC12" s="4" t="s">
        <v>3</v>
      </c>
    </row>
    <row r="13" spans="1:36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K13" s="13">
        <v>2006</v>
      </c>
      <c r="L13" s="13">
        <v>2007</v>
      </c>
      <c r="M13" s="13">
        <v>2008</v>
      </c>
      <c r="N13" s="13">
        <v>2009</v>
      </c>
      <c r="O13" s="13">
        <v>2010</v>
      </c>
      <c r="P13" s="13">
        <v>2011</v>
      </c>
      <c r="Q13" s="13">
        <v>2012</v>
      </c>
      <c r="R13" s="13">
        <v>2013</v>
      </c>
      <c r="T13" s="13">
        <v>2006</v>
      </c>
      <c r="U13" s="13">
        <v>2007</v>
      </c>
      <c r="V13" s="13">
        <v>2008</v>
      </c>
      <c r="W13" s="13">
        <v>2009</v>
      </c>
      <c r="X13" s="13">
        <v>2010</v>
      </c>
      <c r="Y13" s="13">
        <v>2011</v>
      </c>
      <c r="Z13" s="13">
        <v>2012</v>
      </c>
      <c r="AA13" s="13">
        <v>2013</v>
      </c>
      <c r="AC13" s="13">
        <v>2006</v>
      </c>
      <c r="AD13" s="13">
        <v>2007</v>
      </c>
      <c r="AE13" s="13">
        <v>2008</v>
      </c>
      <c r="AF13" s="13">
        <v>2009</v>
      </c>
      <c r="AG13" s="13">
        <v>2010</v>
      </c>
      <c r="AH13" s="13">
        <v>2011</v>
      </c>
      <c r="AI13" s="13">
        <v>2012</v>
      </c>
      <c r="AJ13" s="13">
        <v>2013</v>
      </c>
    </row>
    <row r="14" spans="1:36" x14ac:dyDescent="0.25">
      <c r="A14" s="21"/>
    </row>
    <row r="15" spans="1:36" x14ac:dyDescent="0.25">
      <c r="A15" s="21" t="s">
        <v>49</v>
      </c>
      <c r="B15" s="1">
        <f>'TNSP stacked data'!B41</f>
        <v>947233.17299999995</v>
      </c>
      <c r="C15" s="1">
        <f>'TNSP stacked data'!C41</f>
        <v>946708.61600000004</v>
      </c>
      <c r="D15" s="1">
        <f>'TNSP stacked data'!D41</f>
        <v>946221.48400000005</v>
      </c>
      <c r="E15" s="1">
        <f>'TNSP stacked data'!E41</f>
        <v>1001928.32</v>
      </c>
      <c r="F15" s="1">
        <f>'TNSP stacked data'!F41</f>
        <v>1008691.633</v>
      </c>
      <c r="G15" s="1">
        <f>'TNSP stacked data'!G41</f>
        <v>1012409.603</v>
      </c>
      <c r="H15" s="1">
        <f>'TNSP stacked data'!H41</f>
        <v>1010384.402</v>
      </c>
      <c r="I15" s="1">
        <f>'TNSP stacked data'!I41</f>
        <v>1044676.635</v>
      </c>
      <c r="J15" s="26"/>
      <c r="K15" s="1">
        <f>'TNSP stacked data'!K41</f>
        <v>38995.232000000004</v>
      </c>
      <c r="L15" s="1">
        <f>'TNSP stacked data'!L41</f>
        <v>38786.216999999997</v>
      </c>
      <c r="M15" s="1">
        <f>'TNSP stacked data'!M41</f>
        <v>38716.527999999998</v>
      </c>
      <c r="N15" s="1">
        <f>'TNSP stacked data'!N41</f>
        <v>38367.953000000001</v>
      </c>
      <c r="O15" s="1">
        <f>'TNSP stacked data'!O41</f>
        <v>38409.987999999998</v>
      </c>
      <c r="P15" s="1">
        <f>'TNSP stacked data'!P41</f>
        <v>37812.957999999999</v>
      </c>
      <c r="Q15" s="1">
        <f>'TNSP stacked data'!Q41</f>
        <v>37387.341</v>
      </c>
      <c r="R15" s="1">
        <f>'TNSP stacked data'!R41</f>
        <v>37095.459000000003</v>
      </c>
      <c r="S15" s="26"/>
      <c r="T15" s="1">
        <f>'TNSP stacked data'!T41</f>
        <v>611874.91799999995</v>
      </c>
      <c r="U15" s="1">
        <f>'TNSP stacked data'!U41</f>
        <v>623385.92700000003</v>
      </c>
      <c r="V15" s="1">
        <f>'TNSP stacked data'!V41</f>
        <v>662510.09400000004</v>
      </c>
      <c r="W15" s="1">
        <f>'TNSP stacked data'!W41</f>
        <v>800385.12800000003</v>
      </c>
      <c r="X15" s="1">
        <f>'TNSP stacked data'!X41</f>
        <v>814692.76800000004</v>
      </c>
      <c r="Y15" s="1">
        <f>'TNSP stacked data'!Y41</f>
        <v>836476.70900000003</v>
      </c>
      <c r="Z15" s="1">
        <f>'TNSP stacked data'!Z41</f>
        <v>883641.56599999999</v>
      </c>
      <c r="AA15" s="1">
        <f>'TNSP stacked data'!AA41</f>
        <v>914773.50300000003</v>
      </c>
      <c r="AB15" s="26"/>
      <c r="AC15" s="1">
        <f>'TNSP stacked data'!AC41</f>
        <v>178841.13199999998</v>
      </c>
      <c r="AD15" s="1">
        <f>'TNSP stacked data'!AD41</f>
        <v>191316.39300000001</v>
      </c>
      <c r="AE15" s="1">
        <f>'TNSP stacked data'!AE41</f>
        <v>202653.62100000001</v>
      </c>
      <c r="AF15" s="1">
        <f>'TNSP stacked data'!AF41</f>
        <v>224544.22899999999</v>
      </c>
      <c r="AG15" s="1">
        <f>'TNSP stacked data'!AG41</f>
        <v>213373.492</v>
      </c>
      <c r="AH15" s="1">
        <f>'TNSP stacked data'!AH41</f>
        <v>205869.52900000001</v>
      </c>
      <c r="AI15" s="1">
        <f>'TNSP stacked data'!AI41</f>
        <v>208019.79100000003</v>
      </c>
      <c r="AJ15" s="1">
        <f>'TNSP stacked data'!AJ41</f>
        <v>209359.74099999998</v>
      </c>
    </row>
    <row r="16" spans="1:36" x14ac:dyDescent="0.25">
      <c r="A16" s="21" t="s">
        <v>50</v>
      </c>
      <c r="B16" s="1">
        <f>'TNSP stacked data'!B42</f>
        <v>26638.605</v>
      </c>
      <c r="C16" s="1">
        <f>'TNSP stacked data'!C42</f>
        <v>30948.288</v>
      </c>
      <c r="D16" s="1">
        <f>'TNSP stacked data'!D42</f>
        <v>28055.690999999999</v>
      </c>
      <c r="E16" s="1">
        <f>'TNSP stacked data'!E42</f>
        <v>36930.68</v>
      </c>
      <c r="F16" s="1">
        <f>'TNSP stacked data'!F42</f>
        <v>21282.552</v>
      </c>
      <c r="G16" s="1">
        <f>'TNSP stacked data'!G42</f>
        <v>26887.109</v>
      </c>
      <c r="H16" s="1">
        <f>'TNSP stacked data'!H42</f>
        <v>31401.999</v>
      </c>
      <c r="I16" s="1">
        <f>'TNSP stacked data'!I42</f>
        <v>23057.675999999999</v>
      </c>
      <c r="J16" s="26"/>
      <c r="K16" s="1">
        <f>'TNSP stacked data'!K42</f>
        <v>1091.3710000000001</v>
      </c>
      <c r="L16" s="1">
        <f>'TNSP stacked data'!L42</f>
        <v>1266.3109999999999</v>
      </c>
      <c r="M16" s="1">
        <f>'TNSP stacked data'!M42</f>
        <v>1080.739</v>
      </c>
      <c r="N16" s="1">
        <f>'TNSP stacked data'!N42</f>
        <v>1406.2840000000001</v>
      </c>
      <c r="O16" s="1">
        <f>'TNSP stacked data'!O42</f>
        <v>794.89200000000005</v>
      </c>
      <c r="P16" s="1">
        <f>'TNSP stacked data'!P42</f>
        <v>994.90599999999995</v>
      </c>
      <c r="Q16" s="1">
        <f>'TNSP stacked data'!Q42</f>
        <v>1115.0550000000001</v>
      </c>
      <c r="R16" s="1">
        <f>'TNSP stacked data'!R42</f>
        <v>789.00300000000004</v>
      </c>
      <c r="S16" s="26"/>
      <c r="T16" s="1">
        <f>'TNSP stacked data'!T42</f>
        <v>17556.142</v>
      </c>
      <c r="U16" s="1">
        <f>'TNSP stacked data'!U42</f>
        <v>20785.043000000001</v>
      </c>
      <c r="V16" s="1">
        <f>'TNSP stacked data'!V42</f>
        <v>19598.368999999999</v>
      </c>
      <c r="W16" s="1">
        <f>'TNSP stacked data'!W42</f>
        <v>29495.767</v>
      </c>
      <c r="X16" s="1">
        <f>'TNSP stacked data'!X42</f>
        <v>17177.257000000001</v>
      </c>
      <c r="Y16" s="1">
        <f>'TNSP stacked data'!Y42</f>
        <v>22207.346000000001</v>
      </c>
      <c r="Z16" s="1">
        <f>'TNSP stacked data'!Z42</f>
        <v>27423.359</v>
      </c>
      <c r="AA16" s="1">
        <f>'TNSP stacked data'!AA42</f>
        <v>20165.348000000002</v>
      </c>
      <c r="AB16" s="26"/>
      <c r="AC16" s="1">
        <f>'TNSP stacked data'!AC42</f>
        <v>5769.0370000000003</v>
      </c>
      <c r="AD16" s="1">
        <f>'TNSP stacked data'!AD42</f>
        <v>7112.9000000000005</v>
      </c>
      <c r="AE16" s="1">
        <f>'TNSP stacked data'!AE42</f>
        <v>5994.8980000000001</v>
      </c>
      <c r="AF16" s="1">
        <f>'TNSP stacked data'!AF42</f>
        <v>8274.8970000000008</v>
      </c>
      <c r="AG16" s="1">
        <f>'TNSP stacked data'!AG42</f>
        <v>4498.8389999999999</v>
      </c>
      <c r="AH16" s="1">
        <f>'TNSP stacked data'!AH42</f>
        <v>5465.5630000000001</v>
      </c>
      <c r="AI16" s="1">
        <f>'TNSP stacked data'!AI42</f>
        <v>6455.7869999999994</v>
      </c>
      <c r="AJ16" s="1">
        <f>'TNSP stacked data'!AJ42</f>
        <v>4615.1440000000002</v>
      </c>
    </row>
    <row r="17" spans="1:36" x14ac:dyDescent="0.25">
      <c r="A17" s="21" t="s">
        <v>51</v>
      </c>
      <c r="B17" s="1">
        <f>'TNSP stacked data'!B43</f>
        <v>-31740.31</v>
      </c>
      <c r="C17" s="1">
        <f>'TNSP stacked data'!C43</f>
        <v>-32651.483</v>
      </c>
      <c r="D17" s="1">
        <f>'TNSP stacked data'!D43</f>
        <v>-37104.580999999998</v>
      </c>
      <c r="E17" s="1">
        <f>'TNSP stacked data'!E43</f>
        <v>-35826.807999999997</v>
      </c>
      <c r="F17" s="1">
        <f>'TNSP stacked data'!F43</f>
        <v>-37267.500999999997</v>
      </c>
      <c r="G17" s="1">
        <f>'TNSP stacked data'!G43</f>
        <v>-38389.313000000002</v>
      </c>
      <c r="H17" s="1">
        <f>'TNSP stacked data'!H43</f>
        <v>-39621.940999999999</v>
      </c>
      <c r="I17" s="1">
        <f>'TNSP stacked data'!I43</f>
        <v>-41608.911</v>
      </c>
      <c r="J17" s="26"/>
      <c r="K17" s="1">
        <f>'TNSP stacked data'!K43</f>
        <v>-1300.386</v>
      </c>
      <c r="L17" s="1">
        <f>'TNSP stacked data'!L43</f>
        <v>-1336</v>
      </c>
      <c r="M17" s="1">
        <f>'TNSP stacked data'!M43</f>
        <v>-1429.3140000000001</v>
      </c>
      <c r="N17" s="1">
        <f>'TNSP stacked data'!N43</f>
        <v>-1364.25</v>
      </c>
      <c r="O17" s="1">
        <f>'TNSP stacked data'!O43</f>
        <v>-1391.921</v>
      </c>
      <c r="P17" s="1">
        <f>'TNSP stacked data'!P43</f>
        <v>-1420.5229999999999</v>
      </c>
      <c r="Q17" s="1">
        <f>'TNSP stacked data'!Q43</f>
        <v>-1406.9369999999999</v>
      </c>
      <c r="R17" s="1">
        <f>'TNSP stacked data'!R43</f>
        <v>-1423.8019999999999</v>
      </c>
      <c r="S17" s="26"/>
      <c r="T17" s="1">
        <f>'TNSP stacked data'!T43</f>
        <v>-33077.703999999998</v>
      </c>
      <c r="U17" s="1">
        <f>'TNSP stacked data'!U43</f>
        <v>-35308.93</v>
      </c>
      <c r="V17" s="1">
        <f>'TNSP stacked data'!V43</f>
        <v>-39950.266000000003</v>
      </c>
      <c r="W17" s="1">
        <f>'TNSP stacked data'!W43</f>
        <v>-39580.178999999996</v>
      </c>
      <c r="X17" s="1">
        <f>'TNSP stacked data'!X43</f>
        <v>-41600.817000000003</v>
      </c>
      <c r="Y17" s="1">
        <f>'TNSP stacked data'!Y43</f>
        <v>-43524.779000000002</v>
      </c>
      <c r="Z17" s="1">
        <f>'TNSP stacked data'!Z43</f>
        <v>-46254.006000000001</v>
      </c>
      <c r="AA17" s="1">
        <f>'TNSP stacked data'!AA43</f>
        <v>-48859.072</v>
      </c>
      <c r="AB17" s="26"/>
      <c r="AC17" s="1">
        <f>'TNSP stacked data'!AC43</f>
        <v>-20162.544999999998</v>
      </c>
      <c r="AD17" s="1">
        <f>'TNSP stacked data'!AD43</f>
        <v>-22422.616000000002</v>
      </c>
      <c r="AE17" s="1">
        <f>'TNSP stacked data'!AE43</f>
        <v>-24528.277999999998</v>
      </c>
      <c r="AF17" s="1">
        <f>'TNSP stacked data'!AF43</f>
        <v>-30354.583000000002</v>
      </c>
      <c r="AG17" s="1">
        <f>'TNSP stacked data'!AG43</f>
        <v>-32613.201000000001</v>
      </c>
      <c r="AH17" s="1">
        <f>'TNSP stacked data'!AH43</f>
        <v>-35554.296999999999</v>
      </c>
      <c r="AI17" s="1">
        <f>'TNSP stacked data'!AI43</f>
        <v>-36465.168000000005</v>
      </c>
      <c r="AJ17" s="1">
        <f>'TNSP stacked data'!AJ43</f>
        <v>-37740.224000000002</v>
      </c>
    </row>
    <row r="18" spans="1:36" x14ac:dyDescent="0.25">
      <c r="A18" s="21" t="s">
        <v>52</v>
      </c>
      <c r="B18" s="1">
        <f>'TNSP stacked data'!B44</f>
        <v>-5101.7049999999999</v>
      </c>
      <c r="C18" s="1">
        <f>'TNSP stacked data'!C44</f>
        <v>-1703.1949999999999</v>
      </c>
      <c r="D18" s="1">
        <f>'TNSP stacked data'!D44</f>
        <v>-9048.89</v>
      </c>
      <c r="E18" s="1">
        <f>'TNSP stacked data'!E44</f>
        <v>1103.8720000000001</v>
      </c>
      <c r="F18" s="1">
        <f>'TNSP stacked data'!F44</f>
        <v>-15984.949000000001</v>
      </c>
      <c r="G18" s="1">
        <f>'TNSP stacked data'!G44</f>
        <v>-11502.204</v>
      </c>
      <c r="H18" s="1">
        <f>'TNSP stacked data'!H44</f>
        <v>-8219.9410000000007</v>
      </c>
      <c r="I18" s="1">
        <f>'TNSP stacked data'!I44</f>
        <v>-18551.235000000001</v>
      </c>
      <c r="J18" s="26"/>
      <c r="K18" s="1">
        <f>'TNSP stacked data'!K44</f>
        <v>-209.01499999999999</v>
      </c>
      <c r="L18" s="1">
        <f>'TNSP stacked data'!L44</f>
        <v>-69.69</v>
      </c>
      <c r="M18" s="1">
        <f>'TNSP stacked data'!M44</f>
        <v>-348.57400000000001</v>
      </c>
      <c r="N18" s="1">
        <f>'TNSP stacked data'!N44</f>
        <v>42.033999999999999</v>
      </c>
      <c r="O18" s="1">
        <f>'TNSP stacked data'!O44</f>
        <v>-597.029</v>
      </c>
      <c r="P18" s="1">
        <f>'TNSP stacked data'!P44</f>
        <v>-425.61700000000002</v>
      </c>
      <c r="Q18" s="1">
        <f>'TNSP stacked data'!Q44</f>
        <v>-291.88200000000001</v>
      </c>
      <c r="R18" s="1">
        <f>'TNSP stacked data'!R44</f>
        <v>-634.79899999999998</v>
      </c>
      <c r="S18" s="26"/>
      <c r="T18" s="1">
        <f>'TNSP stacked data'!T44</f>
        <v>-15521.563</v>
      </c>
      <c r="U18" s="1">
        <f>'TNSP stacked data'!U44</f>
        <v>-14523.887000000001</v>
      </c>
      <c r="V18" s="1">
        <f>'TNSP stacked data'!V44</f>
        <v>-20351.897000000001</v>
      </c>
      <c r="W18" s="1">
        <f>'TNSP stacked data'!W44</f>
        <v>-10084.412</v>
      </c>
      <c r="X18" s="1">
        <f>'TNSP stacked data'!X44</f>
        <v>-24423.56</v>
      </c>
      <c r="Y18" s="1">
        <f>'TNSP stacked data'!Y44</f>
        <v>-21317.432000000001</v>
      </c>
      <c r="Z18" s="1">
        <f>'TNSP stacked data'!Z44</f>
        <v>-18830.647000000001</v>
      </c>
      <c r="AA18" s="1">
        <f>'TNSP stacked data'!AA44</f>
        <v>-28693.723999999998</v>
      </c>
      <c r="AB18" s="26"/>
      <c r="AC18" s="1">
        <f>'TNSP stacked data'!AC44</f>
        <v>-14393.508</v>
      </c>
      <c r="AD18" s="1">
        <f>'TNSP stacked data'!AD44</f>
        <v>-15309.716</v>
      </c>
      <c r="AE18" s="1">
        <f>'TNSP stacked data'!AE44</f>
        <v>-18533.379999999997</v>
      </c>
      <c r="AF18" s="1">
        <f>'TNSP stacked data'!AF44</f>
        <v>-22079.686000000002</v>
      </c>
      <c r="AG18" s="1">
        <f>'TNSP stacked data'!AG44</f>
        <v>-28114.361999999997</v>
      </c>
      <c r="AH18" s="1">
        <f>'TNSP stacked data'!AH44</f>
        <v>-30088.735000000001</v>
      </c>
      <c r="AI18" s="1">
        <f>'TNSP stacked data'!AI44</f>
        <v>-30009.381000000001</v>
      </c>
      <c r="AJ18" s="1">
        <f>'TNSP stacked data'!AJ44</f>
        <v>-33125.08</v>
      </c>
    </row>
    <row r="19" spans="1:36" x14ac:dyDescent="0.25">
      <c r="A19" s="21" t="s">
        <v>53</v>
      </c>
      <c r="B19" s="1">
        <f>'TNSP stacked data'!B45</f>
        <v>4577.1469999999999</v>
      </c>
      <c r="C19" s="1">
        <f>'TNSP stacked data'!C45</f>
        <v>1216.0630000000001</v>
      </c>
      <c r="D19" s="1">
        <f>'TNSP stacked data'!D45</f>
        <v>6544.5659999999998</v>
      </c>
      <c r="E19" s="1">
        <f>'TNSP stacked data'!E45</f>
        <v>5659.4409999999998</v>
      </c>
      <c r="F19" s="1">
        <f>'TNSP stacked data'!F45</f>
        <v>19702.918000000001</v>
      </c>
      <c r="G19" s="1">
        <f>'TNSP stacked data'!G45</f>
        <v>9477.0040000000008</v>
      </c>
      <c r="H19" s="1">
        <f>'TNSP stacked data'!H45</f>
        <v>42512.173999999999</v>
      </c>
      <c r="I19" s="1">
        <f>'TNSP stacked data'!I45</f>
        <v>39393.686999999998</v>
      </c>
      <c r="J19" s="26"/>
      <c r="K19" s="1">
        <f>'TNSP stacked data'!K45</f>
        <v>0</v>
      </c>
      <c r="L19" s="1">
        <f>'TNSP stacked data'!L45</f>
        <v>0</v>
      </c>
      <c r="M19" s="1">
        <f>'TNSP stacked data'!M45</f>
        <v>0</v>
      </c>
      <c r="N19" s="1">
        <f>'TNSP stacked data'!N45</f>
        <v>0</v>
      </c>
      <c r="O19" s="1">
        <f>'TNSP stacked data'!O45</f>
        <v>0</v>
      </c>
      <c r="P19" s="1">
        <f>'TNSP stacked data'!P45</f>
        <v>0</v>
      </c>
      <c r="Q19" s="1">
        <f>'TNSP stacked data'!Q45</f>
        <v>0</v>
      </c>
      <c r="R19" s="1">
        <f>'TNSP stacked data'!R45</f>
        <v>0</v>
      </c>
      <c r="S19" s="26"/>
      <c r="T19" s="1">
        <f>'TNSP stacked data'!T45</f>
        <v>27818.571</v>
      </c>
      <c r="U19" s="1">
        <f>'TNSP stacked data'!U45</f>
        <v>53648.053999999996</v>
      </c>
      <c r="V19" s="1">
        <f>'TNSP stacked data'!V45</f>
        <v>58782.603999999999</v>
      </c>
      <c r="W19" s="1">
        <f>'TNSP stacked data'!W45</f>
        <v>24392.053</v>
      </c>
      <c r="X19" s="1">
        <f>'TNSP stacked data'!X45</f>
        <v>46207.500999999997</v>
      </c>
      <c r="Y19" s="1">
        <f>'TNSP stacked data'!Y45</f>
        <v>68956.289000000004</v>
      </c>
      <c r="Z19" s="1">
        <f>'TNSP stacked data'!Z45</f>
        <v>50930.584000000003</v>
      </c>
      <c r="AA19" s="1">
        <f>'TNSP stacked data'!AA45</f>
        <v>92033.808999999994</v>
      </c>
      <c r="AB19" s="26"/>
      <c r="AC19" s="1">
        <f>'TNSP stacked data'!AC45</f>
        <v>27659.768</v>
      </c>
      <c r="AD19" s="1">
        <f>'TNSP stacked data'!AD45</f>
        <v>26843.591</v>
      </c>
      <c r="AE19" s="1">
        <f>'TNSP stacked data'!AE45</f>
        <v>43815.552000000003</v>
      </c>
      <c r="AF19" s="1">
        <f>'TNSP stacked data'!AF45</f>
        <v>11591.941000000001</v>
      </c>
      <c r="AG19" s="1">
        <f>'TNSP stacked data'!AG45</f>
        <v>20641.689000000002</v>
      </c>
      <c r="AH19" s="1">
        <f>'TNSP stacked data'!AH45</f>
        <v>32389.126</v>
      </c>
      <c r="AI19" s="1">
        <f>'TNSP stacked data'!AI45</f>
        <v>31349.330999999998</v>
      </c>
      <c r="AJ19" s="1">
        <f>'TNSP stacked data'!AJ45</f>
        <v>34663.288</v>
      </c>
    </row>
    <row r="20" spans="1:36" x14ac:dyDescent="0.25">
      <c r="A20" s="21" t="s">
        <v>54</v>
      </c>
      <c r="B20" s="1">
        <f>'TNSP stacked data'!B46</f>
        <v>0</v>
      </c>
      <c r="C20" s="1">
        <f>'TNSP stacked data'!C46</f>
        <v>0</v>
      </c>
      <c r="D20" s="1">
        <f>'TNSP stacked data'!D46</f>
        <v>0</v>
      </c>
      <c r="E20" s="1">
        <f>'TNSP stacked data'!E46</f>
        <v>0</v>
      </c>
      <c r="F20" s="1">
        <f>'TNSP stacked data'!F46</f>
        <v>0</v>
      </c>
      <c r="G20" s="1">
        <f>'TNSP stacked data'!G46</f>
        <v>0</v>
      </c>
      <c r="H20" s="1">
        <f>'TNSP stacked data'!H46</f>
        <v>0</v>
      </c>
      <c r="I20" s="1">
        <f>'TNSP stacked data'!I46</f>
        <v>0</v>
      </c>
      <c r="J20" s="26"/>
      <c r="K20" s="1">
        <f>'TNSP stacked data'!K46</f>
        <v>0</v>
      </c>
      <c r="L20" s="1">
        <f>'TNSP stacked data'!L46</f>
        <v>0</v>
      </c>
      <c r="M20" s="1">
        <f>'TNSP stacked data'!M46</f>
        <v>0</v>
      </c>
      <c r="N20" s="1">
        <f>'TNSP stacked data'!N46</f>
        <v>0</v>
      </c>
      <c r="O20" s="1">
        <f>'TNSP stacked data'!O46</f>
        <v>0</v>
      </c>
      <c r="P20" s="1">
        <f>'TNSP stacked data'!P46</f>
        <v>0</v>
      </c>
      <c r="Q20" s="1">
        <f>'TNSP stacked data'!Q46</f>
        <v>0</v>
      </c>
      <c r="R20" s="1">
        <f>'TNSP stacked data'!R46</f>
        <v>0</v>
      </c>
      <c r="S20" s="26"/>
      <c r="T20" s="1">
        <f>'TNSP stacked data'!T46</f>
        <v>-786</v>
      </c>
      <c r="U20" s="1">
        <f>'TNSP stacked data'!U46</f>
        <v>0</v>
      </c>
      <c r="V20" s="1">
        <f>'TNSP stacked data'!V46</f>
        <v>0</v>
      </c>
      <c r="W20" s="1">
        <f>'TNSP stacked data'!W46</f>
        <v>0</v>
      </c>
      <c r="X20" s="1">
        <f>'TNSP stacked data'!X46</f>
        <v>0</v>
      </c>
      <c r="Y20" s="1">
        <f>'TNSP stacked data'!Y46</f>
        <v>-474</v>
      </c>
      <c r="Z20" s="1">
        <f>'TNSP stacked data'!Z46</f>
        <v>-968</v>
      </c>
      <c r="AA20" s="1">
        <f>'TNSP stacked data'!AA46</f>
        <v>-2110.2719999999999</v>
      </c>
      <c r="AB20" s="26"/>
      <c r="AC20" s="1">
        <f>'TNSP stacked data'!AC46</f>
        <v>-791</v>
      </c>
      <c r="AD20" s="1">
        <f>'TNSP stacked data'!AD46</f>
        <v>-196.64699999999999</v>
      </c>
      <c r="AE20" s="1">
        <f>'TNSP stacked data'!AE46</f>
        <v>-74</v>
      </c>
      <c r="AF20" s="1">
        <f>'TNSP stacked data'!AF46</f>
        <v>-682.99099999999999</v>
      </c>
      <c r="AG20" s="1">
        <f>'TNSP stacked data'!AG46</f>
        <v>-31.29</v>
      </c>
      <c r="AH20" s="1">
        <f>'TNSP stacked data'!AH46</f>
        <v>-150.12899999999999</v>
      </c>
      <c r="AI20" s="1">
        <f>'TNSP stacked data'!AI46</f>
        <v>0</v>
      </c>
      <c r="AJ20" s="1">
        <f>'TNSP stacked data'!AJ46</f>
        <v>0</v>
      </c>
    </row>
    <row r="21" spans="1:36" x14ac:dyDescent="0.25">
      <c r="A21" s="21" t="s">
        <v>55</v>
      </c>
      <c r="B21" s="1">
        <f>'TNSP stacked data'!B47</f>
        <v>946708.61600000004</v>
      </c>
      <c r="C21" s="1">
        <f>'TNSP stacked data'!C47</f>
        <v>946221.48400000005</v>
      </c>
      <c r="D21" s="1">
        <f>'TNSP stacked data'!D47</f>
        <v>996021.32</v>
      </c>
      <c r="E21" s="1">
        <f>'TNSP stacked data'!E47</f>
        <v>1008691.633</v>
      </c>
      <c r="F21" s="1">
        <f>'TNSP stacked data'!F47</f>
        <v>1012409.603</v>
      </c>
      <c r="G21" s="1">
        <f>'TNSP stacked data'!G47</f>
        <v>1010384.402</v>
      </c>
      <c r="H21" s="1">
        <f>'TNSP stacked data'!H47</f>
        <v>1044676.635</v>
      </c>
      <c r="I21" s="1">
        <f>'TNSP stacked data'!I47</f>
        <v>1065519.0870000001</v>
      </c>
      <c r="J21" s="26"/>
      <c r="K21" s="1">
        <f>'TNSP stacked data'!K47</f>
        <v>38786.216999999997</v>
      </c>
      <c r="L21" s="1">
        <f>'TNSP stacked data'!L47</f>
        <v>38716.527999999998</v>
      </c>
      <c r="M21" s="1">
        <f>'TNSP stacked data'!M47</f>
        <v>38367.953000000001</v>
      </c>
      <c r="N21" s="1">
        <f>'TNSP stacked data'!N47</f>
        <v>38409.987999999998</v>
      </c>
      <c r="O21" s="1">
        <f>'TNSP stacked data'!O47</f>
        <v>37812.957999999999</v>
      </c>
      <c r="P21" s="1">
        <f>'TNSP stacked data'!P47</f>
        <v>37387.341</v>
      </c>
      <c r="Q21" s="1">
        <f>'TNSP stacked data'!Q47</f>
        <v>37095.459000000003</v>
      </c>
      <c r="R21" s="1">
        <f>'TNSP stacked data'!R47</f>
        <v>36460.660000000003</v>
      </c>
      <c r="S21" s="26"/>
      <c r="T21" s="1">
        <f>'TNSP stacked data'!T47</f>
        <v>623385.92700000003</v>
      </c>
      <c r="U21" s="1">
        <f>'TNSP stacked data'!U47</f>
        <v>662510.09400000004</v>
      </c>
      <c r="V21" s="1">
        <f>'TNSP stacked data'!V47</f>
        <v>709528.12800000003</v>
      </c>
      <c r="W21" s="1">
        <f>'TNSP stacked data'!W47</f>
        <v>814692.76800000004</v>
      </c>
      <c r="X21" s="1">
        <f>'TNSP stacked data'!X47</f>
        <v>836476.70900000003</v>
      </c>
      <c r="Y21" s="1">
        <f>'TNSP stacked data'!Y47</f>
        <v>883641.56599999999</v>
      </c>
      <c r="Z21" s="1">
        <f>'TNSP stacked data'!Z47</f>
        <v>914773.50300000003</v>
      </c>
      <c r="AA21" s="1">
        <f>'TNSP stacked data'!AA47</f>
        <v>976003.31599999999</v>
      </c>
      <c r="AB21" s="26"/>
      <c r="AC21" s="1">
        <f>'TNSP stacked data'!AC47</f>
        <v>191316.39300000001</v>
      </c>
      <c r="AD21" s="1">
        <f>'TNSP stacked data'!AD47</f>
        <v>202653.62100000001</v>
      </c>
      <c r="AE21" s="1">
        <f>'TNSP stacked data'!AE47</f>
        <v>205459.22899999999</v>
      </c>
      <c r="AF21" s="1">
        <f>'TNSP stacked data'!AF47</f>
        <v>213373.492</v>
      </c>
      <c r="AG21" s="1">
        <f>'TNSP stacked data'!AG47</f>
        <v>205869.52900000001</v>
      </c>
      <c r="AH21" s="1">
        <f>'TNSP stacked data'!AH47</f>
        <v>208019.79100000003</v>
      </c>
      <c r="AI21" s="1">
        <f>'TNSP stacked data'!AI47</f>
        <v>209359.74099999998</v>
      </c>
      <c r="AJ21" s="1">
        <f>'TNSP stacked data'!AJ47</f>
        <v>210897.95</v>
      </c>
    </row>
    <row r="22" spans="1:36" x14ac:dyDescent="0.25">
      <c r="A22" s="21"/>
      <c r="B22" s="14"/>
      <c r="C22" s="14"/>
      <c r="D22" s="14"/>
      <c r="E22" s="14"/>
      <c r="F22" s="14"/>
      <c r="G22" s="14"/>
      <c r="H22" s="14"/>
      <c r="I22" s="14"/>
    </row>
    <row r="23" spans="1:36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T23" s="14"/>
      <c r="U23" s="14"/>
      <c r="V23" s="14"/>
      <c r="W23" s="14"/>
      <c r="X23" s="14"/>
      <c r="Y23" s="14"/>
      <c r="Z23" s="14"/>
      <c r="AA23" s="14"/>
    </row>
    <row r="24" spans="1:36" x14ac:dyDescent="0.25">
      <c r="A24" s="24" t="s">
        <v>62</v>
      </c>
      <c r="B24" s="1">
        <f>B15</f>
        <v>947233.17299999995</v>
      </c>
      <c r="C24" s="1">
        <f t="shared" ref="C24:I24" si="6">C15</f>
        <v>946708.61600000004</v>
      </c>
      <c r="D24" s="1">
        <f t="shared" si="6"/>
        <v>946221.48400000005</v>
      </c>
      <c r="E24" s="1">
        <f t="shared" si="6"/>
        <v>1001928.32</v>
      </c>
      <c r="F24" s="1">
        <f t="shared" si="6"/>
        <v>1008691.633</v>
      </c>
      <c r="G24" s="1">
        <f t="shared" si="6"/>
        <v>1012409.603</v>
      </c>
      <c r="H24" s="1">
        <f t="shared" si="6"/>
        <v>1010384.402</v>
      </c>
      <c r="I24" s="1">
        <f t="shared" si="6"/>
        <v>1044676.635</v>
      </c>
      <c r="K24" s="1">
        <f>K15</f>
        <v>38995.232000000004</v>
      </c>
      <c r="L24" s="1">
        <f t="shared" ref="L24:R24" si="7">L15</f>
        <v>38786.216999999997</v>
      </c>
      <c r="M24" s="1">
        <f t="shared" si="7"/>
        <v>38716.527999999998</v>
      </c>
      <c r="N24" s="1">
        <f t="shared" si="7"/>
        <v>38367.953000000001</v>
      </c>
      <c r="O24" s="1">
        <f t="shared" si="7"/>
        <v>38409.987999999998</v>
      </c>
      <c r="P24" s="1">
        <f t="shared" si="7"/>
        <v>37812.957999999999</v>
      </c>
      <c r="Q24" s="1">
        <f t="shared" si="7"/>
        <v>37387.341</v>
      </c>
      <c r="R24" s="1">
        <f t="shared" si="7"/>
        <v>37095.459000000003</v>
      </c>
      <c r="T24" s="1">
        <f>T15</f>
        <v>611874.91799999995</v>
      </c>
      <c r="U24" s="1">
        <f t="shared" ref="U24:AA24" si="8">U15</f>
        <v>623385.92700000003</v>
      </c>
      <c r="V24" s="1">
        <f t="shared" si="8"/>
        <v>662510.09400000004</v>
      </c>
      <c r="W24" s="1">
        <f t="shared" si="8"/>
        <v>800385.12800000003</v>
      </c>
      <c r="X24" s="1">
        <f t="shared" si="8"/>
        <v>814692.76800000004</v>
      </c>
      <c r="Y24" s="1">
        <f t="shared" si="8"/>
        <v>836476.70900000003</v>
      </c>
      <c r="Z24" s="1">
        <f t="shared" si="8"/>
        <v>883641.56599999999</v>
      </c>
      <c r="AA24" s="1">
        <f t="shared" si="8"/>
        <v>914773.50300000003</v>
      </c>
      <c r="AC24" s="1">
        <f>AC15</f>
        <v>178841.13199999998</v>
      </c>
      <c r="AD24" s="1">
        <f t="shared" ref="AD24:AJ24" si="9">AD15</f>
        <v>191316.39300000001</v>
      </c>
      <c r="AE24" s="1">
        <f t="shared" si="9"/>
        <v>202653.62100000001</v>
      </c>
      <c r="AF24" s="1">
        <f t="shared" si="9"/>
        <v>224544.22899999999</v>
      </c>
      <c r="AG24" s="1">
        <f t="shared" si="9"/>
        <v>213373.492</v>
      </c>
      <c r="AH24" s="1">
        <f t="shared" si="9"/>
        <v>205869.52900000001</v>
      </c>
      <c r="AI24" s="1">
        <f t="shared" si="9"/>
        <v>208019.79100000003</v>
      </c>
      <c r="AJ24" s="1">
        <f t="shared" si="9"/>
        <v>209359.74099999998</v>
      </c>
    </row>
    <row r="25" spans="1:36" x14ac:dyDescent="0.25">
      <c r="A25" s="24" t="s">
        <v>63</v>
      </c>
      <c r="B25" s="1">
        <f>WACC!C74*B24</f>
        <v>378893.26919999998</v>
      </c>
      <c r="C25" s="1">
        <f>WACC!D14*C24</f>
        <v>378683.44640000002</v>
      </c>
      <c r="D25" s="1">
        <f>WACC!E14*D24</f>
        <v>378488.59360000002</v>
      </c>
      <c r="E25" s="1">
        <f>WACC!F14*E24</f>
        <v>400771.32799999998</v>
      </c>
      <c r="F25" s="1">
        <f>WACC!G14*F24</f>
        <v>403476.65320000006</v>
      </c>
      <c r="G25" s="1">
        <f>WACC!H14*G24</f>
        <v>404963.84120000002</v>
      </c>
      <c r="H25" s="1">
        <f>WACC!I14*H24</f>
        <v>404153.76080000005</v>
      </c>
      <c r="I25" s="1">
        <f>WACC!J14*I24</f>
        <v>417870.65400000004</v>
      </c>
      <c r="K25" s="1">
        <f>WACC!C74*K24</f>
        <v>15598.092800000002</v>
      </c>
      <c r="L25" s="1">
        <f>WACC!D74*L24</f>
        <v>15514.486799999999</v>
      </c>
      <c r="M25" s="1">
        <f>WACC!E74*M24</f>
        <v>15486.611199999999</v>
      </c>
      <c r="N25" s="1">
        <f>WACC!F74*N24</f>
        <v>15347.181200000001</v>
      </c>
      <c r="O25" s="1">
        <f>WACC!G74*O24</f>
        <v>15363.995199999999</v>
      </c>
      <c r="P25" s="1">
        <f>WACC!H74*P24</f>
        <v>15125.183199999999</v>
      </c>
      <c r="Q25" s="1">
        <f>WACC!I74*Q24</f>
        <v>14954.936400000001</v>
      </c>
      <c r="R25" s="1">
        <f>WACC!J74*R24</f>
        <v>14838.183600000002</v>
      </c>
      <c r="T25" s="1">
        <f>WACC!C74*T24</f>
        <v>244749.96719999998</v>
      </c>
      <c r="U25" s="1">
        <f>WACC!D74*U24</f>
        <v>249354.37080000003</v>
      </c>
      <c r="V25" s="1">
        <f>WACC!E74*V24</f>
        <v>265004.03760000004</v>
      </c>
      <c r="W25" s="1">
        <f>WACC!F74*W24</f>
        <v>320154.05120000005</v>
      </c>
      <c r="X25" s="1">
        <f>WACC!G74*X24</f>
        <v>325877.10720000003</v>
      </c>
      <c r="Y25" s="1">
        <f>WACC!H74*Y24</f>
        <v>334590.68360000005</v>
      </c>
      <c r="Z25" s="1">
        <f>WACC!I74*Z24</f>
        <v>353456.62640000001</v>
      </c>
      <c r="AA25" s="1">
        <f>WACC!J74*AA24</f>
        <v>365909.40120000002</v>
      </c>
      <c r="AC25" s="1">
        <f>WACC!C74*AC24</f>
        <v>71536.452799999999</v>
      </c>
      <c r="AD25" s="1">
        <f>WACC!D74*AD24</f>
        <v>76526.55720000001</v>
      </c>
      <c r="AE25" s="1">
        <f>WACC!E74*AE24</f>
        <v>81061.448400000008</v>
      </c>
      <c r="AF25" s="1">
        <f>WACC!F74*AF24</f>
        <v>89817.691600000006</v>
      </c>
      <c r="AG25" s="1">
        <f>WACC!G74*AG24</f>
        <v>85349.396800000002</v>
      </c>
      <c r="AH25" s="1">
        <f>WACC!H74*AH24</f>
        <v>82347.811600000015</v>
      </c>
      <c r="AI25" s="1">
        <f>WACC!I74*AI24</f>
        <v>83207.916400000016</v>
      </c>
      <c r="AJ25" s="1">
        <f>WACC!J74*AJ24</f>
        <v>83743.896399999998</v>
      </c>
    </row>
    <row r="26" spans="1:36" x14ac:dyDescent="0.25">
      <c r="A26" s="24" t="s">
        <v>64</v>
      </c>
      <c r="B26" s="1">
        <f>WACC!C75*B24</f>
        <v>568339.90379999997</v>
      </c>
      <c r="C26" s="1">
        <f>WACC!D15*C24</f>
        <v>568025.16960000002</v>
      </c>
      <c r="D26" s="1">
        <f>WACC!E15*D24</f>
        <v>567732.89040000003</v>
      </c>
      <c r="E26" s="1">
        <f>WACC!F15*E24</f>
        <v>601156.99199999997</v>
      </c>
      <c r="F26" s="1">
        <f>WACC!G15*F24</f>
        <v>605214.97979999997</v>
      </c>
      <c r="G26" s="1">
        <f>WACC!H15*G24</f>
        <v>607445.76179999998</v>
      </c>
      <c r="H26" s="1">
        <f>WACC!I15*H24</f>
        <v>606230.64119999995</v>
      </c>
      <c r="I26" s="1">
        <f>WACC!J15*I24</f>
        <v>626805.98100000003</v>
      </c>
      <c r="K26" s="1">
        <f>WACC!C75*K24</f>
        <v>23397.139200000001</v>
      </c>
      <c r="L26" s="1">
        <f>WACC!D75*L24</f>
        <v>23271.730199999998</v>
      </c>
      <c r="M26" s="1">
        <f>WACC!E75*M24</f>
        <v>23229.916799999999</v>
      </c>
      <c r="N26" s="1">
        <f>WACC!F75*N24</f>
        <v>23020.771799999999</v>
      </c>
      <c r="O26" s="1">
        <f>WACC!G75*O24</f>
        <v>23045.992799999996</v>
      </c>
      <c r="P26" s="1">
        <f>WACC!H75*P24</f>
        <v>22687.774799999999</v>
      </c>
      <c r="Q26" s="1">
        <f>WACC!I75*Q24</f>
        <v>22432.404599999998</v>
      </c>
      <c r="R26" s="1">
        <f>WACC!J75*R24</f>
        <v>22257.275400000002</v>
      </c>
      <c r="T26" s="1">
        <f>WACC!C75*T24</f>
        <v>367124.95079999993</v>
      </c>
      <c r="U26" s="1">
        <f>WACC!D75*U24</f>
        <v>374031.55619999999</v>
      </c>
      <c r="V26" s="1">
        <f>WACC!E75*V24</f>
        <v>397506.0564</v>
      </c>
      <c r="W26" s="1">
        <f>WACC!F75*W24</f>
        <v>480231.07679999998</v>
      </c>
      <c r="X26" s="1">
        <f>WACC!G75*X24</f>
        <v>488815.66080000001</v>
      </c>
      <c r="Y26" s="1">
        <f>WACC!H75*Y24</f>
        <v>501886.02539999998</v>
      </c>
      <c r="Z26" s="1">
        <f>WACC!I75*Z24</f>
        <v>530184.93959999993</v>
      </c>
      <c r="AA26" s="1">
        <f>WACC!J75*AA24</f>
        <v>548864.10179999995</v>
      </c>
      <c r="AC26" s="1">
        <f>WACC!C75*AC24</f>
        <v>107304.67919999998</v>
      </c>
      <c r="AD26" s="1">
        <f>WACC!D75*AD24</f>
        <v>114789.8358</v>
      </c>
      <c r="AE26" s="1">
        <f>WACC!E75*AE24</f>
        <v>121592.17260000001</v>
      </c>
      <c r="AF26" s="1">
        <f>WACC!F75*AF24</f>
        <v>134726.5374</v>
      </c>
      <c r="AG26" s="1">
        <f>WACC!G75*AG24</f>
        <v>128024.0952</v>
      </c>
      <c r="AH26" s="1">
        <f>WACC!H75*AH24</f>
        <v>123521.71739999999</v>
      </c>
      <c r="AI26" s="1">
        <f>WACC!I75*AI24</f>
        <v>124811.87460000001</v>
      </c>
      <c r="AJ26" s="1">
        <f>WACC!J75*AJ24</f>
        <v>125615.84459999998</v>
      </c>
    </row>
    <row r="27" spans="1:36" x14ac:dyDescent="0.25">
      <c r="A27" s="24" t="s">
        <v>65</v>
      </c>
      <c r="B27" s="1">
        <f>(WACC!C63+WACC!C69*WACC!C76)*B25</f>
        <v>37299.054925040517</v>
      </c>
      <c r="C27" s="1">
        <f>(WACC!D63+WACC!D69*WACC!D76)*C25</f>
        <v>38895.833717491107</v>
      </c>
      <c r="D27" s="1">
        <f>(WACC!E63+WACC!E69*WACC!E76)*D25</f>
        <v>40215.170047187195</v>
      </c>
      <c r="E27" s="1">
        <f>(WACC!F63+WACC!F69*WACC!F76)*E25</f>
        <v>39664.908660588299</v>
      </c>
      <c r="F27" s="1">
        <f>(WACC!G63+WACC!G69*WACC!G76)*F25</f>
        <v>40239.972745761072</v>
      </c>
      <c r="G27" s="1">
        <f>(WACC!H63+WACC!H69*WACC!H76)*G25</f>
        <v>40178.872220307145</v>
      </c>
      <c r="H27" s="1">
        <f>(WACC!I63+WACC!I69*WACC!I76)*H25</f>
        <v>36767.701856275024</v>
      </c>
      <c r="I27" s="1">
        <f>(WACC!J63+WACC!J69*WACC!J76)*I25</f>
        <v>32770.295822248219</v>
      </c>
      <c r="K27" s="1">
        <f>(WACC!C63+WACC!C69*WACC!C76)*K25</f>
        <v>1535.5092511975379</v>
      </c>
      <c r="L27" s="1">
        <f>(WACC!D63+WACC!D69*WACC!D76)*L25</f>
        <v>1593.5444353899559</v>
      </c>
      <c r="M27" s="1">
        <f>(WACC!E63+WACC!E69*WACC!E76)*M25</f>
        <v>1645.4834132223998</v>
      </c>
      <c r="N27" s="1">
        <f>(WACC!F63+WACC!F69*WACC!F76)*N25</f>
        <v>1518.9323635833998</v>
      </c>
      <c r="O27" s="1">
        <f>(WACC!G63+WACC!G69*WACC!G76)*O25</f>
        <v>1532.2986924042521</v>
      </c>
      <c r="P27" s="1">
        <f>(WACC!H63+WACC!H69*WACC!H76)*P25</f>
        <v>1500.6594201120399</v>
      </c>
      <c r="Q27" s="1">
        <f>(WACC!I63+WACC!I69*WACC!I76)*Q25</f>
        <v>1360.5184367116617</v>
      </c>
      <c r="R27" s="1">
        <f>(WACC!J63+WACC!J69*WACC!J76)*R25</f>
        <v>1163.641575167497</v>
      </c>
      <c r="T27" s="1">
        <f>(WACC!C63+WACC!C69*WACC!C76)*T25</f>
        <v>24093.704511483218</v>
      </c>
      <c r="U27" s="1">
        <f>(WACC!D63+WACC!D69*WACC!D76)*U25</f>
        <v>25612.015089568016</v>
      </c>
      <c r="V27" s="1">
        <f>(WACC!E63+WACC!E69*WACC!E76)*V25</f>
        <v>28157.209003075201</v>
      </c>
      <c r="W27" s="1">
        <f>(WACC!F63+WACC!F69*WACC!F76)*W25</f>
        <v>31686.102051106089</v>
      </c>
      <c r="X27" s="1">
        <f>(WACC!G63+WACC!G69*WACC!G76)*X25</f>
        <v>32500.730359967849</v>
      </c>
      <c r="Y27" s="1">
        <f>(WACC!H63+WACC!H69*WACC!H76)*Y25</f>
        <v>33196.73253452342</v>
      </c>
      <c r="Z27" s="1">
        <f>(WACC!I63+WACC!I69*WACC!I76)*Z25</f>
        <v>32155.553452912434</v>
      </c>
      <c r="AA27" s="1">
        <f>(WACC!J63+WACC!J69*WACC!J76)*AA25</f>
        <v>28695.385059190368</v>
      </c>
      <c r="AC27" s="1">
        <f>(WACC!C63+WACC!C69*WACC!C76)*AC25</f>
        <v>7042.1997407436884</v>
      </c>
      <c r="AD27" s="1">
        <f>(WACC!D63+WACC!D69*WACC!D76)*AD25</f>
        <v>7860.2966993153259</v>
      </c>
      <c r="AE27" s="1">
        <f>(WACC!E63+WACC!E69*WACC!E76)*AE25</f>
        <v>8612.9410153968001</v>
      </c>
      <c r="AF27" s="1">
        <f>(WACC!F63+WACC!F69*WACC!F76)*AF25</f>
        <v>8889.3847551361978</v>
      </c>
      <c r="AG27" s="1">
        <f>(WACC!G63+WACC!G69*WACC!G76)*AG25</f>
        <v>8512.1589411933455</v>
      </c>
      <c r="AH27" s="1">
        <f>(WACC!H63+WACC!H69*WACC!H76)*AH25</f>
        <v>8170.2163583150214</v>
      </c>
      <c r="AI27" s="1">
        <f>(WACC!I63+WACC!I69*WACC!I76)*AI25</f>
        <v>7569.801790836279</v>
      </c>
      <c r="AJ27" s="1">
        <f>(WACC!J63+WACC!J69*WACC!J76)*AJ25</f>
        <v>6567.3725399623481</v>
      </c>
    </row>
    <row r="28" spans="1:36" x14ac:dyDescent="0.25">
      <c r="A28" s="24" t="s">
        <v>66</v>
      </c>
      <c r="B28" s="1">
        <f>WACC!C67*B26</f>
        <v>37453.958599187012</v>
      </c>
      <c r="C28" s="1">
        <f>WACC!D67*C26</f>
        <v>39337.127699953031</v>
      </c>
      <c r="D28" s="1">
        <f>WACC!E67*D26</f>
        <v>45720.575691662103</v>
      </c>
      <c r="E28" s="1">
        <f>WACC!F67*E26</f>
        <v>51628.287838504504</v>
      </c>
      <c r="F28" s="1">
        <f>WACC!G67*F26</f>
        <v>54903.135936504856</v>
      </c>
      <c r="G28" s="1">
        <f>WACC!H67*G26</f>
        <v>57687.667186577215</v>
      </c>
      <c r="H28" s="1">
        <f>WACC!I67*H26</f>
        <v>49699.663296216917</v>
      </c>
      <c r="I28" s="1">
        <f>WACC!J67*I26</f>
        <v>39878.481171362379</v>
      </c>
      <c r="K28" s="1">
        <f>WACC!C67*K26</f>
        <v>1541.8862498956134</v>
      </c>
      <c r="L28" s="1">
        <f>WACC!D67*L26</f>
        <v>1611.6240470838695</v>
      </c>
      <c r="M28" s="1">
        <f>WACC!E67*M26</f>
        <v>1870.7480002032537</v>
      </c>
      <c r="N28" s="1">
        <f>WACC!F67*N26</f>
        <v>1977.0593182336759</v>
      </c>
      <c r="O28" s="1">
        <f>WACC!G67*O26</f>
        <v>2090.657564206761</v>
      </c>
      <c r="P28" s="1">
        <f>WACC!H67*P26</f>
        <v>2154.6035616219087</v>
      </c>
      <c r="Q28" s="1">
        <f>WACC!I67*Q26</f>
        <v>1839.0409190430532</v>
      </c>
      <c r="R28" s="1">
        <f>WACC!J67*R26</f>
        <v>1416.0463761827557</v>
      </c>
      <c r="T28" s="1">
        <f>WACC!C67*T26</f>
        <v>24193.766117873223</v>
      </c>
      <c r="U28" s="1">
        <f>WACC!D67*U26</f>
        <v>25902.597063458645</v>
      </c>
      <c r="V28" s="1">
        <f>WACC!E67*V26</f>
        <v>32011.895112727299</v>
      </c>
      <c r="W28" s="1">
        <f>WACC!F67*W26</f>
        <v>41242.984098944595</v>
      </c>
      <c r="X28" s="1">
        <f>WACC!G67*X26</f>
        <v>44343.768030433755</v>
      </c>
      <c r="Y28" s="1">
        <f>WACC!H67*Y26</f>
        <v>47662.912180136045</v>
      </c>
      <c r="Z28" s="1">
        <f>WACC!I67*Z26</f>
        <v>43465.326877385654</v>
      </c>
      <c r="AA28" s="1">
        <f>WACC!J67*AA26</f>
        <v>34919.683941669377</v>
      </c>
      <c r="AC28" s="1">
        <f>WACC!C67*AC26</f>
        <v>7071.4461282488674</v>
      </c>
      <c r="AD28" s="1">
        <f>WACC!D67*AD26</f>
        <v>7949.475958435135</v>
      </c>
      <c r="AE28" s="1">
        <f>WACC!E67*AE26</f>
        <v>9792.041688751071</v>
      </c>
      <c r="AF28" s="1">
        <f>WACC!F67*AF26</f>
        <v>11570.522417498958</v>
      </c>
      <c r="AG28" s="1">
        <f>WACC!G67*AG26</f>
        <v>11613.929820832302</v>
      </c>
      <c r="AH28" s="1">
        <f>WACC!H67*AH26</f>
        <v>11730.561264549173</v>
      </c>
      <c r="AI28" s="1">
        <f>WACC!I67*AI26</f>
        <v>10232.257694383345</v>
      </c>
      <c r="AJ28" s="1">
        <f>WACC!J67*AJ26</f>
        <v>7991.8974061383151</v>
      </c>
    </row>
    <row r="29" spans="1:36" x14ac:dyDescent="0.25">
      <c r="A29" s="21"/>
      <c r="B29" s="14"/>
      <c r="C29" s="14"/>
      <c r="D29" s="14"/>
      <c r="E29" s="14"/>
      <c r="F29" s="14"/>
      <c r="G29" s="14"/>
      <c r="H29" s="14"/>
      <c r="I29" s="14"/>
      <c r="K29" s="14"/>
      <c r="L29" s="14"/>
      <c r="M29" s="14"/>
      <c r="N29" s="14"/>
      <c r="O29" s="14"/>
      <c r="P29" s="14"/>
      <c r="Q29" s="14"/>
      <c r="R29" s="14"/>
      <c r="T29" s="14"/>
      <c r="U29" s="14"/>
      <c r="V29" s="14"/>
      <c r="W29" s="14"/>
      <c r="X29" s="14"/>
      <c r="Y29" s="14"/>
      <c r="Z29" s="14"/>
      <c r="AA29" s="14"/>
      <c r="AC29" s="14"/>
      <c r="AD29" s="14"/>
      <c r="AE29" s="14"/>
      <c r="AF29" s="14"/>
      <c r="AG29" s="14"/>
      <c r="AH29" s="14"/>
      <c r="AI29" s="14"/>
      <c r="AJ29" s="14"/>
    </row>
    <row r="30" spans="1:36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9"/>
      <c r="K30" s="18"/>
      <c r="L30" s="18"/>
      <c r="M30" s="18"/>
      <c r="N30" s="18"/>
      <c r="O30" s="18"/>
      <c r="P30" s="18"/>
      <c r="Q30" s="18"/>
      <c r="R30" s="18"/>
      <c r="S30" s="19"/>
      <c r="T30" s="18"/>
      <c r="U30" s="18"/>
      <c r="V30" s="18"/>
      <c r="W30" s="18"/>
      <c r="X30" s="18"/>
      <c r="Y30" s="18"/>
      <c r="Z30" s="18"/>
      <c r="AA30" s="18"/>
      <c r="AB30" s="19"/>
      <c r="AC30" s="18"/>
      <c r="AD30" s="18"/>
      <c r="AE30" s="18"/>
      <c r="AF30" s="18"/>
      <c r="AG30" s="18"/>
      <c r="AH30" s="18"/>
      <c r="AI30" s="18"/>
      <c r="AJ30" s="18"/>
    </row>
    <row r="31" spans="1:36" x14ac:dyDescent="0.25">
      <c r="A31" s="24" t="s">
        <v>44</v>
      </c>
      <c r="B31" s="1">
        <f>B15*WACC!C81</f>
        <v>74753.013524227528</v>
      </c>
      <c r="C31" s="1">
        <f>C15*WACC!D81</f>
        <v>78232.961417444152</v>
      </c>
      <c r="D31" s="1">
        <f>D15*WACC!E81</f>
        <v>85935.745738849306</v>
      </c>
      <c r="E31" s="1">
        <f>E15*WACC!F81</f>
        <v>91293.19649909281</v>
      </c>
      <c r="F31" s="1">
        <f>F15*WACC!G81</f>
        <v>95143.108682265927</v>
      </c>
      <c r="G31" s="1">
        <f>G15*WACC!H81</f>
        <v>97866.539406884345</v>
      </c>
      <c r="H31" s="1">
        <f>H15*WACC!I81</f>
        <v>86467.365152491941</v>
      </c>
      <c r="I31" s="1">
        <f>I15*WACC!J81</f>
        <v>72648.776993610605</v>
      </c>
      <c r="K31" s="1">
        <f>K15*WACC!C81</f>
        <v>3077.3955010931513</v>
      </c>
      <c r="L31" s="1">
        <f>L15*WACC!D81</f>
        <v>3205.1684824738263</v>
      </c>
      <c r="M31" s="1">
        <f>M15*WACC!E81</f>
        <v>3516.2314134256535</v>
      </c>
      <c r="N31" s="1">
        <f>N15*WACC!F81</f>
        <v>3495.9916818170759</v>
      </c>
      <c r="O31" s="1">
        <f>O15*WACC!G81</f>
        <v>3622.956256611013</v>
      </c>
      <c r="P31" s="1">
        <f>P15*WACC!H81</f>
        <v>3655.262981733948</v>
      </c>
      <c r="Q31" s="1">
        <f>Q15*WACC!I81</f>
        <v>3199.5593557547154</v>
      </c>
      <c r="R31" s="1">
        <f>R15*WACC!J81</f>
        <v>2579.6879513502527</v>
      </c>
      <c r="T31" s="1">
        <f>T15*WACC!C81</f>
        <v>48287.470629356445</v>
      </c>
      <c r="U31" s="1">
        <f>U15*WACC!D81</f>
        <v>51514.612153026668</v>
      </c>
      <c r="V31" s="1">
        <f>V15*WACC!E81</f>
        <v>60169.104115802504</v>
      </c>
      <c r="W31" s="1">
        <f>W15*WACC!F81</f>
        <v>72929.086150050687</v>
      </c>
      <c r="X31" s="1">
        <f>X15*WACC!G81</f>
        <v>76844.498390401612</v>
      </c>
      <c r="Y31" s="1">
        <f>Y15*WACC!H81</f>
        <v>80859.644714659458</v>
      </c>
      <c r="Z31" s="1">
        <f>Z15*WACC!I81</f>
        <v>75620.880330298096</v>
      </c>
      <c r="AA31" s="1">
        <f>AA15*WACC!J81</f>
        <v>63615.069000859752</v>
      </c>
      <c r="AC31" s="1">
        <f>AC15*WACC!C81</f>
        <v>14113.645868992555</v>
      </c>
      <c r="AD31" s="1">
        <f>AD15*WACC!D81</f>
        <v>15809.772657750464</v>
      </c>
      <c r="AE31" s="1">
        <f>AE15*WACC!E81</f>
        <v>18404.982704147871</v>
      </c>
      <c r="AF31" s="1">
        <f>AF15*WACC!F81</f>
        <v>20459.907172635158</v>
      </c>
      <c r="AG31" s="1">
        <f>AG15*WACC!G81</f>
        <v>20126.088762025647</v>
      </c>
      <c r="AH31" s="1">
        <f>AH15*WACC!H81</f>
        <v>19900.777622864192</v>
      </c>
      <c r="AI31" s="1">
        <f>AI15*WACC!I81</f>
        <v>17802.059485219626</v>
      </c>
      <c r="AJ31" s="1">
        <f>AJ15*WACC!J81</f>
        <v>14559.269946100663</v>
      </c>
    </row>
    <row r="32" spans="1:36" x14ac:dyDescent="0.25">
      <c r="A32" s="24" t="s">
        <v>45</v>
      </c>
      <c r="B32" s="1">
        <f>B18</f>
        <v>-5101.7049999999999</v>
      </c>
      <c r="C32" s="1">
        <f t="shared" ref="C32:I32" si="10">C18</f>
        <v>-1703.1949999999999</v>
      </c>
      <c r="D32" s="1">
        <f t="shared" si="10"/>
        <v>-9048.89</v>
      </c>
      <c r="E32" s="1">
        <f t="shared" si="10"/>
        <v>1103.8720000000001</v>
      </c>
      <c r="F32" s="1">
        <f t="shared" si="10"/>
        <v>-15984.949000000001</v>
      </c>
      <c r="G32" s="1">
        <f t="shared" si="10"/>
        <v>-11502.204</v>
      </c>
      <c r="H32" s="1">
        <f t="shared" si="10"/>
        <v>-8219.9410000000007</v>
      </c>
      <c r="I32" s="1">
        <f t="shared" si="10"/>
        <v>-18551.235000000001</v>
      </c>
      <c r="K32" s="1">
        <f t="shared" ref="K32:R32" si="11">K18</f>
        <v>-209.01499999999999</v>
      </c>
      <c r="L32" s="1">
        <f t="shared" si="11"/>
        <v>-69.69</v>
      </c>
      <c r="M32" s="1">
        <f t="shared" si="11"/>
        <v>-348.57400000000001</v>
      </c>
      <c r="N32" s="1">
        <f t="shared" si="11"/>
        <v>42.033999999999999</v>
      </c>
      <c r="O32" s="1">
        <f t="shared" si="11"/>
        <v>-597.029</v>
      </c>
      <c r="P32" s="1">
        <f t="shared" si="11"/>
        <v>-425.61700000000002</v>
      </c>
      <c r="Q32" s="1">
        <f t="shared" si="11"/>
        <v>-291.88200000000001</v>
      </c>
      <c r="R32" s="1">
        <f t="shared" si="11"/>
        <v>-634.79899999999998</v>
      </c>
      <c r="T32" s="1">
        <f t="shared" ref="T32:AA32" si="12">T18</f>
        <v>-15521.563</v>
      </c>
      <c r="U32" s="1">
        <f t="shared" si="12"/>
        <v>-14523.887000000001</v>
      </c>
      <c r="V32" s="1">
        <f t="shared" si="12"/>
        <v>-20351.897000000001</v>
      </c>
      <c r="W32" s="1">
        <f t="shared" si="12"/>
        <v>-10084.412</v>
      </c>
      <c r="X32" s="1">
        <f t="shared" si="12"/>
        <v>-24423.56</v>
      </c>
      <c r="Y32" s="1">
        <f t="shared" si="12"/>
        <v>-21317.432000000001</v>
      </c>
      <c r="Z32" s="1">
        <f t="shared" si="12"/>
        <v>-18830.647000000001</v>
      </c>
      <c r="AA32" s="1">
        <f t="shared" si="12"/>
        <v>-28693.723999999998</v>
      </c>
      <c r="AC32" s="1">
        <f t="shared" ref="AC32:AJ32" si="13">AC18</f>
        <v>-14393.508</v>
      </c>
      <c r="AD32" s="1">
        <f t="shared" si="13"/>
        <v>-15309.716</v>
      </c>
      <c r="AE32" s="1">
        <f t="shared" si="13"/>
        <v>-18533.379999999997</v>
      </c>
      <c r="AF32" s="1">
        <f t="shared" si="13"/>
        <v>-22079.686000000002</v>
      </c>
      <c r="AG32" s="1">
        <f t="shared" si="13"/>
        <v>-28114.361999999997</v>
      </c>
      <c r="AH32" s="1">
        <f t="shared" si="13"/>
        <v>-30088.735000000001</v>
      </c>
      <c r="AI32" s="1">
        <f t="shared" si="13"/>
        <v>-30009.381000000001</v>
      </c>
      <c r="AJ32" s="1">
        <f t="shared" si="13"/>
        <v>-33125.08</v>
      </c>
    </row>
    <row r="33" spans="1:36" x14ac:dyDescent="0.25">
      <c r="A33" s="24" t="s">
        <v>80</v>
      </c>
      <c r="B33" s="20">
        <f>B10*B4</f>
        <v>32924.777851743223</v>
      </c>
      <c r="C33" s="20">
        <f t="shared" ref="C33:I33" si="14">C10*C4</f>
        <v>32509.355421201002</v>
      </c>
      <c r="D33" s="20">
        <f t="shared" si="14"/>
        <v>29801.468427289361</v>
      </c>
      <c r="E33" s="20">
        <f t="shared" si="14"/>
        <v>37642.429556525065</v>
      </c>
      <c r="F33" s="20">
        <f t="shared" si="14"/>
        <v>38916.982255767616</v>
      </c>
      <c r="G33" s="20">
        <f t="shared" si="14"/>
        <v>36333.118736343757</v>
      </c>
      <c r="H33" s="20">
        <f t="shared" si="14"/>
        <v>34353.618253754496</v>
      </c>
      <c r="I33" s="20">
        <f t="shared" si="14"/>
        <v>36053.693897603975</v>
      </c>
      <c r="J33" s="19"/>
      <c r="K33" s="20">
        <f>B10*B5</f>
        <v>1355.4311519843579</v>
      </c>
      <c r="L33" s="20">
        <f t="shared" ref="L33:R33" si="15">C10*C5</f>
        <v>1331.8933540759372</v>
      </c>
      <c r="M33" s="20">
        <f t="shared" si="15"/>
        <v>1219.3861652017449</v>
      </c>
      <c r="N33" s="20">
        <f t="shared" si="15"/>
        <v>1441.4833269016337</v>
      </c>
      <c r="O33" s="20">
        <f t="shared" si="15"/>
        <v>1481.9205122129204</v>
      </c>
      <c r="P33" s="20">
        <f t="shared" si="15"/>
        <v>1357.0225812905289</v>
      </c>
      <c r="Q33" s="20">
        <f t="shared" si="15"/>
        <v>1271.1898933658952</v>
      </c>
      <c r="R33" s="20">
        <f t="shared" si="15"/>
        <v>1280.2318717285357</v>
      </c>
      <c r="S33" s="19"/>
      <c r="T33" s="20">
        <f>B6*B10</f>
        <v>21268.095673211392</v>
      </c>
      <c r="U33" s="20">
        <f t="shared" ref="U33:AA33" si="16">C6*C10</f>
        <v>21406.665496554291</v>
      </c>
      <c r="V33" s="20">
        <f t="shared" si="16"/>
        <v>20865.911399134438</v>
      </c>
      <c r="W33" s="20">
        <f t="shared" si="16"/>
        <v>30070.455338392178</v>
      </c>
      <c r="X33" s="20">
        <f t="shared" si="16"/>
        <v>31432.18696269111</v>
      </c>
      <c r="Y33" s="20">
        <f t="shared" si="16"/>
        <v>30019.280238181491</v>
      </c>
      <c r="Z33" s="20">
        <f t="shared" si="16"/>
        <v>30044.293015039839</v>
      </c>
      <c r="AA33" s="20">
        <f t="shared" si="16"/>
        <v>31570.500150796339</v>
      </c>
      <c r="AB33" s="19"/>
      <c r="AC33" s="20">
        <f>B7*B10</f>
        <v>6216.3200252006854</v>
      </c>
      <c r="AD33" s="20">
        <f t="shared" ref="AD33:AJ33" si="17">C7*C10</f>
        <v>6569.6799551882095</v>
      </c>
      <c r="AE33" s="20">
        <f t="shared" si="17"/>
        <v>6382.6235083744568</v>
      </c>
      <c r="AF33" s="20">
        <f t="shared" si="17"/>
        <v>8436.1227781811122</v>
      </c>
      <c r="AG33" s="20">
        <f t="shared" si="17"/>
        <v>8232.3002693283706</v>
      </c>
      <c r="AH33" s="20">
        <f t="shared" si="17"/>
        <v>7388.1974441842249</v>
      </c>
      <c r="AI33" s="20">
        <f t="shared" si="17"/>
        <v>7072.7858378397605</v>
      </c>
      <c r="AJ33" s="20">
        <f t="shared" si="17"/>
        <v>7225.386079871163</v>
      </c>
    </row>
    <row r="34" spans="1:36" x14ac:dyDescent="0.25">
      <c r="A34" s="25" t="s">
        <v>46</v>
      </c>
      <c r="B34" s="20">
        <f t="shared" ref="B34:I34" si="18">B50</f>
        <v>3762.5117382482595</v>
      </c>
      <c r="C34" s="20">
        <f t="shared" si="18"/>
        <v>2805.0161355841078</v>
      </c>
      <c r="D34" s="20">
        <f t="shared" si="18"/>
        <v>4291.5808401821978</v>
      </c>
      <c r="E34" s="20">
        <f t="shared" si="18"/>
        <v>965.02188020728693</v>
      </c>
      <c r="F34" s="20">
        <f t="shared" si="18"/>
        <v>6690.8543808544646</v>
      </c>
      <c r="G34" s="20">
        <f t="shared" si="18"/>
        <v>4691.2105483420355</v>
      </c>
      <c r="H34" s="20">
        <f t="shared" si="18"/>
        <v>1893.7771257434511</v>
      </c>
      <c r="I34" s="20">
        <f t="shared" si="18"/>
        <v>3427.9834666746301</v>
      </c>
      <c r="J34" s="19"/>
      <c r="K34" s="20">
        <f t="shared" ref="K34:R34" si="19">K50</f>
        <v>156.75467689319305</v>
      </c>
      <c r="L34" s="20">
        <f t="shared" si="19"/>
        <v>115.49450660817881</v>
      </c>
      <c r="M34" s="20">
        <f t="shared" si="19"/>
        <v>199.32120466665825</v>
      </c>
      <c r="N34" s="20">
        <f t="shared" si="19"/>
        <v>39.758245970597706</v>
      </c>
      <c r="O34" s="20">
        <f t="shared" si="19"/>
        <v>260.26118555434971</v>
      </c>
      <c r="P34" s="20">
        <f t="shared" si="19"/>
        <v>178.50120709830361</v>
      </c>
      <c r="Q34" s="20">
        <f t="shared" si="19"/>
        <v>86.634154133496793</v>
      </c>
      <c r="R34" s="20">
        <f t="shared" si="19"/>
        <v>132.22537947083435</v>
      </c>
      <c r="S34" s="19"/>
      <c r="T34" s="20">
        <f t="shared" ref="T34:AA34" si="20">T50</f>
        <v>2307.3753569932601</v>
      </c>
      <c r="U34" s="20">
        <f t="shared" si="20"/>
        <v>1703.6372080822264</v>
      </c>
      <c r="V34" s="20">
        <f t="shared" si="20"/>
        <v>3020.7670599078197</v>
      </c>
      <c r="W34" s="20">
        <f t="shared" si="20"/>
        <v>773.05942980187319</v>
      </c>
      <c r="X34" s="20">
        <f t="shared" si="20"/>
        <v>5408.2847152808426</v>
      </c>
      <c r="Y34" s="20">
        <f t="shared" si="20"/>
        <v>3878.6066592421821</v>
      </c>
      <c r="Z34" s="20">
        <f t="shared" si="20"/>
        <v>1670.1862774979168</v>
      </c>
      <c r="AA34" s="20">
        <f t="shared" si="20"/>
        <v>3010.6013150072995</v>
      </c>
      <c r="AB34" s="19"/>
      <c r="AC34" s="20">
        <f t="shared" ref="AC34:AJ34" si="21">AC50</f>
        <v>449.35155555643689</v>
      </c>
      <c r="AD34" s="20">
        <f t="shared" si="21"/>
        <v>263.78707034649079</v>
      </c>
      <c r="AE34" s="20">
        <f t="shared" si="21"/>
        <v>924.01518190442641</v>
      </c>
      <c r="AF34" s="20">
        <f t="shared" si="21"/>
        <v>216.87803122446181</v>
      </c>
      <c r="AG34" s="20">
        <f t="shared" si="21"/>
        <v>1416.4658615971457</v>
      </c>
      <c r="AH34" s="20">
        <f t="shared" si="21"/>
        <v>954.58389116967055</v>
      </c>
      <c r="AI34" s="20">
        <f t="shared" si="21"/>
        <v>393.18169088324998</v>
      </c>
      <c r="AJ34" s="20">
        <f t="shared" si="21"/>
        <v>689.02183763352605</v>
      </c>
    </row>
    <row r="35" spans="1:36" x14ac:dyDescent="0.25">
      <c r="A35" s="25" t="s">
        <v>47</v>
      </c>
      <c r="B35" s="20">
        <f>-B34*WACC!C73</f>
        <v>-1881.2558691241297</v>
      </c>
      <c r="C35" s="20">
        <f>-C34*WACC!D73</f>
        <v>-1402.5080677920539</v>
      </c>
      <c r="D35" s="20">
        <f>-D34*WACC!E73</f>
        <v>-2145.7904200910989</v>
      </c>
      <c r="E35" s="20">
        <f>-E34*WACC!F73</f>
        <v>-482.51094010364346</v>
      </c>
      <c r="F35" s="20">
        <f>-F34*WACC!G73</f>
        <v>-3345.4271904272323</v>
      </c>
      <c r="G35" s="20">
        <f>-G34*WACC!H73</f>
        <v>-2345.6052741710178</v>
      </c>
      <c r="H35" s="20">
        <f>-H34*WACC!I73</f>
        <v>-946.88856287172553</v>
      </c>
      <c r="I35" s="20">
        <f>-I34*WACC!J73</f>
        <v>-1713.9917333373151</v>
      </c>
      <c r="J35" s="19"/>
      <c r="K35" s="20">
        <f>-K34*WACC!C73</f>
        <v>-78.377338446596525</v>
      </c>
      <c r="L35" s="20">
        <f>-L34*WACC!D73</f>
        <v>-57.747253304089405</v>
      </c>
      <c r="M35" s="20">
        <f>-M34*WACC!E73</f>
        <v>-99.660602333329123</v>
      </c>
      <c r="N35" s="20">
        <f>-N34*WACC!F73</f>
        <v>-19.879122985298853</v>
      </c>
      <c r="O35" s="20">
        <f>-O34*WACC!G73</f>
        <v>-130.13059277717485</v>
      </c>
      <c r="P35" s="20">
        <f>-P34*WACC!H73</f>
        <v>-89.250603549151805</v>
      </c>
      <c r="Q35" s="20">
        <f>-Q34*WACC!I73</f>
        <v>-43.317077066748396</v>
      </c>
      <c r="R35" s="20">
        <f>-R34*WACC!J73</f>
        <v>-66.112689735417177</v>
      </c>
      <c r="S35" s="19"/>
      <c r="T35" s="20">
        <f>-T34*WACC!C73</f>
        <v>-1153.68767849663</v>
      </c>
      <c r="U35" s="20">
        <f>-U34*WACC!D73</f>
        <v>-851.81860404111319</v>
      </c>
      <c r="V35" s="20">
        <f>-V34*WACC!E73</f>
        <v>-1510.3835299539098</v>
      </c>
      <c r="W35" s="20">
        <f>-W34*WACC!F73</f>
        <v>-386.5297149009366</v>
      </c>
      <c r="X35" s="20">
        <f>-X34*WACC!G73</f>
        <v>-2704.1423576404213</v>
      </c>
      <c r="Y35" s="20">
        <f>-Y34*WACC!H73</f>
        <v>-1939.3033296210911</v>
      </c>
      <c r="Z35" s="20">
        <f>-Z34*WACC!I73</f>
        <v>-835.09313874895838</v>
      </c>
      <c r="AA35" s="20">
        <f>-AA34*WACC!J73</f>
        <v>-1505.3006575036497</v>
      </c>
      <c r="AB35" s="19"/>
      <c r="AC35" s="20">
        <f>-AC34*WACC!C73</f>
        <v>-224.67577777821845</v>
      </c>
      <c r="AD35" s="20">
        <f>-AD34*WACC!D73</f>
        <v>-131.8935351732454</v>
      </c>
      <c r="AE35" s="20">
        <f>-AE34*WACC!E73</f>
        <v>-462.00759095221321</v>
      </c>
      <c r="AF35" s="20">
        <f>-AF34*WACC!F73</f>
        <v>-108.4390156122309</v>
      </c>
      <c r="AG35" s="20">
        <f>-AG34*WACC!G73</f>
        <v>-708.23293079857285</v>
      </c>
      <c r="AH35" s="20">
        <f>-AH34*WACC!H73</f>
        <v>-477.29194558483528</v>
      </c>
      <c r="AI35" s="20">
        <f>-AI34*WACC!I73</f>
        <v>-196.59084544162499</v>
      </c>
      <c r="AJ35" s="20">
        <f>-AJ34*WACC!J73</f>
        <v>-344.51091881676302</v>
      </c>
    </row>
    <row r="36" spans="1:36" x14ac:dyDescent="0.25">
      <c r="A36" s="24" t="s">
        <v>48</v>
      </c>
      <c r="B36" s="20">
        <f t="shared" ref="B36:I36" si="22">B34+B35</f>
        <v>1881.2558691241297</v>
      </c>
      <c r="C36" s="20">
        <f t="shared" si="22"/>
        <v>1402.5080677920539</v>
      </c>
      <c r="D36" s="20">
        <f t="shared" si="22"/>
        <v>2145.7904200910989</v>
      </c>
      <c r="E36" s="20">
        <f t="shared" si="22"/>
        <v>482.51094010364346</v>
      </c>
      <c r="F36" s="20">
        <f t="shared" si="22"/>
        <v>3345.4271904272323</v>
      </c>
      <c r="G36" s="20">
        <f t="shared" si="22"/>
        <v>2345.6052741710178</v>
      </c>
      <c r="H36" s="20">
        <f t="shared" si="22"/>
        <v>946.88856287172553</v>
      </c>
      <c r="I36" s="20">
        <f t="shared" si="22"/>
        <v>1713.9917333373151</v>
      </c>
      <c r="J36" s="19"/>
      <c r="K36" s="20">
        <f t="shared" ref="K36:R36" si="23">K34+K35</f>
        <v>78.377338446596525</v>
      </c>
      <c r="L36" s="20">
        <f t="shared" si="23"/>
        <v>57.747253304089405</v>
      </c>
      <c r="M36" s="20">
        <f t="shared" si="23"/>
        <v>99.660602333329123</v>
      </c>
      <c r="N36" s="20">
        <f t="shared" si="23"/>
        <v>19.879122985298853</v>
      </c>
      <c r="O36" s="20">
        <f t="shared" si="23"/>
        <v>130.13059277717485</v>
      </c>
      <c r="P36" s="20">
        <f t="shared" si="23"/>
        <v>89.250603549151805</v>
      </c>
      <c r="Q36" s="20">
        <f t="shared" si="23"/>
        <v>43.317077066748396</v>
      </c>
      <c r="R36" s="20">
        <f t="shared" si="23"/>
        <v>66.112689735417177</v>
      </c>
      <c r="S36" s="19"/>
      <c r="T36" s="20">
        <f t="shared" ref="T36:AA36" si="24">T34+T35</f>
        <v>1153.68767849663</v>
      </c>
      <c r="U36" s="20">
        <f t="shared" si="24"/>
        <v>851.81860404111319</v>
      </c>
      <c r="V36" s="20">
        <f t="shared" si="24"/>
        <v>1510.3835299539098</v>
      </c>
      <c r="W36" s="20">
        <f t="shared" si="24"/>
        <v>386.5297149009366</v>
      </c>
      <c r="X36" s="20">
        <f t="shared" si="24"/>
        <v>2704.1423576404213</v>
      </c>
      <c r="Y36" s="20">
        <f t="shared" si="24"/>
        <v>1939.3033296210911</v>
      </c>
      <c r="Z36" s="20">
        <f t="shared" si="24"/>
        <v>835.09313874895838</v>
      </c>
      <c r="AA36" s="20">
        <f t="shared" si="24"/>
        <v>1505.3006575036497</v>
      </c>
      <c r="AB36" s="19"/>
      <c r="AC36" s="20">
        <f t="shared" ref="AC36:AJ36" si="25">AC34+AC35</f>
        <v>224.67577777821845</v>
      </c>
      <c r="AD36" s="20">
        <f t="shared" si="25"/>
        <v>131.8935351732454</v>
      </c>
      <c r="AE36" s="20">
        <f t="shared" si="25"/>
        <v>462.00759095221321</v>
      </c>
      <c r="AF36" s="20">
        <f t="shared" si="25"/>
        <v>108.4390156122309</v>
      </c>
      <c r="AG36" s="20">
        <f t="shared" si="25"/>
        <v>708.23293079857285</v>
      </c>
      <c r="AH36" s="20">
        <f t="shared" si="25"/>
        <v>477.29194558483528</v>
      </c>
      <c r="AI36" s="20">
        <f t="shared" si="25"/>
        <v>196.59084544162499</v>
      </c>
      <c r="AJ36" s="20">
        <f t="shared" si="25"/>
        <v>344.51091881676302</v>
      </c>
    </row>
    <row r="37" spans="1:36" x14ac:dyDescent="0.25">
      <c r="A37" s="23" t="s">
        <v>81</v>
      </c>
      <c r="B37" s="20">
        <f t="shared" ref="B37:I37" si="26">B31-B32+B33+B36</f>
        <v>114660.75224509487</v>
      </c>
      <c r="C37" s="20">
        <f t="shared" si="26"/>
        <v>113848.01990643721</v>
      </c>
      <c r="D37" s="20">
        <f t="shared" si="26"/>
        <v>126931.89458622977</v>
      </c>
      <c r="E37" s="20">
        <f t="shared" si="26"/>
        <v>128314.26499572152</v>
      </c>
      <c r="F37" s="20">
        <f t="shared" si="26"/>
        <v>153390.46712846079</v>
      </c>
      <c r="G37" s="20">
        <f t="shared" si="26"/>
        <v>148047.46741739911</v>
      </c>
      <c r="H37" s="20">
        <f t="shared" si="26"/>
        <v>129987.81296911817</v>
      </c>
      <c r="I37" s="20">
        <f t="shared" si="26"/>
        <v>128967.69762455189</v>
      </c>
      <c r="J37" s="19"/>
      <c r="K37" s="20">
        <f t="shared" ref="K37:R37" si="27">K31-K32+K33+K36</f>
        <v>4720.2189915241061</v>
      </c>
      <c r="L37" s="20">
        <f t="shared" si="27"/>
        <v>4664.4990898538526</v>
      </c>
      <c r="M37" s="20">
        <f t="shared" si="27"/>
        <v>5183.8521809607273</v>
      </c>
      <c r="N37" s="20">
        <f t="shared" si="27"/>
        <v>4915.3201317040084</v>
      </c>
      <c r="O37" s="20">
        <f t="shared" si="27"/>
        <v>5832.0363616011082</v>
      </c>
      <c r="P37" s="20">
        <f t="shared" si="27"/>
        <v>5527.1531665736284</v>
      </c>
      <c r="Q37" s="20">
        <f t="shared" si="27"/>
        <v>4805.9483261873593</v>
      </c>
      <c r="R37" s="20">
        <f t="shared" si="27"/>
        <v>4560.8315128142058</v>
      </c>
      <c r="S37" s="19"/>
      <c r="T37" s="20">
        <f t="shared" ref="T37:AA37" si="28">T31-T32+T33+T36</f>
        <v>86230.816981064461</v>
      </c>
      <c r="U37" s="20">
        <f t="shared" si="28"/>
        <v>88296.983253622064</v>
      </c>
      <c r="V37" s="20">
        <f t="shared" si="28"/>
        <v>102897.29604489084</v>
      </c>
      <c r="W37" s="20">
        <f t="shared" si="28"/>
        <v>113470.4832033438</v>
      </c>
      <c r="X37" s="20">
        <f t="shared" si="28"/>
        <v>135404.38771073316</v>
      </c>
      <c r="Y37" s="20">
        <f t="shared" si="28"/>
        <v>134135.66028246205</v>
      </c>
      <c r="Z37" s="20">
        <f t="shared" si="28"/>
        <v>125330.91348408689</v>
      </c>
      <c r="AA37" s="20">
        <f t="shared" si="28"/>
        <v>125384.59380915973</v>
      </c>
      <c r="AB37" s="19"/>
      <c r="AC37" s="20">
        <f t="shared" ref="AC37:AJ37" si="29">AC31-AC32+AC33+AC36</f>
        <v>34948.149671971456</v>
      </c>
      <c r="AD37" s="20">
        <f t="shared" si="29"/>
        <v>37821.062148111916</v>
      </c>
      <c r="AE37" s="20">
        <f t="shared" si="29"/>
        <v>43782.993803474536</v>
      </c>
      <c r="AF37" s="20">
        <f t="shared" si="29"/>
        <v>51084.154966428498</v>
      </c>
      <c r="AG37" s="20">
        <f t="shared" si="29"/>
        <v>57180.98396215259</v>
      </c>
      <c r="AH37" s="20">
        <f t="shared" si="29"/>
        <v>57855.002012633253</v>
      </c>
      <c r="AI37" s="20">
        <f t="shared" si="29"/>
        <v>55080.817168501017</v>
      </c>
      <c r="AJ37" s="20">
        <f t="shared" si="29"/>
        <v>55254.246944788589</v>
      </c>
    </row>
    <row r="38" spans="1:36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9"/>
      <c r="K38" s="18"/>
      <c r="L38" s="18"/>
      <c r="M38" s="18"/>
      <c r="N38" s="18"/>
      <c r="O38" s="18"/>
      <c r="P38" s="18"/>
      <c r="Q38" s="18"/>
      <c r="R38" s="18"/>
      <c r="S38" s="19"/>
      <c r="T38" s="18"/>
      <c r="U38" s="18"/>
      <c r="V38" s="18"/>
      <c r="W38" s="18"/>
      <c r="X38" s="18"/>
      <c r="Y38" s="18"/>
      <c r="Z38" s="18"/>
      <c r="AA38" s="18"/>
      <c r="AB38" s="19"/>
      <c r="AC38" s="18"/>
      <c r="AD38" s="18"/>
      <c r="AE38" s="18"/>
      <c r="AF38" s="18"/>
      <c r="AG38" s="18"/>
      <c r="AH38" s="18"/>
      <c r="AI38" s="18"/>
      <c r="AJ38" s="18"/>
    </row>
    <row r="39" spans="1:36" x14ac:dyDescent="0.25">
      <c r="A39" s="21"/>
    </row>
    <row r="40" spans="1:36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T40" s="14"/>
      <c r="U40" s="14"/>
      <c r="V40" s="14"/>
      <c r="W40" s="14"/>
      <c r="X40" s="14"/>
      <c r="Y40" s="14"/>
      <c r="Z40" s="14"/>
      <c r="AA40" s="14"/>
    </row>
    <row r="41" spans="1:36" x14ac:dyDescent="0.25">
      <c r="A41" s="21" t="s">
        <v>58</v>
      </c>
      <c r="B41" s="17">
        <f>B33</f>
        <v>32924.777851743223</v>
      </c>
      <c r="C41" s="17">
        <f t="shared" ref="C41:I41" si="30">C33</f>
        <v>32509.355421201002</v>
      </c>
      <c r="D41" s="17">
        <f t="shared" si="30"/>
        <v>29801.468427289361</v>
      </c>
      <c r="E41" s="17">
        <f t="shared" si="30"/>
        <v>37642.429556525065</v>
      </c>
      <c r="F41" s="17">
        <f t="shared" si="30"/>
        <v>38916.982255767616</v>
      </c>
      <c r="G41" s="17">
        <f t="shared" si="30"/>
        <v>36333.118736343757</v>
      </c>
      <c r="H41" s="17">
        <f t="shared" si="30"/>
        <v>34353.618253754496</v>
      </c>
      <c r="I41" s="17">
        <f t="shared" si="30"/>
        <v>36053.693897603975</v>
      </c>
      <c r="K41" s="17">
        <f t="shared" ref="K41:R41" si="31">K33</f>
        <v>1355.4311519843579</v>
      </c>
      <c r="L41" s="17">
        <f t="shared" si="31"/>
        <v>1331.8933540759372</v>
      </c>
      <c r="M41" s="17">
        <f t="shared" si="31"/>
        <v>1219.3861652017449</v>
      </c>
      <c r="N41" s="17">
        <f t="shared" si="31"/>
        <v>1441.4833269016337</v>
      </c>
      <c r="O41" s="17">
        <f t="shared" si="31"/>
        <v>1481.9205122129204</v>
      </c>
      <c r="P41" s="17">
        <f t="shared" si="31"/>
        <v>1357.0225812905289</v>
      </c>
      <c r="Q41" s="17">
        <f t="shared" si="31"/>
        <v>1271.1898933658952</v>
      </c>
      <c r="R41" s="17">
        <f t="shared" si="31"/>
        <v>1280.2318717285357</v>
      </c>
      <c r="T41" s="17">
        <f t="shared" ref="T41:AA41" si="32">T33</f>
        <v>21268.095673211392</v>
      </c>
      <c r="U41" s="17">
        <f t="shared" si="32"/>
        <v>21406.665496554291</v>
      </c>
      <c r="V41" s="17">
        <f t="shared" si="32"/>
        <v>20865.911399134438</v>
      </c>
      <c r="W41" s="17">
        <f t="shared" si="32"/>
        <v>30070.455338392178</v>
      </c>
      <c r="X41" s="17">
        <f t="shared" si="32"/>
        <v>31432.18696269111</v>
      </c>
      <c r="Y41" s="17">
        <f t="shared" si="32"/>
        <v>30019.280238181491</v>
      </c>
      <c r="Z41" s="17">
        <f t="shared" si="32"/>
        <v>30044.293015039839</v>
      </c>
      <c r="AA41" s="17">
        <f t="shared" si="32"/>
        <v>31570.500150796339</v>
      </c>
      <c r="AC41" s="17">
        <f t="shared" ref="AC41:AJ41" si="33">AC33</f>
        <v>6216.3200252006854</v>
      </c>
      <c r="AD41" s="17">
        <f t="shared" si="33"/>
        <v>6569.6799551882095</v>
      </c>
      <c r="AE41" s="17">
        <f t="shared" si="33"/>
        <v>6382.6235083744568</v>
      </c>
      <c r="AF41" s="17">
        <f t="shared" si="33"/>
        <v>8436.1227781811122</v>
      </c>
      <c r="AG41" s="17">
        <f t="shared" si="33"/>
        <v>8232.3002693283706</v>
      </c>
      <c r="AH41" s="17">
        <f t="shared" si="33"/>
        <v>7388.1974441842249</v>
      </c>
      <c r="AI41" s="17">
        <f t="shared" si="33"/>
        <v>7072.7858378397605</v>
      </c>
      <c r="AJ41" s="17">
        <f t="shared" si="33"/>
        <v>7225.386079871163</v>
      </c>
    </row>
    <row r="42" spans="1:36" x14ac:dyDescent="0.25">
      <c r="A42" s="21" t="s">
        <v>59</v>
      </c>
      <c r="B42" s="1">
        <f>B17</f>
        <v>-31740.31</v>
      </c>
      <c r="C42" s="1">
        <f t="shared" ref="C42:I42" si="34">C17</f>
        <v>-32651.483</v>
      </c>
      <c r="D42" s="1">
        <f t="shared" si="34"/>
        <v>-37104.580999999998</v>
      </c>
      <c r="E42" s="1">
        <f t="shared" si="34"/>
        <v>-35826.807999999997</v>
      </c>
      <c r="F42" s="1">
        <f t="shared" si="34"/>
        <v>-37267.500999999997</v>
      </c>
      <c r="G42" s="1">
        <f t="shared" si="34"/>
        <v>-38389.313000000002</v>
      </c>
      <c r="H42" s="1">
        <f t="shared" si="34"/>
        <v>-39621.940999999999</v>
      </c>
      <c r="I42" s="1">
        <f t="shared" si="34"/>
        <v>-41608.911</v>
      </c>
      <c r="K42" s="1">
        <f t="shared" ref="K42:R42" si="35">K17</f>
        <v>-1300.386</v>
      </c>
      <c r="L42" s="1">
        <f t="shared" si="35"/>
        <v>-1336</v>
      </c>
      <c r="M42" s="1">
        <f t="shared" si="35"/>
        <v>-1429.3140000000001</v>
      </c>
      <c r="N42" s="1">
        <f t="shared" si="35"/>
        <v>-1364.25</v>
      </c>
      <c r="O42" s="1">
        <f t="shared" si="35"/>
        <v>-1391.921</v>
      </c>
      <c r="P42" s="1">
        <f t="shared" si="35"/>
        <v>-1420.5229999999999</v>
      </c>
      <c r="Q42" s="1">
        <f t="shared" si="35"/>
        <v>-1406.9369999999999</v>
      </c>
      <c r="R42" s="1">
        <f t="shared" si="35"/>
        <v>-1423.8019999999999</v>
      </c>
      <c r="T42" s="1">
        <f t="shared" ref="T42:AA42" si="36">T17</f>
        <v>-33077.703999999998</v>
      </c>
      <c r="U42" s="1">
        <f t="shared" si="36"/>
        <v>-35308.93</v>
      </c>
      <c r="V42" s="1">
        <f t="shared" si="36"/>
        <v>-39950.266000000003</v>
      </c>
      <c r="W42" s="1">
        <f t="shared" si="36"/>
        <v>-39580.178999999996</v>
      </c>
      <c r="X42" s="1">
        <f t="shared" si="36"/>
        <v>-41600.817000000003</v>
      </c>
      <c r="Y42" s="1">
        <f t="shared" si="36"/>
        <v>-43524.779000000002</v>
      </c>
      <c r="Z42" s="1">
        <f t="shared" si="36"/>
        <v>-46254.006000000001</v>
      </c>
      <c r="AA42" s="1">
        <f t="shared" si="36"/>
        <v>-48859.072</v>
      </c>
      <c r="AC42" s="1">
        <f t="shared" ref="AC42:AJ42" si="37">AC17</f>
        <v>-20162.544999999998</v>
      </c>
      <c r="AD42" s="1">
        <f t="shared" si="37"/>
        <v>-22422.616000000002</v>
      </c>
      <c r="AE42" s="1">
        <f t="shared" si="37"/>
        <v>-24528.277999999998</v>
      </c>
      <c r="AF42" s="1">
        <f t="shared" si="37"/>
        <v>-30354.583000000002</v>
      </c>
      <c r="AG42" s="1">
        <f t="shared" si="37"/>
        <v>-32613.201000000001</v>
      </c>
      <c r="AH42" s="1">
        <f t="shared" si="37"/>
        <v>-35554.296999999999</v>
      </c>
      <c r="AI42" s="1">
        <f t="shared" si="37"/>
        <v>-36465.168000000005</v>
      </c>
      <c r="AJ42" s="1">
        <f t="shared" si="37"/>
        <v>-37740.224000000002</v>
      </c>
    </row>
    <row r="43" spans="1:36" x14ac:dyDescent="0.25">
      <c r="A43" s="21" t="s">
        <v>60</v>
      </c>
      <c r="B43" s="1">
        <f t="shared" ref="B43:I43" si="38">B28</f>
        <v>37453.958599187012</v>
      </c>
      <c r="C43" s="1">
        <f t="shared" si="38"/>
        <v>39337.127699953031</v>
      </c>
      <c r="D43" s="1">
        <f t="shared" si="38"/>
        <v>45720.575691662103</v>
      </c>
      <c r="E43" s="1">
        <f t="shared" si="38"/>
        <v>51628.287838504504</v>
      </c>
      <c r="F43" s="1">
        <f t="shared" si="38"/>
        <v>54903.135936504856</v>
      </c>
      <c r="G43" s="1">
        <f t="shared" si="38"/>
        <v>57687.667186577215</v>
      </c>
      <c r="H43" s="1">
        <f t="shared" si="38"/>
        <v>49699.663296216917</v>
      </c>
      <c r="I43" s="1">
        <f t="shared" si="38"/>
        <v>39878.481171362379</v>
      </c>
      <c r="K43" s="1">
        <f t="shared" ref="K43:R43" si="39">K28</f>
        <v>1541.8862498956134</v>
      </c>
      <c r="L43" s="1">
        <f t="shared" si="39"/>
        <v>1611.6240470838695</v>
      </c>
      <c r="M43" s="1">
        <f t="shared" si="39"/>
        <v>1870.7480002032537</v>
      </c>
      <c r="N43" s="1">
        <f t="shared" si="39"/>
        <v>1977.0593182336759</v>
      </c>
      <c r="O43" s="1">
        <f t="shared" si="39"/>
        <v>2090.657564206761</v>
      </c>
      <c r="P43" s="1">
        <f t="shared" si="39"/>
        <v>2154.6035616219087</v>
      </c>
      <c r="Q43" s="1">
        <f t="shared" si="39"/>
        <v>1839.0409190430532</v>
      </c>
      <c r="R43" s="1">
        <f t="shared" si="39"/>
        <v>1416.0463761827557</v>
      </c>
      <c r="T43" s="1">
        <f t="shared" ref="T43:AA43" si="40">T28</f>
        <v>24193.766117873223</v>
      </c>
      <c r="U43" s="1">
        <f t="shared" si="40"/>
        <v>25902.597063458645</v>
      </c>
      <c r="V43" s="1">
        <f t="shared" si="40"/>
        <v>32011.895112727299</v>
      </c>
      <c r="W43" s="1">
        <f t="shared" si="40"/>
        <v>41242.984098944595</v>
      </c>
      <c r="X43" s="1">
        <f t="shared" si="40"/>
        <v>44343.768030433755</v>
      </c>
      <c r="Y43" s="1">
        <f t="shared" si="40"/>
        <v>47662.912180136045</v>
      </c>
      <c r="Z43" s="1">
        <f t="shared" si="40"/>
        <v>43465.326877385654</v>
      </c>
      <c r="AA43" s="1">
        <f t="shared" si="40"/>
        <v>34919.683941669377</v>
      </c>
      <c r="AC43" s="1">
        <f t="shared" ref="AC43:AJ43" si="41">AC28</f>
        <v>7071.4461282488674</v>
      </c>
      <c r="AD43" s="1">
        <f t="shared" si="41"/>
        <v>7949.475958435135</v>
      </c>
      <c r="AE43" s="1">
        <f t="shared" si="41"/>
        <v>9792.041688751071</v>
      </c>
      <c r="AF43" s="1">
        <f t="shared" si="41"/>
        <v>11570.522417498958</v>
      </c>
      <c r="AG43" s="1">
        <f t="shared" si="41"/>
        <v>11613.929820832302</v>
      </c>
      <c r="AH43" s="1">
        <f t="shared" si="41"/>
        <v>11730.561264549173</v>
      </c>
      <c r="AI43" s="1">
        <f t="shared" si="41"/>
        <v>10232.257694383345</v>
      </c>
      <c r="AJ43" s="1">
        <f t="shared" si="41"/>
        <v>7991.8974061383151</v>
      </c>
    </row>
    <row r="44" spans="1:36" x14ac:dyDescent="0.25">
      <c r="A44" s="21" t="s">
        <v>67</v>
      </c>
      <c r="B44" s="1">
        <f t="shared" ref="B44:I44" si="42">B41-B42+B43</f>
        <v>102119.04645093024</v>
      </c>
      <c r="C44" s="1">
        <f t="shared" si="42"/>
        <v>104497.96612115402</v>
      </c>
      <c r="D44" s="1">
        <f t="shared" si="42"/>
        <v>112626.62511895146</v>
      </c>
      <c r="E44" s="1">
        <f t="shared" si="42"/>
        <v>125097.52539502957</v>
      </c>
      <c r="F44" s="1">
        <f t="shared" si="42"/>
        <v>131087.61919227248</v>
      </c>
      <c r="G44" s="1">
        <f t="shared" si="42"/>
        <v>132410.09892292097</v>
      </c>
      <c r="H44" s="1">
        <f t="shared" si="42"/>
        <v>123675.22254997143</v>
      </c>
      <c r="I44" s="1">
        <f t="shared" si="42"/>
        <v>117541.08606896635</v>
      </c>
      <c r="K44" s="1">
        <f t="shared" ref="K44:R44" si="43">K41-K42+K43</f>
        <v>4197.7034018799714</v>
      </c>
      <c r="L44" s="1">
        <f t="shared" si="43"/>
        <v>4279.5174011598065</v>
      </c>
      <c r="M44" s="1">
        <f t="shared" si="43"/>
        <v>4519.4481654049987</v>
      </c>
      <c r="N44" s="1">
        <f t="shared" si="43"/>
        <v>4782.7926451353096</v>
      </c>
      <c r="O44" s="1">
        <f t="shared" si="43"/>
        <v>4964.4990764196809</v>
      </c>
      <c r="P44" s="1">
        <f t="shared" si="43"/>
        <v>4932.149142912438</v>
      </c>
      <c r="Q44" s="1">
        <f t="shared" si="43"/>
        <v>4517.1678124089485</v>
      </c>
      <c r="R44" s="1">
        <f t="shared" si="43"/>
        <v>4120.0802479112917</v>
      </c>
      <c r="T44" s="1">
        <f t="shared" ref="T44:AA44" si="44">T41-T42+T43</f>
        <v>78539.565791084606</v>
      </c>
      <c r="U44" s="1">
        <f t="shared" si="44"/>
        <v>82618.192560012933</v>
      </c>
      <c r="V44" s="1">
        <f t="shared" si="44"/>
        <v>92828.072511861741</v>
      </c>
      <c r="W44" s="1">
        <f t="shared" si="44"/>
        <v>110893.61843733677</v>
      </c>
      <c r="X44" s="1">
        <f t="shared" si="44"/>
        <v>117376.77199312487</v>
      </c>
      <c r="Y44" s="1">
        <f t="shared" si="44"/>
        <v>121206.97141831754</v>
      </c>
      <c r="Z44" s="1">
        <f t="shared" si="44"/>
        <v>119763.62589242549</v>
      </c>
      <c r="AA44" s="1">
        <f t="shared" si="44"/>
        <v>115349.25609246572</v>
      </c>
      <c r="AC44" s="1">
        <f t="shared" ref="AC44:AJ44" si="45">AC41-AC42+AC43</f>
        <v>33450.311153449555</v>
      </c>
      <c r="AD44" s="1">
        <f t="shared" si="45"/>
        <v>36941.77191362335</v>
      </c>
      <c r="AE44" s="1">
        <f t="shared" si="45"/>
        <v>40702.943197125525</v>
      </c>
      <c r="AF44" s="1">
        <f t="shared" si="45"/>
        <v>50361.228195680073</v>
      </c>
      <c r="AG44" s="1">
        <f t="shared" si="45"/>
        <v>52459.431090160673</v>
      </c>
      <c r="AH44" s="1">
        <f t="shared" si="45"/>
        <v>54673.055708733395</v>
      </c>
      <c r="AI44" s="1">
        <f t="shared" si="45"/>
        <v>53770.211532223111</v>
      </c>
      <c r="AJ44" s="1">
        <f t="shared" si="45"/>
        <v>52957.507486009476</v>
      </c>
    </row>
    <row r="45" spans="1:36" x14ac:dyDescent="0.25">
      <c r="A45" s="21"/>
      <c r="B45" s="14"/>
      <c r="C45" s="14"/>
      <c r="D45" s="14"/>
      <c r="E45" s="14"/>
      <c r="F45" s="14"/>
      <c r="G45" s="14"/>
      <c r="H45" s="14"/>
      <c r="I45" s="14"/>
      <c r="K45" s="14"/>
      <c r="L45" s="14"/>
      <c r="M45" s="14"/>
      <c r="N45" s="14"/>
      <c r="O45" s="14"/>
      <c r="P45" s="14"/>
      <c r="Q45" s="14"/>
      <c r="R45" s="14"/>
      <c r="T45" s="14"/>
      <c r="U45" s="14"/>
      <c r="V45" s="14"/>
      <c r="W45" s="14"/>
      <c r="X45" s="14"/>
      <c r="Y45" s="14"/>
      <c r="Z45" s="14"/>
      <c r="AA45" s="14"/>
      <c r="AC45" s="14"/>
      <c r="AD45" s="14"/>
      <c r="AE45" s="14"/>
      <c r="AF45" s="14"/>
      <c r="AG45" s="14"/>
      <c r="AH45" s="14"/>
      <c r="AI45" s="14"/>
      <c r="AJ45" s="14"/>
    </row>
    <row r="46" spans="1:36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K46" s="14"/>
      <c r="L46" s="14"/>
      <c r="M46" s="14"/>
      <c r="N46" s="14"/>
      <c r="O46" s="14"/>
      <c r="P46" s="14"/>
      <c r="Q46" s="14"/>
      <c r="R46" s="14"/>
      <c r="T46" s="14"/>
      <c r="U46" s="14"/>
      <c r="V46" s="14"/>
      <c r="W46" s="14"/>
      <c r="X46" s="14"/>
      <c r="Y46" s="14"/>
      <c r="Z46" s="14"/>
      <c r="AA46" s="14"/>
      <c r="AC46" s="14"/>
      <c r="AD46" s="14"/>
      <c r="AE46" s="14"/>
      <c r="AF46" s="14"/>
      <c r="AG46" s="14"/>
      <c r="AH46" s="14"/>
      <c r="AI46" s="14"/>
      <c r="AJ46" s="14"/>
    </row>
    <row r="47" spans="1:36" x14ac:dyDescent="0.25">
      <c r="A47" s="21" t="s">
        <v>73</v>
      </c>
      <c r="B47" s="1">
        <f t="shared" ref="B47" si="46">B37-B44</f>
        <v>12541.705794164634</v>
      </c>
      <c r="C47" s="1">
        <f t="shared" ref="C47:I47" si="47">C37-C44</f>
        <v>9350.0537852831912</v>
      </c>
      <c r="D47" s="1">
        <f t="shared" si="47"/>
        <v>14305.269467278311</v>
      </c>
      <c r="E47" s="1">
        <f t="shared" si="47"/>
        <v>3216.7396006919444</v>
      </c>
      <c r="F47" s="1">
        <f t="shared" si="47"/>
        <v>22302.847936188307</v>
      </c>
      <c r="G47" s="1">
        <f t="shared" si="47"/>
        <v>15637.368494478142</v>
      </c>
      <c r="H47" s="1">
        <f t="shared" si="47"/>
        <v>6312.5904191467416</v>
      </c>
      <c r="I47" s="1">
        <f t="shared" si="47"/>
        <v>11426.611555585536</v>
      </c>
      <c r="K47" s="1">
        <f t="shared" ref="K47" si="48">K37-K44</f>
        <v>522.51558964413471</v>
      </c>
      <c r="L47" s="1">
        <f t="shared" ref="L47:R47" si="49">L37-L44</f>
        <v>384.98168869404617</v>
      </c>
      <c r="M47" s="1">
        <f t="shared" si="49"/>
        <v>664.40401555572862</v>
      </c>
      <c r="N47" s="1">
        <f t="shared" si="49"/>
        <v>132.52748656869881</v>
      </c>
      <c r="O47" s="1">
        <f t="shared" si="49"/>
        <v>867.53728518142725</v>
      </c>
      <c r="P47" s="1">
        <f t="shared" si="49"/>
        <v>595.00402366119033</v>
      </c>
      <c r="Q47" s="1">
        <f t="shared" si="49"/>
        <v>288.78051377841075</v>
      </c>
      <c r="R47" s="1">
        <f t="shared" si="49"/>
        <v>440.75126490291404</v>
      </c>
      <c r="T47" s="1">
        <f t="shared" ref="T47" si="50">T37-T44</f>
        <v>7691.2511899798556</v>
      </c>
      <c r="U47" s="1">
        <f t="shared" ref="U47:AA47" si="51">U37-U44</f>
        <v>5678.7906936091313</v>
      </c>
      <c r="V47" s="1">
        <f t="shared" si="51"/>
        <v>10069.223533029101</v>
      </c>
      <c r="W47" s="1">
        <f t="shared" si="51"/>
        <v>2576.8647660070274</v>
      </c>
      <c r="X47" s="1">
        <f t="shared" si="51"/>
        <v>18027.615717608292</v>
      </c>
      <c r="Y47" s="1">
        <f t="shared" si="51"/>
        <v>12928.688864144511</v>
      </c>
      <c r="Z47" s="1">
        <f t="shared" si="51"/>
        <v>5567.2875916613993</v>
      </c>
      <c r="AA47" s="1">
        <f t="shared" si="51"/>
        <v>10035.337716694019</v>
      </c>
      <c r="AC47" s="1">
        <f t="shared" ref="AC47" si="52">AC37-AC44</f>
        <v>1497.8385185219013</v>
      </c>
      <c r="AD47" s="1">
        <f t="shared" ref="AD47:AJ47" si="53">AD37-AD44</f>
        <v>879.29023448856606</v>
      </c>
      <c r="AE47" s="1">
        <f t="shared" si="53"/>
        <v>3080.0506063490102</v>
      </c>
      <c r="AF47" s="1">
        <f t="shared" si="53"/>
        <v>722.92677074842504</v>
      </c>
      <c r="AG47" s="1">
        <f t="shared" si="53"/>
        <v>4721.5528719919166</v>
      </c>
      <c r="AH47" s="1">
        <f t="shared" si="53"/>
        <v>3181.9463038998583</v>
      </c>
      <c r="AI47" s="1">
        <f t="shared" si="53"/>
        <v>1310.6056362779054</v>
      </c>
      <c r="AJ47" s="1">
        <f t="shared" si="53"/>
        <v>2296.7394587791132</v>
      </c>
    </row>
    <row r="48" spans="1:36" x14ac:dyDescent="0.25">
      <c r="A48" s="21" t="s">
        <v>74</v>
      </c>
      <c r="B48" s="1">
        <f>B47*WACC!C72</f>
        <v>3762.5117382482545</v>
      </c>
      <c r="C48" s="1">
        <f>C47*WACC!D72</f>
        <v>2805.0161355841105</v>
      </c>
      <c r="D48" s="1">
        <f>D47*WACC!E72</f>
        <v>4291.5808401821978</v>
      </c>
      <c r="E48" s="1">
        <f>E47*WACC!F72</f>
        <v>965.02188020729204</v>
      </c>
      <c r="F48" s="1">
        <f>F47*WACC!G72</f>
        <v>6690.8543808544728</v>
      </c>
      <c r="G48" s="1">
        <f>G47*WACC!H72</f>
        <v>4691.2105483420264</v>
      </c>
      <c r="H48" s="1">
        <f>H47*WACC!I72</f>
        <v>1893.7771257434508</v>
      </c>
      <c r="I48" s="1">
        <f>I47*WACC!J72</f>
        <v>3427.983466674626</v>
      </c>
      <c r="K48" s="1">
        <f>K47*WACC!C72</f>
        <v>156.75467689319311</v>
      </c>
      <c r="L48" s="1">
        <f>L47*WACC!D72</f>
        <v>115.49450660817899</v>
      </c>
      <c r="M48" s="1">
        <f>M47*WACC!E72</f>
        <v>199.32120466665842</v>
      </c>
      <c r="N48" s="1">
        <f>N47*WACC!F72</f>
        <v>39.758245970597642</v>
      </c>
      <c r="O48" s="1">
        <f>O47*WACC!G72</f>
        <v>260.26118555434959</v>
      </c>
      <c r="P48" s="1">
        <f>P47*WACC!H72</f>
        <v>178.50120709830321</v>
      </c>
      <c r="Q48" s="1">
        <f>Q47*WACC!I72</f>
        <v>86.634154133497077</v>
      </c>
      <c r="R48" s="1">
        <f>R47*WACC!J72</f>
        <v>132.2253794708343</v>
      </c>
      <c r="T48" s="1">
        <f>T47*WACC!C72</f>
        <v>2307.3753569932601</v>
      </c>
      <c r="U48" s="1">
        <f>U47*WACC!D72</f>
        <v>1703.6372080822252</v>
      </c>
      <c r="V48" s="1">
        <f>V47*WACC!E72</f>
        <v>3020.7670599078183</v>
      </c>
      <c r="W48" s="1">
        <f>W47*WACC!F72</f>
        <v>773.0594298018749</v>
      </c>
      <c r="X48" s="1">
        <f>X47*WACC!G72</f>
        <v>5408.2847152808554</v>
      </c>
      <c r="Y48" s="1">
        <f>Y47*WACC!H72</f>
        <v>3878.6066592421826</v>
      </c>
      <c r="Z48" s="1">
        <f>Z47*WACC!I72</f>
        <v>1670.1862774979156</v>
      </c>
      <c r="AA48" s="1">
        <f>AA47*WACC!J72</f>
        <v>3010.6013150072972</v>
      </c>
      <c r="AC48" s="1">
        <f>AC47*WACC!C72</f>
        <v>449.35155555643473</v>
      </c>
      <c r="AD48" s="1">
        <f>AD47*WACC!D72</f>
        <v>263.78707034649022</v>
      </c>
      <c r="AE48" s="1">
        <f>AE47*WACC!E72</f>
        <v>924.01518190442414</v>
      </c>
      <c r="AF48" s="1">
        <f>AF47*WACC!F72</f>
        <v>216.87803122446206</v>
      </c>
      <c r="AG48" s="1">
        <f>AG47*WACC!G72</f>
        <v>1416.4658615971475</v>
      </c>
      <c r="AH48" s="1">
        <f>AH47*WACC!H72</f>
        <v>954.58389116966941</v>
      </c>
      <c r="AI48" s="1">
        <f>AI47*WACC!I72</f>
        <v>393.18169088325294</v>
      </c>
      <c r="AJ48" s="1">
        <f>AJ47*WACC!J72</f>
        <v>689.02183763352593</v>
      </c>
    </row>
    <row r="49" spans="1:36" x14ac:dyDescent="0.25">
      <c r="A49" s="21" t="s">
        <v>75</v>
      </c>
      <c r="B49" s="1">
        <f>B48*WACC!C73</f>
        <v>1881.2558691241272</v>
      </c>
      <c r="C49" s="1">
        <f>C48*WACC!D73</f>
        <v>1402.5080677920553</v>
      </c>
      <c r="D49" s="1">
        <f>D48*WACC!E73</f>
        <v>2145.7904200910989</v>
      </c>
      <c r="E49" s="1">
        <f>E48*WACC!F73</f>
        <v>482.51094010364602</v>
      </c>
      <c r="F49" s="1">
        <f>F48*WACC!G73</f>
        <v>3345.4271904272364</v>
      </c>
      <c r="G49" s="1">
        <f>G48*WACC!H73</f>
        <v>2345.6052741710132</v>
      </c>
      <c r="H49" s="1">
        <f>H48*WACC!I73</f>
        <v>946.88856287172541</v>
      </c>
      <c r="I49" s="1">
        <f>I48*WACC!J73</f>
        <v>1713.991733337313</v>
      </c>
      <c r="K49" s="1">
        <f>K48*WACC!C73</f>
        <v>78.377338446596553</v>
      </c>
      <c r="L49" s="1">
        <f>L48*WACC!D73</f>
        <v>57.747253304089497</v>
      </c>
      <c r="M49" s="1">
        <f>M48*WACC!E73</f>
        <v>99.660602333329209</v>
      </c>
      <c r="N49" s="1">
        <f>N48*WACC!F73</f>
        <v>19.879122985298821</v>
      </c>
      <c r="O49" s="1">
        <f>O48*WACC!G73</f>
        <v>130.1305927771748</v>
      </c>
      <c r="P49" s="1">
        <f>P48*WACC!H73</f>
        <v>89.250603549151606</v>
      </c>
      <c r="Q49" s="1">
        <f>Q48*WACC!I73</f>
        <v>43.317077066748539</v>
      </c>
      <c r="R49" s="1">
        <f>R48*WACC!J73</f>
        <v>66.112689735417149</v>
      </c>
      <c r="T49" s="1">
        <f>T48*WACC!C73</f>
        <v>1153.68767849663</v>
      </c>
      <c r="U49" s="1">
        <f>U48*WACC!D73</f>
        <v>851.81860404111262</v>
      </c>
      <c r="V49" s="1">
        <f>V48*WACC!E73</f>
        <v>1510.3835299539091</v>
      </c>
      <c r="W49" s="1">
        <f>W48*WACC!F73</f>
        <v>386.52971490093745</v>
      </c>
      <c r="X49" s="1">
        <f>X48*WACC!G73</f>
        <v>2704.1423576404277</v>
      </c>
      <c r="Y49" s="1">
        <f>Y48*WACC!H73</f>
        <v>1939.3033296210913</v>
      </c>
      <c r="Z49" s="1">
        <f>Z48*WACC!I73</f>
        <v>835.09313874895781</v>
      </c>
      <c r="AA49" s="1">
        <f>AA48*WACC!J73</f>
        <v>1505.3006575036486</v>
      </c>
      <c r="AC49" s="1">
        <f>AC48*WACC!C73</f>
        <v>224.67577777821737</v>
      </c>
      <c r="AD49" s="1">
        <f>AD48*WACC!D73</f>
        <v>131.89353517324511</v>
      </c>
      <c r="AE49" s="1">
        <f>AE48*WACC!E73</f>
        <v>462.00759095221207</v>
      </c>
      <c r="AF49" s="1">
        <f>AF48*WACC!F73</f>
        <v>108.43901561223103</v>
      </c>
      <c r="AG49" s="1">
        <f>AG48*WACC!G73</f>
        <v>708.23293079857376</v>
      </c>
      <c r="AH49" s="1">
        <f>AH48*WACC!H73</f>
        <v>477.29194558483471</v>
      </c>
      <c r="AI49" s="1">
        <f>AI48*WACC!I73</f>
        <v>196.59084544162647</v>
      </c>
      <c r="AJ49" s="1">
        <f>AJ48*WACC!J73</f>
        <v>344.51091881676297</v>
      </c>
    </row>
    <row r="50" spans="1:36" x14ac:dyDescent="0.25">
      <c r="A50" s="21" t="s">
        <v>76</v>
      </c>
      <c r="B50" s="20">
        <f>(B27+B28+B41-B32-B44)*WACC!C72/(1-(1-WACC!C73)*WACC!C72)</f>
        <v>3762.5117382482595</v>
      </c>
      <c r="C50" s="20">
        <f>(C27+C28+C41-C32-C44)*WACC!D72/(1-(1-WACC!D73)*WACC!D72)</f>
        <v>2805.0161355841078</v>
      </c>
      <c r="D50" s="20">
        <f>(D27+D28+D41-D32-D44)*WACC!E72/(1-(1-WACC!E73)*WACC!E72)</f>
        <v>4291.5808401821978</v>
      </c>
      <c r="E50" s="20">
        <f>(E27+E28+E41-E32-E44)*WACC!F72/(1-(1-WACC!F73)*WACC!F72)</f>
        <v>965.02188020728693</v>
      </c>
      <c r="F50" s="20">
        <f>(F27+F28+F41-F32-F44)*WACC!G72/(1-(1-WACC!G73)*WACC!G72)</f>
        <v>6690.8543808544646</v>
      </c>
      <c r="G50" s="20">
        <f>(G27+G28+G41-G32-G44)*WACC!H72/(1-(1-WACC!H73)*WACC!H72)</f>
        <v>4691.2105483420355</v>
      </c>
      <c r="H50" s="20">
        <f>(H27+H28+H41-H32-H44)*WACC!I72/(1-(1-WACC!I73)*WACC!I72)</f>
        <v>1893.7771257434511</v>
      </c>
      <c r="I50" s="20">
        <f>(I27+I28+I41-I32-I44)*WACC!J72/(1-(1-WACC!J73)*WACC!J72)</f>
        <v>3427.9834666746301</v>
      </c>
      <c r="J50" s="19"/>
      <c r="K50" s="20">
        <f>(K27+K28+K41-K32-K44)*WACC!C72/(1-(1-WACC!C73)*WACC!C72)</f>
        <v>156.75467689319305</v>
      </c>
      <c r="L50" s="20">
        <f>(L27+L28+L41-L32-L44)*WACC!D72/(1-(1-WACC!D73)*WACC!D72)</f>
        <v>115.49450660817881</v>
      </c>
      <c r="M50" s="20">
        <f>(M27+M28+M41-M32-M44)*WACC!E72/(1-(1-WACC!E73)*WACC!E72)</f>
        <v>199.32120466665825</v>
      </c>
      <c r="N50" s="20">
        <f>(N27+N28+N41-N32-N44)*WACC!F72/(1-(1-WACC!F73)*WACC!F72)</f>
        <v>39.758245970597706</v>
      </c>
      <c r="O50" s="20">
        <f>(O27+O28+O41-O32-O44)*WACC!G72/(1-(1-WACC!G73)*WACC!G72)</f>
        <v>260.26118555434971</v>
      </c>
      <c r="P50" s="20">
        <f>(P27+P28+P41-P32-P44)*WACC!H72/(1-(1-WACC!H73)*WACC!H72)</f>
        <v>178.50120709830361</v>
      </c>
      <c r="Q50" s="20">
        <f>(Q27+Q28+Q41-Q32-Q44)*WACC!I72/(1-(1-WACC!I73)*WACC!I72)</f>
        <v>86.634154133496793</v>
      </c>
      <c r="R50" s="20">
        <f>(R27+R28+R41-R32-R44)*WACC!J72/(1-(1-WACC!J73)*WACC!J72)</f>
        <v>132.22537947083435</v>
      </c>
      <c r="S50" s="19"/>
      <c r="T50" s="20">
        <f>(T27+T28+T41-T32-T44)*WACC!C72/(1-(1-WACC!C73)*WACC!C72)</f>
        <v>2307.3753569932601</v>
      </c>
      <c r="U50" s="20">
        <f>(U27+U28+U41-U32-U44)*WACC!D72/(1-(1-WACC!D73)*WACC!D72)</f>
        <v>1703.6372080822264</v>
      </c>
      <c r="V50" s="20">
        <f>(V27+V28+V41-V32-V44)*WACC!E72/(1-(1-WACC!E73)*WACC!E72)</f>
        <v>3020.7670599078197</v>
      </c>
      <c r="W50" s="20">
        <f>(W27+W28+W41-W32-W44)*WACC!F72/(1-(1-WACC!F73)*WACC!F72)</f>
        <v>773.05942980187319</v>
      </c>
      <c r="X50" s="20">
        <f>(X27+X28+X41-X32-X44)*WACC!G72/(1-(1-WACC!G73)*WACC!G72)</f>
        <v>5408.2847152808426</v>
      </c>
      <c r="Y50" s="20">
        <f>(Y27+Y28+Y41-Y32-Y44)*WACC!H72/(1-(1-WACC!H73)*WACC!H72)</f>
        <v>3878.6066592421821</v>
      </c>
      <c r="Z50" s="20">
        <f>(Z27+Z28+Z41-Z32-Z44)*WACC!I72/(1-(1-WACC!I73)*WACC!I72)</f>
        <v>1670.1862774979168</v>
      </c>
      <c r="AA50" s="20">
        <f>(AA27+AA28+AA41-AA32-AA44)*WACC!J72/(1-(1-WACC!J73)*WACC!J72)</f>
        <v>3010.6013150072995</v>
      </c>
      <c r="AB50" s="19"/>
      <c r="AC50" s="20">
        <f>(AC27+AC28+AC41-AC32-AC44)*WACC!C72/(1-(1-WACC!C73)*WACC!C72)</f>
        <v>449.35155555643689</v>
      </c>
      <c r="AD50" s="20">
        <f>(AD27+AD28+AD41-AD32-AD44)*WACC!D72/(1-(1-WACC!D73)*WACC!D72)</f>
        <v>263.78707034649079</v>
      </c>
      <c r="AE50" s="20">
        <f>(AE27+AE28+AE41-AE32-AE44)*WACC!E72/(1-(1-WACC!E73)*WACC!E72)</f>
        <v>924.01518190442641</v>
      </c>
      <c r="AF50" s="20">
        <f>(AF27+AF28+AF41-AF32-AF44)*WACC!F72/(1-(1-WACC!F73)*WACC!F72)</f>
        <v>216.87803122446181</v>
      </c>
      <c r="AG50" s="20">
        <f>(AG27+AG28+AG41-AG32-AG44)*WACC!G72/(1-(1-WACC!G73)*WACC!G72)</f>
        <v>1416.4658615971457</v>
      </c>
      <c r="AH50" s="20">
        <f>(AH27+AH28+AH41-AH32-AH44)*WACC!H72/(1-(1-WACC!H73)*WACC!H72)</f>
        <v>954.58389116967055</v>
      </c>
      <c r="AI50" s="20">
        <f>(AI27+AI28+AI41-AI32-AI44)*WACC!I72/(1-(1-WACC!I73)*WACC!I72)</f>
        <v>393.18169088324998</v>
      </c>
      <c r="AJ50" s="20">
        <f>(AJ27+AJ28+AJ41-AJ32-AJ44)*WACC!J72/(1-(1-WACC!J73)*WACC!J72)</f>
        <v>689.02183763352605</v>
      </c>
    </row>
    <row r="51" spans="1:36" x14ac:dyDescent="0.25">
      <c r="A51" s="21" t="s">
        <v>77</v>
      </c>
      <c r="B51" s="1">
        <f t="shared" ref="B51" si="54">B48-B49</f>
        <v>1881.2558691241272</v>
      </c>
      <c r="C51" s="1">
        <f t="shared" ref="C51:I51" si="55">C48-C49</f>
        <v>1402.5080677920553</v>
      </c>
      <c r="D51" s="1">
        <f t="shared" si="55"/>
        <v>2145.7904200910989</v>
      </c>
      <c r="E51" s="1">
        <f t="shared" si="55"/>
        <v>482.51094010364602</v>
      </c>
      <c r="F51" s="1">
        <f t="shared" si="55"/>
        <v>3345.4271904272364</v>
      </c>
      <c r="G51" s="1">
        <f t="shared" si="55"/>
        <v>2345.6052741710132</v>
      </c>
      <c r="H51" s="1">
        <f t="shared" si="55"/>
        <v>946.88856287172541</v>
      </c>
      <c r="I51" s="1">
        <f t="shared" si="55"/>
        <v>1713.991733337313</v>
      </c>
      <c r="K51" s="1">
        <f t="shared" ref="K51" si="56">K48-K49</f>
        <v>78.377338446596553</v>
      </c>
      <c r="L51" s="1">
        <f t="shared" ref="L51:R51" si="57">L48-L49</f>
        <v>57.747253304089497</v>
      </c>
      <c r="M51" s="1">
        <f t="shared" si="57"/>
        <v>99.660602333329209</v>
      </c>
      <c r="N51" s="1">
        <f t="shared" si="57"/>
        <v>19.879122985298821</v>
      </c>
      <c r="O51" s="1">
        <f t="shared" si="57"/>
        <v>130.1305927771748</v>
      </c>
      <c r="P51" s="1">
        <f t="shared" si="57"/>
        <v>89.250603549151606</v>
      </c>
      <c r="Q51" s="1">
        <f t="shared" si="57"/>
        <v>43.317077066748539</v>
      </c>
      <c r="R51" s="1">
        <f t="shared" si="57"/>
        <v>66.112689735417149</v>
      </c>
      <c r="T51" s="1">
        <f t="shared" ref="T51" si="58">T48-T49</f>
        <v>1153.68767849663</v>
      </c>
      <c r="U51" s="1">
        <f t="shared" ref="U51:AA51" si="59">U48-U49</f>
        <v>851.81860404111262</v>
      </c>
      <c r="V51" s="1">
        <f t="shared" si="59"/>
        <v>1510.3835299539091</v>
      </c>
      <c r="W51" s="1">
        <f t="shared" si="59"/>
        <v>386.52971490093745</v>
      </c>
      <c r="X51" s="1">
        <f t="shared" si="59"/>
        <v>2704.1423576404277</v>
      </c>
      <c r="Y51" s="1">
        <f t="shared" si="59"/>
        <v>1939.3033296210913</v>
      </c>
      <c r="Z51" s="1">
        <f t="shared" si="59"/>
        <v>835.09313874895781</v>
      </c>
      <c r="AA51" s="1">
        <f t="shared" si="59"/>
        <v>1505.3006575036486</v>
      </c>
      <c r="AC51" s="1">
        <f t="shared" ref="AC51" si="60">AC48-AC49</f>
        <v>224.67577777821737</v>
      </c>
      <c r="AD51" s="1">
        <f t="shared" ref="AD51:AJ51" si="61">AD48-AD49</f>
        <v>131.89353517324511</v>
      </c>
      <c r="AE51" s="1">
        <f t="shared" si="61"/>
        <v>462.00759095221207</v>
      </c>
      <c r="AF51" s="1">
        <f t="shared" si="61"/>
        <v>108.43901561223103</v>
      </c>
      <c r="AG51" s="1">
        <f t="shared" si="61"/>
        <v>708.23293079857376</v>
      </c>
      <c r="AH51" s="1">
        <f t="shared" si="61"/>
        <v>477.29194558483471</v>
      </c>
      <c r="AI51" s="1">
        <f t="shared" si="61"/>
        <v>196.59084544162647</v>
      </c>
      <c r="AJ51" s="1">
        <f t="shared" si="61"/>
        <v>344.51091881676297</v>
      </c>
    </row>
    <row r="52" spans="1:36" x14ac:dyDescent="0.25">
      <c r="A52" s="21"/>
      <c r="B52" s="14"/>
      <c r="C52" s="14"/>
      <c r="D52" s="14"/>
      <c r="E52" s="14"/>
      <c r="F52" s="14"/>
      <c r="G52" s="14"/>
      <c r="H52" s="14"/>
      <c r="I52" s="14"/>
      <c r="K52" s="14"/>
      <c r="L52" s="14"/>
      <c r="M52" s="14"/>
      <c r="N52" s="14"/>
      <c r="O52" s="14"/>
      <c r="P52" s="14"/>
      <c r="Q52" s="14"/>
      <c r="R52" s="14"/>
      <c r="T52" s="14"/>
      <c r="U52" s="14"/>
      <c r="V52" s="14"/>
      <c r="W52" s="14"/>
      <c r="X52" s="14"/>
      <c r="Y52" s="14"/>
      <c r="Z52" s="14"/>
      <c r="AA52" s="14"/>
      <c r="AC52" s="14"/>
      <c r="AD52" s="14"/>
      <c r="AE52" s="14"/>
      <c r="AF52" s="14"/>
      <c r="AG52" s="14"/>
      <c r="AH52" s="14"/>
      <c r="AI52" s="14"/>
      <c r="AJ52" s="14"/>
    </row>
    <row r="53" spans="1:36" x14ac:dyDescent="0.25">
      <c r="A53" s="22" t="s">
        <v>78</v>
      </c>
      <c r="B53" s="15">
        <f t="shared" ref="B53:I53" si="62">B31-B32+B51</f>
        <v>81735.974393351658</v>
      </c>
      <c r="C53" s="15">
        <f t="shared" si="62"/>
        <v>81338.664485236208</v>
      </c>
      <c r="D53" s="15">
        <f t="shared" si="62"/>
        <v>97130.426158940405</v>
      </c>
      <c r="E53" s="15">
        <f t="shared" si="62"/>
        <v>90671.835439196453</v>
      </c>
      <c r="F53" s="15">
        <f t="shared" si="62"/>
        <v>114473.48487269317</v>
      </c>
      <c r="G53" s="15">
        <f t="shared" si="62"/>
        <v>111714.34868105536</v>
      </c>
      <c r="H53" s="15">
        <f t="shared" si="62"/>
        <v>95634.194715363672</v>
      </c>
      <c r="I53" s="15">
        <f t="shared" si="62"/>
        <v>92914.003726947922</v>
      </c>
      <c r="K53" s="15">
        <f t="shared" ref="K53:R53" si="63">K31-K32+K51</f>
        <v>3364.7878395397479</v>
      </c>
      <c r="L53" s="15">
        <f t="shared" si="63"/>
        <v>3332.6057357779159</v>
      </c>
      <c r="M53" s="15">
        <f t="shared" si="63"/>
        <v>3964.4660157589828</v>
      </c>
      <c r="N53" s="15">
        <f t="shared" si="63"/>
        <v>3473.8368048023744</v>
      </c>
      <c r="O53" s="15">
        <f t="shared" si="63"/>
        <v>4350.1158493881876</v>
      </c>
      <c r="P53" s="15">
        <f t="shared" si="63"/>
        <v>4170.1305852831001</v>
      </c>
      <c r="Q53" s="15">
        <f t="shared" si="63"/>
        <v>3534.7584328214639</v>
      </c>
      <c r="R53" s="15">
        <f t="shared" si="63"/>
        <v>3280.5996410856696</v>
      </c>
      <c r="T53" s="15">
        <f t="shared" ref="T53:AA53" si="64">T31-T32+T51</f>
        <v>64962.721307853077</v>
      </c>
      <c r="U53" s="15">
        <f t="shared" si="64"/>
        <v>66890.31775706778</v>
      </c>
      <c r="V53" s="15">
        <f t="shared" si="64"/>
        <v>82031.384645756407</v>
      </c>
      <c r="W53" s="15">
        <f t="shared" si="64"/>
        <v>83400.027864951626</v>
      </c>
      <c r="X53" s="15">
        <f t="shared" si="64"/>
        <v>103972.20074804204</v>
      </c>
      <c r="Y53" s="15">
        <f t="shared" si="64"/>
        <v>104116.38004428055</v>
      </c>
      <c r="Z53" s="15">
        <f t="shared" si="64"/>
        <v>95286.620469047048</v>
      </c>
      <c r="AA53" s="15">
        <f t="shared" si="64"/>
        <v>93814.093658363388</v>
      </c>
      <c r="AC53" s="15">
        <f t="shared" ref="AC53:AJ53" si="65">AC31-AC32+AC51</f>
        <v>28731.829646770773</v>
      </c>
      <c r="AD53" s="15">
        <f t="shared" si="65"/>
        <v>31251.382192923709</v>
      </c>
      <c r="AE53" s="15">
        <f t="shared" si="65"/>
        <v>37400.370295100081</v>
      </c>
      <c r="AF53" s="15">
        <f t="shared" si="65"/>
        <v>42648.032188247387</v>
      </c>
      <c r="AG53" s="15">
        <f t="shared" si="65"/>
        <v>48948.683692824219</v>
      </c>
      <c r="AH53" s="15">
        <f t="shared" si="65"/>
        <v>50466.804568449021</v>
      </c>
      <c r="AI53" s="15">
        <f t="shared" si="65"/>
        <v>48008.031330661259</v>
      </c>
      <c r="AJ53" s="15">
        <f t="shared" si="65"/>
        <v>48028.860864917428</v>
      </c>
    </row>
    <row r="54" spans="1:36" x14ac:dyDescent="0.25">
      <c r="B54" s="14"/>
      <c r="C54" s="14"/>
      <c r="D54" s="14"/>
      <c r="E54" s="14"/>
      <c r="F54" s="14"/>
      <c r="G54" s="14"/>
      <c r="H54" s="14"/>
      <c r="I54" s="14"/>
    </row>
    <row r="55" spans="1:36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146"/>
  <sheetViews>
    <sheetView workbookViewId="0">
      <selection activeCell="B25" sqref="B25"/>
    </sheetView>
  </sheetViews>
  <sheetFormatPr defaultRowHeight="15" x14ac:dyDescent="0.25"/>
  <cols>
    <col min="1" max="1" width="61" customWidth="1"/>
    <col min="2" max="7" width="11.7109375" customWidth="1"/>
    <col min="8" max="8" width="13.140625" customWidth="1"/>
    <col min="9" max="9" width="13.28515625" customWidth="1"/>
    <col min="11" max="18" width="11.7109375" customWidth="1"/>
    <col min="20" max="27" width="11.7109375" customWidth="1"/>
    <col min="29" max="36" width="11.7109375" customWidth="1"/>
  </cols>
  <sheetData>
    <row r="2" spans="1:36" x14ac:dyDescent="0.25">
      <c r="A2" s="21" t="s">
        <v>68</v>
      </c>
    </row>
    <row r="3" spans="1:36" x14ac:dyDescent="0.25">
      <c r="A3" s="21" t="s">
        <v>70</v>
      </c>
      <c r="B3" s="1">
        <f>B15+K15+T15+AC15</f>
        <v>570356.08624000009</v>
      </c>
      <c r="C3" s="1">
        <f t="shared" ref="C3:I3" si="0">C15+L15+U15+AD15</f>
        <v>612632.08624000009</v>
      </c>
      <c r="D3" s="1">
        <f t="shared" si="0"/>
        <v>689649.08624000009</v>
      </c>
      <c r="E3" s="1">
        <f t="shared" si="0"/>
        <v>727153.08624000009</v>
      </c>
      <c r="F3" s="1">
        <f t="shared" si="0"/>
        <v>793902.08624000009</v>
      </c>
      <c r="G3" s="1">
        <f t="shared" si="0"/>
        <v>817030.08624000009</v>
      </c>
      <c r="H3" s="1">
        <f t="shared" si="0"/>
        <v>1011601.0862400001</v>
      </c>
      <c r="I3" s="1">
        <f t="shared" si="0"/>
        <v>1078191.0862400001</v>
      </c>
    </row>
    <row r="4" spans="1:36" x14ac:dyDescent="0.25">
      <c r="A4" s="21" t="s">
        <v>56</v>
      </c>
      <c r="B4" s="16">
        <f>B15/B$3</f>
        <v>0.3825478708895349</v>
      </c>
      <c r="C4" s="16">
        <f t="shared" ref="C4:I4" si="1">C15/C$3</f>
        <v>0.35666439045179316</v>
      </c>
      <c r="D4" s="16">
        <f t="shared" si="1"/>
        <v>0.3709391285860047</v>
      </c>
      <c r="E4" s="16">
        <f t="shared" si="1"/>
        <v>0.37777238289728532</v>
      </c>
      <c r="F4" s="16">
        <f t="shared" si="1"/>
        <v>0.36195692251037914</v>
      </c>
      <c r="G4" s="16">
        <f t="shared" si="1"/>
        <v>0.34716290480235867</v>
      </c>
      <c r="H4" s="16">
        <f t="shared" si="1"/>
        <v>0.38560372482385324</v>
      </c>
      <c r="I4" s="16">
        <f t="shared" si="1"/>
        <v>0.36870852811104576</v>
      </c>
    </row>
    <row r="5" spans="1:36" x14ac:dyDescent="0.25">
      <c r="A5" s="21" t="s">
        <v>69</v>
      </c>
      <c r="B5" s="16">
        <f>K15/B$3</f>
        <v>1.315684433117867E-2</v>
      </c>
      <c r="C5" s="16">
        <f t="shared" ref="C5:I5" si="2">L15/C$3</f>
        <v>1.6175244624908429E-2</v>
      </c>
      <c r="D5" s="16">
        <f t="shared" si="2"/>
        <v>1.6541587493715631E-2</v>
      </c>
      <c r="E5" s="16">
        <f t="shared" si="2"/>
        <v>1.5205967132965679E-2</v>
      </c>
      <c r="F5" s="16">
        <f t="shared" si="2"/>
        <v>1.457405584459218E-2</v>
      </c>
      <c r="G5" s="16">
        <f t="shared" si="2"/>
        <v>1.3777608988432492E-2</v>
      </c>
      <c r="H5" s="16">
        <f t="shared" si="2"/>
        <v>1.1077987669678404E-2</v>
      </c>
      <c r="I5" s="16">
        <f t="shared" si="2"/>
        <v>2.7749272547167182E-2</v>
      </c>
    </row>
    <row r="6" spans="1:36" x14ac:dyDescent="0.25">
      <c r="A6" s="21" t="s">
        <v>2</v>
      </c>
      <c r="B6" s="16">
        <f>T15/B3</f>
        <v>0.57758916141622196</v>
      </c>
      <c r="C6" s="16">
        <f t="shared" ref="C6:I6" si="3">U15/C3</f>
        <v>0.58908041363772234</v>
      </c>
      <c r="D6" s="16">
        <f t="shared" si="3"/>
        <v>0.56874629762577666</v>
      </c>
      <c r="E6" s="16">
        <f t="shared" si="3"/>
        <v>0.5578380589532681</v>
      </c>
      <c r="F6" s="16">
        <f t="shared" si="3"/>
        <v>0.56055320259665775</v>
      </c>
      <c r="G6" s="16">
        <f t="shared" si="3"/>
        <v>0.57439724073042842</v>
      </c>
      <c r="H6" s="16">
        <f t="shared" si="3"/>
        <v>0.54130273527611383</v>
      </c>
      <c r="I6" s="16">
        <f t="shared" si="3"/>
        <v>0.54591976043194568</v>
      </c>
    </row>
    <row r="7" spans="1:36" x14ac:dyDescent="0.25">
      <c r="A7" s="21" t="s">
        <v>3</v>
      </c>
      <c r="B7" s="16">
        <f>AC15/B3</f>
        <v>2.670612336306433E-2</v>
      </c>
      <c r="C7" s="16">
        <f t="shared" ref="C7:I7" si="4">AD15/C3</f>
        <v>3.8079951285576001E-2</v>
      </c>
      <c r="D7" s="16">
        <f t="shared" si="4"/>
        <v>4.3772986294502943E-2</v>
      </c>
      <c r="E7" s="16">
        <f t="shared" si="4"/>
        <v>4.9183591016480857E-2</v>
      </c>
      <c r="F7" s="16">
        <f t="shared" si="4"/>
        <v>6.2915819048370902E-2</v>
      </c>
      <c r="G7" s="16">
        <f t="shared" si="4"/>
        <v>6.4662245478780397E-2</v>
      </c>
      <c r="H7" s="16">
        <f t="shared" si="4"/>
        <v>6.2015552230354432E-2</v>
      </c>
      <c r="I7" s="16">
        <f t="shared" si="4"/>
        <v>5.762243890984145E-2</v>
      </c>
    </row>
    <row r="8" spans="1:36" x14ac:dyDescent="0.25">
      <c r="A8" s="21" t="s">
        <v>71</v>
      </c>
      <c r="B8" s="16">
        <f t="shared" ref="B8:I8" si="5">SUM(B4:B7)</f>
        <v>0.99999999999999989</v>
      </c>
      <c r="C8" s="16">
        <f t="shared" si="5"/>
        <v>0.99999999999999989</v>
      </c>
      <c r="D8" s="16">
        <f t="shared" si="5"/>
        <v>1</v>
      </c>
      <c r="E8" s="16">
        <f t="shared" si="5"/>
        <v>1</v>
      </c>
      <c r="F8" s="16">
        <f t="shared" si="5"/>
        <v>1</v>
      </c>
      <c r="G8" s="16">
        <f t="shared" si="5"/>
        <v>1</v>
      </c>
      <c r="H8" s="16">
        <f t="shared" si="5"/>
        <v>1</v>
      </c>
      <c r="I8" s="16">
        <f t="shared" si="5"/>
        <v>1</v>
      </c>
    </row>
    <row r="9" spans="1:36" x14ac:dyDescent="0.25">
      <c r="A9" s="21"/>
    </row>
    <row r="10" spans="1:36" x14ac:dyDescent="0.25">
      <c r="A10" s="21" t="s">
        <v>58</v>
      </c>
      <c r="B10" s="1">
        <f>'TNSP stacked data'!B62</f>
        <v>35426.048000000003</v>
      </c>
      <c r="C10" s="1">
        <f>'TNSP stacked data'!C62</f>
        <v>37656.624000000003</v>
      </c>
      <c r="D10" s="1">
        <f>'TNSP stacked data'!D62</f>
        <v>46334.126000000004</v>
      </c>
      <c r="E10" s="1">
        <f>'TNSP stacked data'!E62</f>
        <v>46642.640999999996</v>
      </c>
      <c r="F10" s="1">
        <f>'TNSP stacked data'!F62</f>
        <v>47779.507999999994</v>
      </c>
      <c r="G10" s="1">
        <f>'TNSP stacked data'!G62</f>
        <v>46557.578000000001</v>
      </c>
      <c r="H10" s="1">
        <f>'TNSP stacked data'!H62</f>
        <v>46923.140000000007</v>
      </c>
      <c r="I10" s="1">
        <f>'TNSP stacked data'!I62</f>
        <v>44976.582999999999</v>
      </c>
    </row>
    <row r="11" spans="1:36" x14ac:dyDescent="0.25">
      <c r="A11" s="21"/>
    </row>
    <row r="12" spans="1:36" x14ac:dyDescent="0.25">
      <c r="A12" s="21"/>
      <c r="B12" s="4" t="s">
        <v>56</v>
      </c>
      <c r="K12" s="4" t="s">
        <v>69</v>
      </c>
      <c r="T12" s="4" t="s">
        <v>2</v>
      </c>
      <c r="AC12" s="4" t="s">
        <v>3</v>
      </c>
    </row>
    <row r="13" spans="1:36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K13" s="13">
        <v>2006</v>
      </c>
      <c r="L13" s="13">
        <v>2007</v>
      </c>
      <c r="M13" s="13">
        <v>2008</v>
      </c>
      <c r="N13" s="13">
        <v>2009</v>
      </c>
      <c r="O13" s="13">
        <v>2010</v>
      </c>
      <c r="P13" s="13">
        <v>2011</v>
      </c>
      <c r="Q13" s="13">
        <v>2012</v>
      </c>
      <c r="R13" s="13">
        <v>2013</v>
      </c>
      <c r="T13" s="13">
        <v>2006</v>
      </c>
      <c r="U13" s="13">
        <v>2007</v>
      </c>
      <c r="V13" s="13">
        <v>2008</v>
      </c>
      <c r="W13" s="13">
        <v>2009</v>
      </c>
      <c r="X13" s="13">
        <v>2010</v>
      </c>
      <c r="Y13" s="13">
        <v>2011</v>
      </c>
      <c r="Z13" s="13">
        <v>2012</v>
      </c>
      <c r="AA13" s="13">
        <v>2013</v>
      </c>
      <c r="AC13" s="13">
        <v>2006</v>
      </c>
      <c r="AD13" s="13">
        <v>2007</v>
      </c>
      <c r="AE13" s="13">
        <v>2008</v>
      </c>
      <c r="AF13" s="13">
        <v>2009</v>
      </c>
      <c r="AG13" s="13">
        <v>2010</v>
      </c>
      <c r="AH13" s="13">
        <v>2011</v>
      </c>
      <c r="AI13" s="13">
        <v>2012</v>
      </c>
      <c r="AJ13" s="13">
        <v>2013</v>
      </c>
    </row>
    <row r="14" spans="1:36" x14ac:dyDescent="0.25">
      <c r="A14" s="21"/>
    </row>
    <row r="15" spans="1:36" x14ac:dyDescent="0.25">
      <c r="A15" s="21" t="s">
        <v>49</v>
      </c>
      <c r="B15" s="1">
        <f>'TNSP stacked data'!B54</f>
        <v>218188.50644</v>
      </c>
      <c r="C15" s="1">
        <f>'TNSP stacked data'!C54</f>
        <v>218504.04961000002</v>
      </c>
      <c r="D15" s="1">
        <f>'TNSP stacked data'!D54</f>
        <v>255817.83108000003</v>
      </c>
      <c r="E15" s="1">
        <f>'TNSP stacked data'!E54</f>
        <v>274698.35412000003</v>
      </c>
      <c r="F15" s="1">
        <f>'TNSP stacked data'!F54</f>
        <v>287358.35591000004</v>
      </c>
      <c r="G15" s="1">
        <f>'TNSP stacked data'!G54</f>
        <v>283642.53805000003</v>
      </c>
      <c r="H15" s="1">
        <f>'TNSP stacked data'!H54</f>
        <v>390077.14689000003</v>
      </c>
      <c r="I15" s="1">
        <f>'TNSP stacked data'!I54</f>
        <v>397538.24843000004</v>
      </c>
      <c r="J15" s="26"/>
      <c r="K15" s="1">
        <f>'TNSP stacked data'!K54</f>
        <v>7504.0862399999978</v>
      </c>
      <c r="L15" s="1">
        <f>'TNSP stacked data'!L54</f>
        <v>9909.4738599999982</v>
      </c>
      <c r="M15" s="1">
        <f>'TNSP stacked data'!M54</f>
        <v>11407.890699999998</v>
      </c>
      <c r="N15" s="1">
        <f>'TNSP stacked data'!N54</f>
        <v>11057.065929999999</v>
      </c>
      <c r="O15" s="1">
        <f>'TNSP stacked data'!O54</f>
        <v>11570.373339999998</v>
      </c>
      <c r="P15" s="1">
        <f>'TNSP stacked data'!P54</f>
        <v>11256.72106</v>
      </c>
      <c r="Q15" s="1">
        <f>'TNSP stacked data'!Q54</f>
        <v>11206.504360000001</v>
      </c>
      <c r="R15" s="1">
        <f>'TNSP stacked data'!R54</f>
        <v>29919.018309999999</v>
      </c>
      <c r="S15" s="26"/>
      <c r="T15" s="1">
        <f>'TNSP stacked data'!T54</f>
        <v>329431.49356000003</v>
      </c>
      <c r="U15" s="1">
        <f>'TNSP stacked data'!U54</f>
        <v>360889.56277000002</v>
      </c>
      <c r="V15" s="1">
        <f>'TNSP stacked data'!V54</f>
        <v>392235.36446000001</v>
      </c>
      <c r="W15" s="1">
        <f>'TNSP stacked data'!W54</f>
        <v>405633.66619000002</v>
      </c>
      <c r="X15" s="1">
        <f>'TNSP stacked data'!X54</f>
        <v>445024.35699</v>
      </c>
      <c r="Y15" s="1">
        <f>'TNSP stacked data'!Y54</f>
        <v>469299.82712999999</v>
      </c>
      <c r="Z15" s="1">
        <f>'TNSP stacked data'!Z54</f>
        <v>547582.43498999998</v>
      </c>
      <c r="AA15" s="1">
        <f>'TNSP stacked data'!AA54</f>
        <v>588605.8195000001</v>
      </c>
      <c r="AB15" s="26"/>
      <c r="AC15" s="1">
        <f>'TNSP stacked data'!AC54</f>
        <v>15232</v>
      </c>
      <c r="AD15" s="1">
        <f>'TNSP stacked data'!AD54</f>
        <v>23329</v>
      </c>
      <c r="AE15" s="1">
        <f>'TNSP stacked data'!AE54</f>
        <v>30188</v>
      </c>
      <c r="AF15" s="1">
        <f>'TNSP stacked data'!AF54</f>
        <v>35764</v>
      </c>
      <c r="AG15" s="1">
        <f>'TNSP stacked data'!AG54</f>
        <v>49949</v>
      </c>
      <c r="AH15" s="1">
        <f>'TNSP stacked data'!AH54</f>
        <v>52831</v>
      </c>
      <c r="AI15" s="1">
        <f>'TNSP stacked data'!AI54</f>
        <v>62735</v>
      </c>
      <c r="AJ15" s="1">
        <f>'TNSP stacked data'!AJ54</f>
        <v>62128</v>
      </c>
    </row>
    <row r="16" spans="1:36" x14ac:dyDescent="0.25">
      <c r="A16" s="21" t="s">
        <v>50</v>
      </c>
      <c r="B16" s="1">
        <f>'TNSP stacked data'!B55</f>
        <v>4893.0523300000004</v>
      </c>
      <c r="C16" s="1">
        <f>'TNSP stacked data'!C55</f>
        <v>7952.8585000000003</v>
      </c>
      <c r="D16" s="1">
        <f>'TNSP stacked data'!D55</f>
        <v>5489.8009599999996</v>
      </c>
      <c r="E16" s="1">
        <f>'TNSP stacked data'!E55</f>
        <v>11902.6459</v>
      </c>
      <c r="F16" s="1">
        <f>'TNSP stacked data'!F55</f>
        <v>8342.7995200000005</v>
      </c>
      <c r="G16" s="1">
        <f>'TNSP stacked data'!G55</f>
        <v>9454.5497500000001</v>
      </c>
      <c r="H16" s="1">
        <f>'TNSP stacked data'!H55</f>
        <v>6097.0242500000004</v>
      </c>
      <c r="I16" s="1">
        <f>'TNSP stacked data'!I55</f>
        <v>9798.3695000000007</v>
      </c>
      <c r="J16" s="26"/>
      <c r="K16" s="1">
        <f>'TNSP stacked data'!K55</f>
        <v>176.81637000000003</v>
      </c>
      <c r="L16" s="1">
        <f>'TNSP stacked data'!L55</f>
        <v>237.58274000000003</v>
      </c>
      <c r="M16" s="1">
        <f>'TNSP stacked data'!M55</f>
        <v>278.10383000000007</v>
      </c>
      <c r="N16" s="1">
        <f>'TNSP stacked data'!N55</f>
        <v>468.0684500000001</v>
      </c>
      <c r="O16" s="1">
        <f>'TNSP stacked data'!O55</f>
        <v>342.58099999999996</v>
      </c>
      <c r="P16" s="1">
        <f>'TNSP stacked data'!P55</f>
        <v>378.93072999999998</v>
      </c>
      <c r="Q16" s="1">
        <f>'TNSP stacked data'!Q55</f>
        <v>277.32014999999996</v>
      </c>
      <c r="R16" s="1">
        <f>'TNSP stacked data'!R55</f>
        <v>926.61615999999992</v>
      </c>
      <c r="S16" s="26"/>
      <c r="T16" s="1">
        <f>'TNSP stacked data'!T55</f>
        <v>6011.1313</v>
      </c>
      <c r="U16" s="1">
        <f>'TNSP stacked data'!U55</f>
        <v>8197.5587599999999</v>
      </c>
      <c r="V16" s="1">
        <f>'TNSP stacked data'!V55</f>
        <v>9443.0952099999995</v>
      </c>
      <c r="W16" s="1">
        <f>'TNSP stacked data'!W55</f>
        <v>17140.285650000002</v>
      </c>
      <c r="X16" s="1">
        <f>'TNSP stacked data'!X55</f>
        <v>12890.619479999999</v>
      </c>
      <c r="Y16" s="1">
        <f>'TNSP stacked data'!Y55</f>
        <v>15614.51952</v>
      </c>
      <c r="Z16" s="1">
        <f>'TNSP stacked data'!Z55</f>
        <v>8804.6556</v>
      </c>
      <c r="AA16" s="1">
        <f>'TNSP stacked data'!AA55</f>
        <v>14704.014340000002</v>
      </c>
      <c r="AB16" s="26"/>
      <c r="AC16" s="1">
        <f>'TNSP stacked data'!AC55</f>
        <v>189</v>
      </c>
      <c r="AD16" s="1">
        <f>'TNSP stacked data'!AD55</f>
        <v>1046</v>
      </c>
      <c r="AE16" s="1">
        <f>'TNSP stacked data'!AE55</f>
        <v>724</v>
      </c>
      <c r="AF16" s="1">
        <f>'TNSP stacked data'!AF55</f>
        <v>1520</v>
      </c>
      <c r="AG16" s="1">
        <f>'TNSP stacked data'!AG55</f>
        <v>1520</v>
      </c>
      <c r="AH16" s="1">
        <f>'TNSP stacked data'!AH55</f>
        <v>1760</v>
      </c>
      <c r="AI16" s="1">
        <f>'TNSP stacked data'!AI55</f>
        <v>1030</v>
      </c>
      <c r="AJ16" s="1">
        <f>'TNSP stacked data'!AJ55</f>
        <v>1554</v>
      </c>
    </row>
    <row r="17" spans="1:36" x14ac:dyDescent="0.25">
      <c r="A17" s="21" t="s">
        <v>51</v>
      </c>
      <c r="B17" s="1">
        <f>'TNSP stacked data'!B56</f>
        <v>-9707.8929900000003</v>
      </c>
      <c r="C17" s="1">
        <f>'TNSP stacked data'!C56</f>
        <v>-10272.503360000001</v>
      </c>
      <c r="D17" s="1">
        <f>'TNSP stacked data'!D56</f>
        <v>-11067.27792</v>
      </c>
      <c r="E17" s="1">
        <f>'TNSP stacked data'!E56</f>
        <v>-11998.9159</v>
      </c>
      <c r="F17" s="1">
        <f>'TNSP stacked data'!F56</f>
        <v>-13629.61738</v>
      </c>
      <c r="G17" s="1">
        <f>'TNSP stacked data'!G56</f>
        <v>-14092.940909999999</v>
      </c>
      <c r="H17" s="1">
        <f>'TNSP stacked data'!H56</f>
        <v>-16959.922709999999</v>
      </c>
      <c r="I17" s="1">
        <f>'TNSP stacked data'!I56</f>
        <v>-17259.009579999998</v>
      </c>
      <c r="J17" s="26"/>
      <c r="K17" s="1">
        <f>'TNSP stacked data'!K56</f>
        <v>-534.26691999999991</v>
      </c>
      <c r="L17" s="1">
        <f>'TNSP stacked data'!L56</f>
        <v>-620.77354999999989</v>
      </c>
      <c r="M17" s="1">
        <f>'TNSP stacked data'!M56</f>
        <v>-655.81359999999995</v>
      </c>
      <c r="N17" s="1">
        <f>'TNSP stacked data'!N56</f>
        <v>-692.88579000000016</v>
      </c>
      <c r="O17" s="1">
        <f>'TNSP stacked data'!O56</f>
        <v>-776.41384999999991</v>
      </c>
      <c r="P17" s="1">
        <f>'TNSP stacked data'!P56</f>
        <v>-792.4729699999998</v>
      </c>
      <c r="Q17" s="1">
        <f>'TNSP stacked data'!Q56</f>
        <v>-814.18895000000009</v>
      </c>
      <c r="R17" s="1">
        <f>'TNSP stacked data'!R56</f>
        <v>-1270.1833799999999</v>
      </c>
      <c r="S17" s="26"/>
      <c r="T17" s="1">
        <f>'TNSP stacked data'!T56</f>
        <v>-20639.840090000002</v>
      </c>
      <c r="U17" s="1">
        <f>'TNSP stacked data'!U56</f>
        <v>-18809.72309</v>
      </c>
      <c r="V17" s="1">
        <f>'TNSP stacked data'!V56</f>
        <v>-21156.908479999998</v>
      </c>
      <c r="W17" s="1">
        <f>'TNSP stacked data'!W56</f>
        <v>-22645.19831</v>
      </c>
      <c r="X17" s="1">
        <f>'TNSP stacked data'!X56</f>
        <v>-24350.968769999999</v>
      </c>
      <c r="Y17" s="1">
        <f>'TNSP stacked data'!Y56</f>
        <v>-26889.58612</v>
      </c>
      <c r="Z17" s="1">
        <f>'TNSP stacked data'!Z56</f>
        <v>-27865.888339999998</v>
      </c>
      <c r="AA17" s="1">
        <f>'TNSP stacked data'!AA56</f>
        <v>-32082.80704</v>
      </c>
      <c r="AB17" s="26"/>
      <c r="AC17" s="1">
        <f>'TNSP stacked data'!AC56</f>
        <v>-3235</v>
      </c>
      <c r="AD17" s="1">
        <f>'TNSP stacked data'!AD56</f>
        <v>-4211</v>
      </c>
      <c r="AE17" s="1">
        <f>'TNSP stacked data'!AE56</f>
        <v>-4897</v>
      </c>
      <c r="AF17" s="1">
        <f>'TNSP stacked data'!AF56</f>
        <v>-5974</v>
      </c>
      <c r="AG17" s="1">
        <f>'TNSP stacked data'!AG56</f>
        <v>-11084</v>
      </c>
      <c r="AH17" s="1">
        <f>'TNSP stacked data'!AH56</f>
        <v>-12456</v>
      </c>
      <c r="AI17" s="1">
        <f>'TNSP stacked data'!AI56</f>
        <v>-9240</v>
      </c>
      <c r="AJ17" s="1">
        <f>'TNSP stacked data'!AJ56</f>
        <v>-3966</v>
      </c>
    </row>
    <row r="18" spans="1:36" x14ac:dyDescent="0.25">
      <c r="A18" s="21" t="s">
        <v>52</v>
      </c>
      <c r="B18" s="1">
        <f>'TNSP stacked data'!B57</f>
        <v>-4814.8406599999998</v>
      </c>
      <c r="C18" s="1">
        <f>'TNSP stacked data'!C57</f>
        <v>-2319.6448600000003</v>
      </c>
      <c r="D18" s="1">
        <f>'TNSP stacked data'!D57</f>
        <v>-5577.4769600000009</v>
      </c>
      <c r="E18" s="1">
        <f>'TNSP stacked data'!E57</f>
        <v>-96.270000000000437</v>
      </c>
      <c r="F18" s="1">
        <f>'TNSP stacked data'!F57</f>
        <v>-5286.8178599999992</v>
      </c>
      <c r="G18" s="1">
        <f>'TNSP stacked data'!G57</f>
        <v>-4638.3911599999992</v>
      </c>
      <c r="H18" s="1">
        <f>'TNSP stacked data'!H57</f>
        <v>-10862.898459999999</v>
      </c>
      <c r="I18" s="1">
        <f>'TNSP stacked data'!I57</f>
        <v>-7460.6400799999974</v>
      </c>
      <c r="J18" s="26"/>
      <c r="K18" s="1">
        <f>'TNSP stacked data'!K57</f>
        <v>-357.45054999999991</v>
      </c>
      <c r="L18" s="1">
        <f>'TNSP stacked data'!L57</f>
        <v>-383.19080999999983</v>
      </c>
      <c r="M18" s="1">
        <f>'TNSP stacked data'!M57</f>
        <v>-377.70976999999988</v>
      </c>
      <c r="N18" s="1">
        <f>'TNSP stacked data'!N57</f>
        <v>-224.81734000000006</v>
      </c>
      <c r="O18" s="1">
        <f>'TNSP stacked data'!O57</f>
        <v>-433.83284999999995</v>
      </c>
      <c r="P18" s="1">
        <f>'TNSP stacked data'!P57</f>
        <v>-413.54223999999982</v>
      </c>
      <c r="Q18" s="1">
        <f>'TNSP stacked data'!Q57</f>
        <v>-536.86880000000019</v>
      </c>
      <c r="R18" s="1">
        <f>'TNSP stacked data'!R57</f>
        <v>-343.56722000000002</v>
      </c>
      <c r="S18" s="26"/>
      <c r="T18" s="1">
        <f>'TNSP stacked data'!T57</f>
        <v>-14628.708790000001</v>
      </c>
      <c r="U18" s="1">
        <f>'TNSP stacked data'!U57</f>
        <v>-10612.16433</v>
      </c>
      <c r="V18" s="1">
        <f>'TNSP stacked data'!V57</f>
        <v>-11713.813269999999</v>
      </c>
      <c r="W18" s="1">
        <f>'TNSP stacked data'!W57</f>
        <v>-5504.9126599999981</v>
      </c>
      <c r="X18" s="1">
        <f>'TNSP stacked data'!X57</f>
        <v>-11460.34929</v>
      </c>
      <c r="Y18" s="1">
        <f>'TNSP stacked data'!Y57</f>
        <v>-11275.0666</v>
      </c>
      <c r="Z18" s="1">
        <f>'TNSP stacked data'!Z57</f>
        <v>-19061.232739999999</v>
      </c>
      <c r="AA18" s="1">
        <f>'TNSP stacked data'!AA57</f>
        <v>-17378.792699999998</v>
      </c>
      <c r="AB18" s="26"/>
      <c r="AC18" s="1">
        <f>'TNSP stacked data'!AC57</f>
        <v>-3046</v>
      </c>
      <c r="AD18" s="1">
        <f>'TNSP stacked data'!AD57</f>
        <v>-3165</v>
      </c>
      <c r="AE18" s="1">
        <f>'TNSP stacked data'!AE57</f>
        <v>-4173</v>
      </c>
      <c r="AF18" s="1">
        <f>'TNSP stacked data'!AF57</f>
        <v>-4454</v>
      </c>
      <c r="AG18" s="1">
        <f>'TNSP stacked data'!AG57</f>
        <v>-9564</v>
      </c>
      <c r="AH18" s="1">
        <f>'TNSP stacked data'!AH57</f>
        <v>-10696</v>
      </c>
      <c r="AI18" s="1">
        <f>'TNSP stacked data'!AI57</f>
        <v>-8210</v>
      </c>
      <c r="AJ18" s="1">
        <f>'TNSP stacked data'!AJ57</f>
        <v>-2412</v>
      </c>
    </row>
    <row r="19" spans="1:36" x14ac:dyDescent="0.25">
      <c r="A19" s="21" t="s">
        <v>53</v>
      </c>
      <c r="B19" s="1">
        <f>'TNSP stacked data'!B58</f>
        <v>5130.3838299999998</v>
      </c>
      <c r="C19" s="1">
        <f>'TNSP stacked data'!C58</f>
        <v>39633.426330000002</v>
      </c>
      <c r="D19" s="1">
        <f>'TNSP stacked data'!D58</f>
        <v>24458</v>
      </c>
      <c r="E19" s="1">
        <f>'TNSP stacked data'!E58</f>
        <v>12756.271790000001</v>
      </c>
      <c r="F19" s="1">
        <f>'TNSP stacked data'!F58</f>
        <v>1571</v>
      </c>
      <c r="G19" s="1">
        <f>'TNSP stacked data'!G58</f>
        <v>111073</v>
      </c>
      <c r="H19" s="1">
        <f>'TNSP stacked data'!H58</f>
        <v>18324</v>
      </c>
      <c r="I19" s="1">
        <f>'TNSP stacked data'!I58</f>
        <v>10385.949560000001</v>
      </c>
      <c r="J19" s="26"/>
      <c r="K19" s="1">
        <f>'TNSP stacked data'!K58</f>
        <v>2762.83817</v>
      </c>
      <c r="L19" s="1">
        <f>'TNSP stacked data'!L58</f>
        <v>1881.6076499999995</v>
      </c>
      <c r="M19" s="1">
        <f>'TNSP stacked data'!M58</f>
        <v>26.885000000000002</v>
      </c>
      <c r="N19" s="1">
        <f>'TNSP stacked data'!N58</f>
        <v>738.12474999999995</v>
      </c>
      <c r="O19" s="1">
        <f>'TNSP stacked data'!O58</f>
        <v>120.18056999999999</v>
      </c>
      <c r="P19" s="1">
        <f>'TNSP stacked data'!P58</f>
        <v>363.32554000000005</v>
      </c>
      <c r="Q19" s="1">
        <f>'TNSP stacked data'!Q58</f>
        <v>19249.382750000001</v>
      </c>
      <c r="R19" s="1">
        <f>'TNSP stacked data'!R58</f>
        <v>3120.2724499999995</v>
      </c>
      <c r="S19" s="26"/>
      <c r="T19" s="1">
        <f>'TNSP stacked data'!T58</f>
        <v>48564.777999999998</v>
      </c>
      <c r="U19" s="1">
        <f>'TNSP stacked data'!U58</f>
        <v>42455.96602</v>
      </c>
      <c r="V19" s="1">
        <f>'TNSP stacked data'!V58</f>
        <v>25144.115000000002</v>
      </c>
      <c r="W19" s="1">
        <f>'TNSP stacked data'!W58</f>
        <v>44976.603459999998</v>
      </c>
      <c r="X19" s="1">
        <f>'TNSP stacked data'!X58</f>
        <v>35735.819430000003</v>
      </c>
      <c r="Y19" s="1">
        <f>'TNSP stacked data'!Y58</f>
        <v>90132.674459999995</v>
      </c>
      <c r="Z19" s="1">
        <f>'TNSP stacked data'!Z58</f>
        <v>60084.617250000003</v>
      </c>
      <c r="AA19" s="1">
        <f>'TNSP stacked data'!AA58</f>
        <v>65089.777990000002</v>
      </c>
      <c r="AB19" s="26"/>
      <c r="AC19" s="1">
        <f>'TNSP stacked data'!AC58</f>
        <v>11191</v>
      </c>
      <c r="AD19" s="1">
        <f>'TNSP stacked data'!AD58</f>
        <v>10292</v>
      </c>
      <c r="AE19" s="1">
        <f>'TNSP stacked data'!AE58</f>
        <v>9908</v>
      </c>
      <c r="AF19" s="1">
        <f>'TNSP stacked data'!AF58</f>
        <v>25696</v>
      </c>
      <c r="AG19" s="1">
        <f>'TNSP stacked data'!AG58</f>
        <v>12446</v>
      </c>
      <c r="AH19" s="1">
        <f>'TNSP stacked data'!AH58</f>
        <v>20609</v>
      </c>
      <c r="AI19" s="1">
        <f>'TNSP stacked data'!AI58</f>
        <v>7643</v>
      </c>
      <c r="AJ19" s="1">
        <f>'TNSP stacked data'!AJ58</f>
        <v>8852</v>
      </c>
    </row>
    <row r="20" spans="1:36" x14ac:dyDescent="0.25">
      <c r="A20" s="21" t="s">
        <v>54</v>
      </c>
      <c r="B20" s="1">
        <f>'TNSP stacked data'!B59</f>
        <v>0</v>
      </c>
      <c r="C20" s="1">
        <f>'TNSP stacked data'!C59</f>
        <v>0</v>
      </c>
      <c r="D20" s="1">
        <f>'TNSP stacked data'!D59</f>
        <v>0</v>
      </c>
      <c r="E20" s="1">
        <f>'TNSP stacked data'!E59</f>
        <v>0</v>
      </c>
      <c r="F20" s="1">
        <f>'TNSP stacked data'!F59</f>
        <v>0</v>
      </c>
      <c r="G20" s="1">
        <f>'TNSP stacked data'!G59</f>
        <v>0</v>
      </c>
      <c r="H20" s="1">
        <f>'TNSP stacked data'!H59</f>
        <v>0</v>
      </c>
      <c r="I20" s="1">
        <f>'TNSP stacked data'!I59</f>
        <v>-223</v>
      </c>
      <c r="J20" s="26"/>
      <c r="K20" s="1">
        <f>'TNSP stacked data'!K59</f>
        <v>0</v>
      </c>
      <c r="L20" s="1">
        <f>'TNSP stacked data'!L59</f>
        <v>0</v>
      </c>
      <c r="M20" s="1">
        <f>'TNSP stacked data'!M59</f>
        <v>0</v>
      </c>
      <c r="N20" s="1">
        <f>'TNSP stacked data'!N59</f>
        <v>0</v>
      </c>
      <c r="O20" s="1">
        <f>'TNSP stacked data'!O59</f>
        <v>0</v>
      </c>
      <c r="P20" s="1">
        <f>'TNSP stacked data'!P59</f>
        <v>0</v>
      </c>
      <c r="Q20" s="1">
        <f>'TNSP stacked data'!Q59</f>
        <v>0</v>
      </c>
      <c r="R20" s="1">
        <f>'TNSP stacked data'!R59</f>
        <v>0</v>
      </c>
      <c r="S20" s="26"/>
      <c r="T20" s="1">
        <f>'TNSP stacked data'!T59</f>
        <v>-2478</v>
      </c>
      <c r="U20" s="1">
        <f>'TNSP stacked data'!U59</f>
        <v>-498</v>
      </c>
      <c r="V20" s="1">
        <f>'TNSP stacked data'!V59</f>
        <v>-32</v>
      </c>
      <c r="W20" s="1">
        <f>'TNSP stacked data'!W59</f>
        <v>-81</v>
      </c>
      <c r="X20" s="1">
        <f>'TNSP stacked data'!X59</f>
        <v>0</v>
      </c>
      <c r="Y20" s="1">
        <f>'TNSP stacked data'!Y59</f>
        <v>-575</v>
      </c>
      <c r="Z20" s="1">
        <f>'TNSP stacked data'!Z59</f>
        <v>0</v>
      </c>
      <c r="AA20" s="1">
        <f>'TNSP stacked data'!AA59</f>
        <v>0</v>
      </c>
      <c r="AB20" s="26"/>
      <c r="AC20" s="1" t="e">
        <f>'TNSP stacked data'!AC59</f>
        <v>#VALUE!</v>
      </c>
      <c r="AD20" s="1">
        <f>'TNSP stacked data'!AD59</f>
        <v>-268</v>
      </c>
      <c r="AE20" s="1">
        <f>'TNSP stacked data'!AE59</f>
        <v>-159</v>
      </c>
      <c r="AF20" s="1">
        <f>'TNSP stacked data'!AF59</f>
        <v>-7057</v>
      </c>
      <c r="AG20" s="1" t="e">
        <f>'TNSP stacked data'!AG59</f>
        <v>#VALUE!</v>
      </c>
      <c r="AH20" s="1">
        <f>'TNSP stacked data'!AH59</f>
        <v>9</v>
      </c>
      <c r="AI20" s="1" t="e">
        <f>'TNSP stacked data'!AI59</f>
        <v>#VALUE!</v>
      </c>
      <c r="AJ20" s="1" t="e">
        <f>'TNSP stacked data'!AJ59</f>
        <v>#VALUE!</v>
      </c>
    </row>
    <row r="21" spans="1:36" x14ac:dyDescent="0.25">
      <c r="A21" s="21" t="s">
        <v>55</v>
      </c>
      <c r="B21" s="1">
        <f>'TNSP stacked data'!B60</f>
        <v>218504.04961000002</v>
      </c>
      <c r="C21" s="1">
        <f>'TNSP stacked data'!C60</f>
        <v>255817.83108000003</v>
      </c>
      <c r="D21" s="1">
        <f>'TNSP stacked data'!D60</f>
        <v>274698.35412000003</v>
      </c>
      <c r="E21" s="1">
        <f>'TNSP stacked data'!E60</f>
        <v>287358.35591000004</v>
      </c>
      <c r="F21" s="1">
        <f>'TNSP stacked data'!F60</f>
        <v>283642.53805000003</v>
      </c>
      <c r="G21" s="1">
        <f>'TNSP stacked data'!G60</f>
        <v>390077.14689000003</v>
      </c>
      <c r="H21" s="1">
        <f>'TNSP stacked data'!H60</f>
        <v>397538.24843000004</v>
      </c>
      <c r="I21" s="1">
        <f>'TNSP stacked data'!I60</f>
        <v>400463.55791000003</v>
      </c>
      <c r="J21" s="26"/>
      <c r="K21" s="1">
        <f>'TNSP stacked data'!K60</f>
        <v>9909.4738599999982</v>
      </c>
      <c r="L21" s="1">
        <f>'TNSP stacked data'!L60</f>
        <v>11407.890699999998</v>
      </c>
      <c r="M21" s="1">
        <f>'TNSP stacked data'!M60</f>
        <v>11057.065929999999</v>
      </c>
      <c r="N21" s="1">
        <f>'TNSP stacked data'!N60</f>
        <v>11570.373339999998</v>
      </c>
      <c r="O21" s="1">
        <f>'TNSP stacked data'!O60</f>
        <v>11256.72106</v>
      </c>
      <c r="P21" s="1">
        <f>'TNSP stacked data'!P60</f>
        <v>11206.504360000001</v>
      </c>
      <c r="Q21" s="1">
        <f>'TNSP stacked data'!Q60</f>
        <v>29919.018309999999</v>
      </c>
      <c r="R21" s="1">
        <f>'TNSP stacked data'!R60</f>
        <v>32695.723540000003</v>
      </c>
      <c r="S21" s="26"/>
      <c r="T21" s="1">
        <f>'TNSP stacked data'!T60</f>
        <v>360889.56277000002</v>
      </c>
      <c r="U21" s="1">
        <f>'TNSP stacked data'!U60</f>
        <v>392235.36446000001</v>
      </c>
      <c r="V21" s="1">
        <f>'TNSP stacked data'!V60</f>
        <v>405633.66619000002</v>
      </c>
      <c r="W21" s="1">
        <f>'TNSP stacked data'!W60</f>
        <v>445024.35699</v>
      </c>
      <c r="X21" s="1">
        <f>'TNSP stacked data'!X60</f>
        <v>469299.82712999999</v>
      </c>
      <c r="Y21" s="1">
        <f>'TNSP stacked data'!Y60</f>
        <v>547582.43498999998</v>
      </c>
      <c r="Z21" s="1">
        <f>'TNSP stacked data'!Z60</f>
        <v>588605.8195000001</v>
      </c>
      <c r="AA21" s="1">
        <f>'TNSP stacked data'!AA60</f>
        <v>636316.80479000008</v>
      </c>
      <c r="AB21" s="26"/>
      <c r="AC21" s="1">
        <f>'TNSP stacked data'!AC60</f>
        <v>23329</v>
      </c>
      <c r="AD21" s="1">
        <f>'TNSP stacked data'!AD60</f>
        <v>30188</v>
      </c>
      <c r="AE21" s="1">
        <f>'TNSP stacked data'!AE60</f>
        <v>35764</v>
      </c>
      <c r="AF21" s="1">
        <f>'TNSP stacked data'!AF60</f>
        <v>49949</v>
      </c>
      <c r="AG21" s="1">
        <f>'TNSP stacked data'!AG60</f>
        <v>52831</v>
      </c>
      <c r="AH21" s="1">
        <f>'TNSP stacked data'!AH60</f>
        <v>62735</v>
      </c>
      <c r="AI21" s="1">
        <f>'TNSP stacked data'!AI60</f>
        <v>62128</v>
      </c>
      <c r="AJ21" s="1">
        <f>'TNSP stacked data'!AJ60</f>
        <v>68553</v>
      </c>
    </row>
    <row r="22" spans="1:36" x14ac:dyDescent="0.25">
      <c r="A22" s="21"/>
      <c r="B22" s="14"/>
      <c r="C22" s="14"/>
      <c r="D22" s="14"/>
      <c r="E22" s="14"/>
      <c r="F22" s="14"/>
      <c r="G22" s="14"/>
      <c r="H22" s="14"/>
      <c r="I22" s="14"/>
    </row>
    <row r="23" spans="1:36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T23" s="14"/>
      <c r="U23" s="14"/>
      <c r="V23" s="14"/>
      <c r="W23" s="14"/>
      <c r="X23" s="14"/>
      <c r="Y23" s="14"/>
      <c r="Z23" s="14"/>
      <c r="AA23" s="14"/>
    </row>
    <row r="24" spans="1:36" x14ac:dyDescent="0.25">
      <c r="A24" s="24" t="s">
        <v>62</v>
      </c>
      <c r="B24" s="1">
        <f>B15</f>
        <v>218188.50644</v>
      </c>
      <c r="C24" s="1">
        <f t="shared" ref="C24:I24" si="6">C15</f>
        <v>218504.04961000002</v>
      </c>
      <c r="D24" s="1">
        <f t="shared" si="6"/>
        <v>255817.83108000003</v>
      </c>
      <c r="E24" s="1">
        <f t="shared" si="6"/>
        <v>274698.35412000003</v>
      </c>
      <c r="F24" s="1">
        <f t="shared" si="6"/>
        <v>287358.35591000004</v>
      </c>
      <c r="G24" s="1">
        <f t="shared" si="6"/>
        <v>283642.53805000003</v>
      </c>
      <c r="H24" s="1">
        <f t="shared" si="6"/>
        <v>390077.14689000003</v>
      </c>
      <c r="I24" s="1">
        <f t="shared" si="6"/>
        <v>397538.24843000004</v>
      </c>
      <c r="K24" s="1">
        <f>K15</f>
        <v>7504.0862399999978</v>
      </c>
      <c r="L24" s="1">
        <f t="shared" ref="L24:R24" si="7">L15</f>
        <v>9909.4738599999982</v>
      </c>
      <c r="M24" s="1">
        <f t="shared" si="7"/>
        <v>11407.890699999998</v>
      </c>
      <c r="N24" s="1">
        <f t="shared" si="7"/>
        <v>11057.065929999999</v>
      </c>
      <c r="O24" s="1">
        <f t="shared" si="7"/>
        <v>11570.373339999998</v>
      </c>
      <c r="P24" s="1">
        <f t="shared" si="7"/>
        <v>11256.72106</v>
      </c>
      <c r="Q24" s="1">
        <f t="shared" si="7"/>
        <v>11206.504360000001</v>
      </c>
      <c r="R24" s="1">
        <f t="shared" si="7"/>
        <v>29919.018309999999</v>
      </c>
      <c r="T24" s="1">
        <f>T15</f>
        <v>329431.49356000003</v>
      </c>
      <c r="U24" s="1">
        <f t="shared" ref="U24:AA24" si="8">U15</f>
        <v>360889.56277000002</v>
      </c>
      <c r="V24" s="1">
        <f t="shared" si="8"/>
        <v>392235.36446000001</v>
      </c>
      <c r="W24" s="1">
        <f t="shared" si="8"/>
        <v>405633.66619000002</v>
      </c>
      <c r="X24" s="1">
        <f t="shared" si="8"/>
        <v>445024.35699</v>
      </c>
      <c r="Y24" s="1">
        <f t="shared" si="8"/>
        <v>469299.82712999999</v>
      </c>
      <c r="Z24" s="1">
        <f t="shared" si="8"/>
        <v>547582.43498999998</v>
      </c>
      <c r="AA24" s="1">
        <f t="shared" si="8"/>
        <v>588605.8195000001</v>
      </c>
      <c r="AC24" s="1">
        <f>AC15</f>
        <v>15232</v>
      </c>
      <c r="AD24" s="1">
        <f t="shared" ref="AD24:AJ24" si="9">AD15</f>
        <v>23329</v>
      </c>
      <c r="AE24" s="1">
        <f t="shared" si="9"/>
        <v>30188</v>
      </c>
      <c r="AF24" s="1">
        <f t="shared" si="9"/>
        <v>35764</v>
      </c>
      <c r="AG24" s="1">
        <f t="shared" si="9"/>
        <v>49949</v>
      </c>
      <c r="AH24" s="1">
        <f t="shared" si="9"/>
        <v>52831</v>
      </c>
      <c r="AI24" s="1">
        <f t="shared" si="9"/>
        <v>62735</v>
      </c>
      <c r="AJ24" s="1">
        <f t="shared" si="9"/>
        <v>62128</v>
      </c>
    </row>
    <row r="25" spans="1:36" x14ac:dyDescent="0.25">
      <c r="A25" s="24" t="s">
        <v>63</v>
      </c>
      <c r="B25" s="1">
        <f>WACC!C14*B15</f>
        <v>87275.402576000008</v>
      </c>
      <c r="C25" s="1">
        <f>WACC!D14*C15</f>
        <v>87401.619844000015</v>
      </c>
      <c r="D25" s="1">
        <f>WACC!E14*D15</f>
        <v>102327.13243200001</v>
      </c>
      <c r="E25" s="1">
        <f>WACC!F14*E15</f>
        <v>109879.34164800002</v>
      </c>
      <c r="F25" s="1">
        <f>WACC!G14*F15</f>
        <v>114943.34236400003</v>
      </c>
      <c r="G25" s="1">
        <f>WACC!H14*G15</f>
        <v>113457.01522000002</v>
      </c>
      <c r="H25" s="1">
        <f>WACC!I14*H15</f>
        <v>156030.85875600003</v>
      </c>
      <c r="I25" s="1">
        <f>WACC!J14*I15</f>
        <v>159015.29937200004</v>
      </c>
      <c r="K25" s="1">
        <f>WACC!C14*K24</f>
        <v>3001.6344959999992</v>
      </c>
      <c r="L25" s="1">
        <f>WACC!D14*L24</f>
        <v>3963.7895439999993</v>
      </c>
      <c r="M25" s="1">
        <f>WACC!E14*M24</f>
        <v>4563.1562799999992</v>
      </c>
      <c r="N25" s="1">
        <f>WACC!F14*N24</f>
        <v>4422.8263719999995</v>
      </c>
      <c r="O25" s="1">
        <f>WACC!G14*O24</f>
        <v>4628.1493359999995</v>
      </c>
      <c r="P25" s="1">
        <f>WACC!H14*P24</f>
        <v>4502.6884239999999</v>
      </c>
      <c r="Q25" s="1">
        <f>WACC!I14*Q24</f>
        <v>4482.6017440000005</v>
      </c>
      <c r="R25" s="1">
        <f>WACC!J14*R24</f>
        <v>11967.607324000001</v>
      </c>
      <c r="T25" s="1">
        <f>WACC!C14*T24</f>
        <v>131772.59742400001</v>
      </c>
      <c r="U25" s="1">
        <f>WACC!D14*U24</f>
        <v>144355.82510800002</v>
      </c>
      <c r="V25" s="1">
        <f>WACC!E14*V24</f>
        <v>156894.14578400002</v>
      </c>
      <c r="W25" s="1">
        <f>WACC!F14*W24</f>
        <v>162253.46647600003</v>
      </c>
      <c r="X25" s="1">
        <f>WACC!G14*X24</f>
        <v>178009.74279600001</v>
      </c>
      <c r="Y25" s="1">
        <f>WACC!H14*Y24</f>
        <v>187719.93085200002</v>
      </c>
      <c r="Z25" s="1">
        <f>WACC!I14*Z24</f>
        <v>219032.97399600002</v>
      </c>
      <c r="AA25" s="1">
        <f>WACC!J14*AA24</f>
        <v>235442.32780000006</v>
      </c>
      <c r="AC25" s="1">
        <f>WACC!C14*AC24</f>
        <v>6092.8</v>
      </c>
      <c r="AD25" s="1">
        <f>WACC!D14*AD24</f>
        <v>9331.6</v>
      </c>
      <c r="AE25" s="1">
        <f>WACC!E14*AE24</f>
        <v>12075.2</v>
      </c>
      <c r="AF25" s="1">
        <f>WACC!F14*AF24</f>
        <v>14305.6</v>
      </c>
      <c r="AG25" s="1">
        <f>WACC!G14*AG24</f>
        <v>19979.600000000002</v>
      </c>
      <c r="AH25" s="1">
        <f>WACC!H14*AH24</f>
        <v>21132.400000000001</v>
      </c>
      <c r="AI25" s="1">
        <f>WACC!I14*AI24</f>
        <v>25094</v>
      </c>
      <c r="AJ25" s="1">
        <f>WACC!J14*AJ24</f>
        <v>24851.200000000001</v>
      </c>
    </row>
    <row r="26" spans="1:36" x14ac:dyDescent="0.25">
      <c r="A26" s="24" t="s">
        <v>64</v>
      </c>
      <c r="B26" s="1">
        <f>WACC!C15*B24</f>
        <v>130913.10386399999</v>
      </c>
      <c r="C26" s="1">
        <f>WACC!D15*C24</f>
        <v>131102.42976600002</v>
      </c>
      <c r="D26" s="1">
        <f>WACC!E15*D24</f>
        <v>153490.69864800002</v>
      </c>
      <c r="E26" s="1">
        <f>WACC!F15*E24</f>
        <v>164819.012472</v>
      </c>
      <c r="F26" s="1">
        <f>WACC!G15*F24</f>
        <v>172415.01354600003</v>
      </c>
      <c r="G26" s="1">
        <f>WACC!H15*G24</f>
        <v>170185.52283</v>
      </c>
      <c r="H26" s="1">
        <f>WACC!I15*H24</f>
        <v>234046.288134</v>
      </c>
      <c r="I26" s="1">
        <f>WACC!J15*I24</f>
        <v>238522.949058</v>
      </c>
      <c r="K26" s="1">
        <f>WACC!C15*K24</f>
        <v>4502.4517439999981</v>
      </c>
      <c r="L26" s="1">
        <f>WACC!D15*L24</f>
        <v>5945.6843159999989</v>
      </c>
      <c r="M26" s="1">
        <f>WACC!E15*M24</f>
        <v>6844.7344199999989</v>
      </c>
      <c r="N26" s="1">
        <f>WACC!F15*N24</f>
        <v>6634.2395579999993</v>
      </c>
      <c r="O26" s="1">
        <f>WACC!G15*O24</f>
        <v>6942.2240039999988</v>
      </c>
      <c r="P26" s="1">
        <f>WACC!H15*P24</f>
        <v>6754.0326359999999</v>
      </c>
      <c r="Q26" s="1">
        <f>WACC!I15*Q24</f>
        <v>6723.9026160000003</v>
      </c>
      <c r="R26" s="1">
        <f>WACC!J15*R24</f>
        <v>17951.410985999999</v>
      </c>
      <c r="T26" s="1">
        <f>WACC!C15*T24</f>
        <v>197658.89613600002</v>
      </c>
      <c r="U26" s="1">
        <f>WACC!D15*U24</f>
        <v>216533.737662</v>
      </c>
      <c r="V26" s="1">
        <f>WACC!E15*V24</f>
        <v>235341.21867599999</v>
      </c>
      <c r="W26" s="1">
        <f>WACC!F15*W24</f>
        <v>243380.19971399999</v>
      </c>
      <c r="X26" s="1">
        <f>WACC!G15*X24</f>
        <v>267014.61419399997</v>
      </c>
      <c r="Y26" s="1">
        <f>WACC!H15*Y24</f>
        <v>281579.89627799997</v>
      </c>
      <c r="Z26" s="1">
        <f>WACC!I15*Z24</f>
        <v>328549.46099399996</v>
      </c>
      <c r="AA26" s="1">
        <f>WACC!J15*AA24</f>
        <v>353163.49170000007</v>
      </c>
      <c r="AC26" s="1">
        <f>WACC!C15*AC24</f>
        <v>9139.1999999999989</v>
      </c>
      <c r="AD26" s="1">
        <f>WACC!D15*AD24</f>
        <v>13997.4</v>
      </c>
      <c r="AE26" s="1">
        <f>WACC!E15*AE24</f>
        <v>18112.8</v>
      </c>
      <c r="AF26" s="1">
        <f>WACC!F15*AF24</f>
        <v>21458.399999999998</v>
      </c>
      <c r="AG26" s="1">
        <f>WACC!G15*AG24</f>
        <v>29969.399999999998</v>
      </c>
      <c r="AH26" s="1">
        <f>WACC!H15*AH24</f>
        <v>31698.6</v>
      </c>
      <c r="AI26" s="1">
        <f>WACC!I15*AI24</f>
        <v>37641</v>
      </c>
      <c r="AJ26" s="1">
        <f>WACC!J15*AJ24</f>
        <v>37276.799999999996</v>
      </c>
    </row>
    <row r="27" spans="1:36" x14ac:dyDescent="0.25">
      <c r="A27" s="24" t="s">
        <v>65</v>
      </c>
      <c r="B27" s="1">
        <f>(WACC!C3+WACC!C9*WACC!C16)*B25</f>
        <v>8705.8315082330937</v>
      </c>
      <c r="C27" s="1">
        <f>(WACC!D3+WACC!D9*WACC!D16)*C25</f>
        <v>8690.376004776399</v>
      </c>
      <c r="D27" s="1">
        <f>(WACC!E3+WACC!E9*WACC!E16)*D25</f>
        <v>10589.435466005303</v>
      </c>
      <c r="E27" s="1">
        <f>(WACC!F3+WACC!F9*WACC!F16)*E25</f>
        <v>11774.993549831835</v>
      </c>
      <c r="F27" s="1">
        <f>(WACC!G3+WACC!G9*WACC!G16)*F25</f>
        <v>10993.700719182492</v>
      </c>
      <c r="G27" s="1">
        <f>(WACC!H3+WACC!H9*WACC!H16)*G25</f>
        <v>11446.019342111254</v>
      </c>
      <c r="H27" s="1">
        <f>(WACC!I3+WACC!I9*WACC!I16)*H25</f>
        <v>15414.127704696984</v>
      </c>
      <c r="I27" s="1">
        <f>(WACC!J3+WACC!J9*WACC!J16)*I25</f>
        <v>13698.821876823014</v>
      </c>
      <c r="K27" s="1">
        <f>(WACC!C3+WACC!C9*WACC!C16)*K25</f>
        <v>299.41682765336401</v>
      </c>
      <c r="L27" s="1">
        <f>(WACC!D3+WACC!D9*WACC!D16)*L25</f>
        <v>394.12108840367108</v>
      </c>
      <c r="M27" s="1">
        <f>(WACC!E3+WACC!E9*WACC!E16)*M25</f>
        <v>472.22322955710689</v>
      </c>
      <c r="N27" s="1">
        <f>(WACC!F3+WACC!F9*WACC!F16)*N25</f>
        <v>473.96308733957591</v>
      </c>
      <c r="O27" s="1">
        <f>(WACC!G3+WACC!G9*WACC!G16)*O25</f>
        <v>442.65711816992382</v>
      </c>
      <c r="P27" s="1">
        <f>(WACC!H3+WACC!H9*WACC!H16)*P25</f>
        <v>454.25008486843598</v>
      </c>
      <c r="Q27" s="1">
        <f>(WACC!I3+WACC!I9*WACC!I16)*Q25</f>
        <v>442.83160576180848</v>
      </c>
      <c r="R27" s="1">
        <f>(WACC!J3+WACC!J9*WACC!J16)*R25</f>
        <v>1030.9833184020408</v>
      </c>
      <c r="T27" s="1">
        <f>(WACC!C3+WACC!C9*WACC!C16)*T25</f>
        <v>13144.482829243823</v>
      </c>
      <c r="U27" s="1">
        <f>(WACC!D3+WACC!D9*WACC!D16)*U25</f>
        <v>14353.354101530211</v>
      </c>
      <c r="V27" s="1">
        <f>(WACC!E3+WACC!E9*WACC!E16)*V25</f>
        <v>16236.362656578583</v>
      </c>
      <c r="W27" s="1">
        <f>(WACC!F3+WACC!F9*WACC!F16)*W25</f>
        <v>17387.558867190677</v>
      </c>
      <c r="X27" s="1">
        <f>(WACC!G3+WACC!G9*WACC!G16)*X25</f>
        <v>17025.656268116309</v>
      </c>
      <c r="Y27" s="1">
        <f>(WACC!H3+WACC!H9*WACC!H16)*Y25</f>
        <v>18937.973604059869</v>
      </c>
      <c r="Z27" s="1">
        <f>(WACC!I3+WACC!I9*WACC!I16)*Z25</f>
        <v>21638.04172861472</v>
      </c>
      <c r="AA27" s="1">
        <f>(WACC!J3+WACC!J9*WACC!J16)*AA25</f>
        <v>20282.844000133329</v>
      </c>
      <c r="AC27" s="1">
        <f>(WACC!C3+WACC!C9*WACC!C16)*AC25</f>
        <v>607.76448630153823</v>
      </c>
      <c r="AD27" s="1">
        <f>(WACC!D3+WACC!D9*WACC!D16)*AD25</f>
        <v>927.84450529538447</v>
      </c>
      <c r="AE27" s="1">
        <f>(WACC!E3+WACC!E9*WACC!E16)*AE25</f>
        <v>1249.6153082769231</v>
      </c>
      <c r="AF27" s="1">
        <f>(WACC!F3+WACC!F9*WACC!F16)*AF25</f>
        <v>1533.0301874769227</v>
      </c>
      <c r="AG27" s="1">
        <f>(WACC!G3+WACC!G9*WACC!G16)*AG25</f>
        <v>1910.9392364230771</v>
      </c>
      <c r="AH27" s="1">
        <f>(WACC!H3+WACC!H9*WACC!H16)*AH25</f>
        <v>2131.925105523077</v>
      </c>
      <c r="AI27" s="1">
        <f>(WACC!I3+WACC!I9*WACC!I16)*AI25</f>
        <v>2479.0103938769225</v>
      </c>
      <c r="AJ27" s="1">
        <f>(WACC!J3+WACC!J9*WACC!J16)*AJ25</f>
        <v>2140.8767808492303</v>
      </c>
    </row>
    <row r="28" spans="1:36" x14ac:dyDescent="0.25">
      <c r="A28" s="24" t="s">
        <v>66</v>
      </c>
      <c r="B28" s="1">
        <f>WACC!C7*B26</f>
        <v>9009.6840583932189</v>
      </c>
      <c r="C28" s="1">
        <f>WACC!D7*C26</f>
        <v>8648.1382360911248</v>
      </c>
      <c r="D28" s="1">
        <f>WACC!E7*D26</f>
        <v>10816.82516555841</v>
      </c>
      <c r="E28" s="1">
        <f>WACC!F7*E26</f>
        <v>14168.950426027706</v>
      </c>
      <c r="F28" s="1">
        <f>WACC!G7*F26</f>
        <v>14357.337163128746</v>
      </c>
      <c r="G28" s="1">
        <f>WACC!H7*G26</f>
        <v>15886.845159249187</v>
      </c>
      <c r="H28" s="1">
        <f>WACC!I7*H26</f>
        <v>22075.798120556523</v>
      </c>
      <c r="I28" s="1">
        <f>WACC!J7*I26</f>
        <v>18168.470410434395</v>
      </c>
      <c r="K28" s="1">
        <f>WACC!C7*K26</f>
        <v>309.86712944903866</v>
      </c>
      <c r="L28" s="1">
        <f>WACC!D7*L26</f>
        <v>392.20554466231471</v>
      </c>
      <c r="M28" s="1">
        <f>WACC!E7*M26</f>
        <v>482.36340167824596</v>
      </c>
      <c r="N28" s="1">
        <f>WACC!F7*N26</f>
        <v>570.32383583576575</v>
      </c>
      <c r="O28" s="1">
        <f>WACC!G7*O26</f>
        <v>578.09264191950047</v>
      </c>
      <c r="P28" s="1">
        <f>WACC!H7*P26</f>
        <v>630.49000234779623</v>
      </c>
      <c r="Q28" s="1">
        <f>WACC!I7*Q26</f>
        <v>634.21435954631829</v>
      </c>
      <c r="R28" s="1">
        <f>WACC!J7*R26</f>
        <v>1367.3723246033667</v>
      </c>
      <c r="T28" s="1">
        <f>WACC!C7*T26</f>
        <v>13603.254013182384</v>
      </c>
      <c r="U28" s="1">
        <f>WACC!D7*U26</f>
        <v>14283.592603286053</v>
      </c>
      <c r="V28" s="1">
        <f>WACC!E7*V26</f>
        <v>16585.010291116498</v>
      </c>
      <c r="W28" s="1">
        <f>WACC!F7*W26</f>
        <v>20922.59826523485</v>
      </c>
      <c r="X28" s="1">
        <f>WACC!G7*X26</f>
        <v>22234.831901359896</v>
      </c>
      <c r="Y28" s="1">
        <f>WACC!H7*Y26</f>
        <v>26285.527333570975</v>
      </c>
      <c r="Z28" s="1">
        <f>WACC!I7*Z26</f>
        <v>30989.560361532425</v>
      </c>
      <c r="AA28" s="1">
        <f>WACC!J7*AA26</f>
        <v>26900.72579740284</v>
      </c>
      <c r="AC28" s="1">
        <f>WACC!C7*AC26</f>
        <v>628.97679541696709</v>
      </c>
      <c r="AD28" s="1">
        <f>WACC!D7*AD26</f>
        <v>923.33490967270598</v>
      </c>
      <c r="AE28" s="1">
        <f>WACC!E7*AE26</f>
        <v>1276.4486225190508</v>
      </c>
      <c r="AF28" s="1">
        <f>WACC!F7*AF26</f>
        <v>1844.7083334729039</v>
      </c>
      <c r="AG28" s="1">
        <f>WACC!G7*AG26</f>
        <v>2495.6108608365039</v>
      </c>
      <c r="AH28" s="1">
        <f>WACC!H7*AH26</f>
        <v>2959.0692650632691</v>
      </c>
      <c r="AI28" s="1">
        <f>WACC!I7*AI26</f>
        <v>3550.3879325790294</v>
      </c>
      <c r="AJ28" s="1">
        <f>WACC!J7*AJ26</f>
        <v>2839.4015773760848</v>
      </c>
    </row>
    <row r="29" spans="1:36" x14ac:dyDescent="0.25">
      <c r="A29" s="21"/>
      <c r="B29" s="14"/>
      <c r="C29" s="14"/>
      <c r="D29" s="14"/>
      <c r="E29" s="14"/>
      <c r="F29" s="14"/>
      <c r="G29" s="14"/>
      <c r="H29" s="14"/>
      <c r="I29" s="14"/>
      <c r="K29" s="14"/>
      <c r="L29" s="14"/>
      <c r="M29" s="14"/>
      <c r="N29" s="14"/>
      <c r="O29" s="14"/>
      <c r="P29" s="14"/>
      <c r="Q29" s="14"/>
      <c r="R29" s="14"/>
      <c r="T29" s="14"/>
      <c r="U29" s="14"/>
      <c r="V29" s="14"/>
      <c r="W29" s="14"/>
      <c r="X29" s="14"/>
      <c r="Y29" s="14"/>
      <c r="Z29" s="14"/>
      <c r="AA29" s="14"/>
      <c r="AC29" s="14"/>
      <c r="AD29" s="14"/>
      <c r="AE29" s="14"/>
      <c r="AF29" s="14"/>
      <c r="AG29" s="14"/>
      <c r="AH29" s="14"/>
      <c r="AI29" s="14"/>
      <c r="AJ29" s="14"/>
    </row>
    <row r="30" spans="1:36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9"/>
      <c r="K30" s="18"/>
      <c r="L30" s="18"/>
      <c r="M30" s="18"/>
      <c r="N30" s="18"/>
      <c r="O30" s="18"/>
      <c r="P30" s="18"/>
      <c r="Q30" s="18"/>
      <c r="R30" s="18"/>
      <c r="S30" s="19"/>
      <c r="T30" s="18"/>
      <c r="U30" s="18"/>
      <c r="V30" s="18"/>
      <c r="W30" s="18"/>
      <c r="X30" s="18"/>
      <c r="Y30" s="18"/>
      <c r="Z30" s="18"/>
      <c r="AA30" s="18"/>
      <c r="AB30" s="19"/>
      <c r="AC30" s="18"/>
      <c r="AD30" s="18"/>
      <c r="AE30" s="18"/>
      <c r="AF30" s="18"/>
      <c r="AG30" s="18"/>
      <c r="AH30" s="18"/>
      <c r="AI30" s="18"/>
      <c r="AJ30" s="18"/>
    </row>
    <row r="31" spans="1:36" x14ac:dyDescent="0.25">
      <c r="A31" s="24" t="s">
        <v>44</v>
      </c>
      <c r="B31" s="1">
        <f>B15*WACC!C21</f>
        <v>17715.515566626313</v>
      </c>
      <c r="C31" s="1">
        <f>C15*WACC!D21</f>
        <v>17338.514240867524</v>
      </c>
      <c r="D31" s="1">
        <f>D15*WACC!E21</f>
        <v>21406.260631563717</v>
      </c>
      <c r="E31" s="1">
        <f>E15*WACC!F21</f>
        <v>25943.943975859544</v>
      </c>
      <c r="F31" s="1">
        <f>F15*WACC!G21</f>
        <v>25351.037882311233</v>
      </c>
      <c r="G31" s="1">
        <f>G15*WACC!H21</f>
        <v>27332.864501360444</v>
      </c>
      <c r="H31" s="1">
        <f>H15*WACC!I21</f>
        <v>37489.925825253507</v>
      </c>
      <c r="I31" s="1">
        <f>I15*WACC!J21</f>
        <v>31867.292287257409</v>
      </c>
      <c r="K31" s="1">
        <f>K15*WACC!C21</f>
        <v>609.28395710240272</v>
      </c>
      <c r="L31" s="1">
        <f>L15*WACC!D21</f>
        <v>786.32663306598567</v>
      </c>
      <c r="M31" s="1">
        <f>M15*WACC!E21</f>
        <v>954.58663123535291</v>
      </c>
      <c r="N31" s="1">
        <f>N15*WACC!F21</f>
        <v>1044.2869231753416</v>
      </c>
      <c r="O31" s="1">
        <f>O15*WACC!G21</f>
        <v>1020.7497600894242</v>
      </c>
      <c r="P31" s="1">
        <f>P15*WACC!H21</f>
        <v>1084.7400872162323</v>
      </c>
      <c r="Q31" s="1">
        <f>Q15*WACC!I21</f>
        <v>1077.0459653081268</v>
      </c>
      <c r="R31" s="1">
        <f>R15*WACC!J21</f>
        <v>2398.3556430054073</v>
      </c>
      <c r="T31" s="1">
        <f>T15*WACC!C21</f>
        <v>26747.736842426209</v>
      </c>
      <c r="U31" s="1">
        <f>U15*WACC!D21</f>
        <v>28636.946704816262</v>
      </c>
      <c r="V31" s="1">
        <f>V15*WACC!E21</f>
        <v>32821.372947695083</v>
      </c>
      <c r="W31" s="1">
        <f>W15*WACC!F21</f>
        <v>38310.157132425527</v>
      </c>
      <c r="X31" s="1">
        <f>X15*WACC!G21</f>
        <v>39260.488169476201</v>
      </c>
      <c r="Y31" s="1">
        <f>Y15*WACC!H21</f>
        <v>45223.500937630852</v>
      </c>
      <c r="Z31" s="1">
        <f>Z15*WACC!I21</f>
        <v>52627.602090147142</v>
      </c>
      <c r="AA31" s="1">
        <f>AA15*WACC!J21</f>
        <v>47183.569797536169</v>
      </c>
      <c r="AC31" s="1">
        <f>AC15*WACC!C21</f>
        <v>1236.7412817185054</v>
      </c>
      <c r="AD31" s="1">
        <f>AD15*WACC!D21</f>
        <v>1851.1794149680904</v>
      </c>
      <c r="AE31" s="1">
        <f>AE15*WACC!E21</f>
        <v>2526.0639307959741</v>
      </c>
      <c r="AF31" s="1">
        <f>AF15*WACC!F21</f>
        <v>3377.738520949827</v>
      </c>
      <c r="AG31" s="1">
        <f>AG15*WACC!G21</f>
        <v>4406.5500972595801</v>
      </c>
      <c r="AH31" s="1">
        <f>AH15*WACC!H21</f>
        <v>5090.9943705863461</v>
      </c>
      <c r="AI31" s="1">
        <f>AI15*WACC!I21</f>
        <v>6029.398326455952</v>
      </c>
      <c r="AJ31" s="1">
        <f>AJ15*WACC!J21</f>
        <v>4980.278358225316</v>
      </c>
    </row>
    <row r="32" spans="1:36" x14ac:dyDescent="0.25">
      <c r="A32" s="24" t="s">
        <v>45</v>
      </c>
      <c r="B32" s="1">
        <f>B18</f>
        <v>-4814.8406599999998</v>
      </c>
      <c r="C32" s="1">
        <f t="shared" ref="C32:I32" si="10">C18</f>
        <v>-2319.6448600000003</v>
      </c>
      <c r="D32" s="1">
        <f t="shared" si="10"/>
        <v>-5577.4769600000009</v>
      </c>
      <c r="E32" s="1">
        <f t="shared" si="10"/>
        <v>-96.270000000000437</v>
      </c>
      <c r="F32" s="1">
        <f t="shared" si="10"/>
        <v>-5286.8178599999992</v>
      </c>
      <c r="G32" s="1">
        <f t="shared" si="10"/>
        <v>-4638.3911599999992</v>
      </c>
      <c r="H32" s="1">
        <f t="shared" si="10"/>
        <v>-10862.898459999999</v>
      </c>
      <c r="I32" s="1">
        <f t="shared" si="10"/>
        <v>-7460.6400799999974</v>
      </c>
      <c r="K32" s="1">
        <f t="shared" ref="K32:R32" si="11">K18</f>
        <v>-357.45054999999991</v>
      </c>
      <c r="L32" s="1">
        <f t="shared" si="11"/>
        <v>-383.19080999999983</v>
      </c>
      <c r="M32" s="1">
        <f t="shared" si="11"/>
        <v>-377.70976999999988</v>
      </c>
      <c r="N32" s="1">
        <f t="shared" si="11"/>
        <v>-224.81734000000006</v>
      </c>
      <c r="O32" s="1">
        <f t="shared" si="11"/>
        <v>-433.83284999999995</v>
      </c>
      <c r="P32" s="1">
        <f t="shared" si="11"/>
        <v>-413.54223999999982</v>
      </c>
      <c r="Q32" s="1">
        <f t="shared" si="11"/>
        <v>-536.86880000000019</v>
      </c>
      <c r="R32" s="1">
        <f t="shared" si="11"/>
        <v>-343.56722000000002</v>
      </c>
      <c r="T32" s="1">
        <f t="shared" ref="T32:AA32" si="12">T18</f>
        <v>-14628.708790000001</v>
      </c>
      <c r="U32" s="1">
        <f t="shared" si="12"/>
        <v>-10612.16433</v>
      </c>
      <c r="V32" s="1">
        <f t="shared" si="12"/>
        <v>-11713.813269999999</v>
      </c>
      <c r="W32" s="1">
        <f t="shared" si="12"/>
        <v>-5504.9126599999981</v>
      </c>
      <c r="X32" s="1">
        <f t="shared" si="12"/>
        <v>-11460.34929</v>
      </c>
      <c r="Y32" s="1">
        <f t="shared" si="12"/>
        <v>-11275.0666</v>
      </c>
      <c r="Z32" s="1">
        <f t="shared" si="12"/>
        <v>-19061.232739999999</v>
      </c>
      <c r="AA32" s="1">
        <f t="shared" si="12"/>
        <v>-17378.792699999998</v>
      </c>
      <c r="AC32" s="1">
        <f t="shared" ref="AC32:AJ32" si="13">AC18</f>
        <v>-3046</v>
      </c>
      <c r="AD32" s="1">
        <f t="shared" si="13"/>
        <v>-3165</v>
      </c>
      <c r="AE32" s="1">
        <f t="shared" si="13"/>
        <v>-4173</v>
      </c>
      <c r="AF32" s="1">
        <f t="shared" si="13"/>
        <v>-4454</v>
      </c>
      <c r="AG32" s="1">
        <f t="shared" si="13"/>
        <v>-9564</v>
      </c>
      <c r="AH32" s="1">
        <f t="shared" si="13"/>
        <v>-10696</v>
      </c>
      <c r="AI32" s="1">
        <f t="shared" si="13"/>
        <v>-8210</v>
      </c>
      <c r="AJ32" s="1">
        <f t="shared" si="13"/>
        <v>-2412</v>
      </c>
    </row>
    <row r="33" spans="1:36" x14ac:dyDescent="0.25">
      <c r="A33" s="24" t="s">
        <v>80</v>
      </c>
      <c r="B33" s="20">
        <f>B10*B4</f>
        <v>13552.159236430467</v>
      </c>
      <c r="C33" s="20">
        <f t="shared" ref="C33:I33" si="14">C10*C4</f>
        <v>13430.776845432367</v>
      </c>
      <c r="D33" s="20">
        <f t="shared" si="14"/>
        <v>17187.140322234143</v>
      </c>
      <c r="E33" s="20">
        <f t="shared" si="14"/>
        <v>17620.301635192616</v>
      </c>
      <c r="F33" s="20">
        <f t="shared" si="14"/>
        <v>17294.12367474004</v>
      </c>
      <c r="G33" s="20">
        <f t="shared" si="14"/>
        <v>16163.064019042389</v>
      </c>
      <c r="H33" s="20">
        <f t="shared" si="14"/>
        <v>18093.737564431143</v>
      </c>
      <c r="I33" s="20">
        <f t="shared" si="14"/>
        <v>16583.249717394283</v>
      </c>
      <c r="J33" s="19"/>
      <c r="K33" s="20">
        <f>B10*B5</f>
        <v>466.09499880486351</v>
      </c>
      <c r="L33" s="20">
        <f t="shared" ref="L33:R33" si="15">C10*C5</f>
        <v>609.10510494819778</v>
      </c>
      <c r="M33" s="20">
        <f t="shared" si="15"/>
        <v>766.43999917384428</v>
      </c>
      <c r="N33" s="20">
        <f t="shared" si="15"/>
        <v>709.24646604071734</v>
      </c>
      <c r="O33" s="20">
        <f t="shared" si="15"/>
        <v>696.34121781913871</v>
      </c>
      <c r="P33" s="20">
        <f t="shared" si="15"/>
        <v>641.45210513244683</v>
      </c>
      <c r="Q33" s="20">
        <f t="shared" si="15"/>
        <v>519.81396634259363</v>
      </c>
      <c r="R33" s="20">
        <f t="shared" si="15"/>
        <v>1248.0674599072861</v>
      </c>
      <c r="S33" s="19"/>
      <c r="T33" s="20">
        <f>B6*B10</f>
        <v>20461.701356610829</v>
      </c>
      <c r="U33" s="20">
        <f t="shared" ref="U33:AA33" si="16">C6*C10</f>
        <v>22182.779642120186</v>
      </c>
      <c r="V33" s="20">
        <f t="shared" si="16"/>
        <v>26352.362616226241</v>
      </c>
      <c r="W33" s="20">
        <f t="shared" si="16"/>
        <v>26019.040319894117</v>
      </c>
      <c r="X33" s="20">
        <f t="shared" si="16"/>
        <v>26782.956227892628</v>
      </c>
      <c r="Y33" s="20">
        <f t="shared" si="16"/>
        <v>26742.5443382917</v>
      </c>
      <c r="Z33" s="20">
        <f t="shared" si="16"/>
        <v>25399.624029744031</v>
      </c>
      <c r="AA33" s="20">
        <f t="shared" si="16"/>
        <v>24553.605416407521</v>
      </c>
      <c r="AB33" s="19"/>
      <c r="AC33" s="20">
        <f>B7*B10</f>
        <v>946.09240815383851</v>
      </c>
      <c r="AD33" s="20">
        <f t="shared" ref="AD33:AJ33" si="17">C7*C10</f>
        <v>1433.9624074992523</v>
      </c>
      <c r="AE33" s="20">
        <f t="shared" si="17"/>
        <v>2028.1830623657727</v>
      </c>
      <c r="AF33" s="20">
        <f t="shared" si="17"/>
        <v>2294.0525788725413</v>
      </c>
      <c r="AG33" s="20">
        <f t="shared" si="17"/>
        <v>3006.0868795481897</v>
      </c>
      <c r="AH33" s="20">
        <f t="shared" si="17"/>
        <v>3010.5175375334657</v>
      </c>
      <c r="AI33" s="20">
        <f t="shared" si="17"/>
        <v>2909.9644394822335</v>
      </c>
      <c r="AJ33" s="20">
        <f t="shared" si="17"/>
        <v>2591.6604062909132</v>
      </c>
    </row>
    <row r="34" spans="1:36" x14ac:dyDescent="0.25">
      <c r="A34" s="25" t="s">
        <v>46</v>
      </c>
      <c r="B34" s="20">
        <f t="shared" ref="B34:I34" si="18">B50</f>
        <v>1345.6867687876713</v>
      </c>
      <c r="C34" s="20">
        <f t="shared" si="18"/>
        <v>260.30029580334241</v>
      </c>
      <c r="D34" s="20">
        <f t="shared" si="18"/>
        <v>1799.8710021188781</v>
      </c>
      <c r="E34" s="20">
        <f t="shared" si="18"/>
        <v>-45.053770647569387</v>
      </c>
      <c r="F34" s="20">
        <f t="shared" si="18"/>
        <v>935.61218794642832</v>
      </c>
      <c r="G34" s="20">
        <f t="shared" si="18"/>
        <v>702.87162074489765</v>
      </c>
      <c r="H34" s="20">
        <f t="shared" si="18"/>
        <v>3288.3894545977673</v>
      </c>
      <c r="I34" s="20">
        <f t="shared" si="18"/>
        <v>1376.6302506429279</v>
      </c>
      <c r="J34" s="19"/>
      <c r="K34" s="20">
        <f t="shared" ref="K34:R34" si="19">K50</f>
        <v>43.270749759995525</v>
      </c>
      <c r="L34" s="20">
        <f t="shared" si="19"/>
        <v>55.248828848334881</v>
      </c>
      <c r="M34" s="20">
        <f t="shared" si="19"/>
        <v>68.512729255425128</v>
      </c>
      <c r="N34" s="20">
        <f t="shared" si="19"/>
        <v>2.0804602374965455</v>
      </c>
      <c r="O34" s="20">
        <f t="shared" si="19"/>
        <v>35.320982883489897</v>
      </c>
      <c r="P34" s="20">
        <f t="shared" si="19"/>
        <v>26.583301718262167</v>
      </c>
      <c r="Q34" s="20">
        <f t="shared" si="19"/>
        <v>58.415807915911756</v>
      </c>
      <c r="R34" s="20">
        <f t="shared" si="19"/>
        <v>36.835467671295589</v>
      </c>
      <c r="S34" s="19"/>
      <c r="T34" s="20">
        <f t="shared" ref="T34:AA34" si="20">T50</f>
        <v>2517.6534809086884</v>
      </c>
      <c r="U34" s="20">
        <f t="shared" si="20"/>
        <v>2172.6336499510676</v>
      </c>
      <c r="V34" s="20">
        <f t="shared" si="20"/>
        <v>2397.6238046739422</v>
      </c>
      <c r="W34" s="20">
        <f t="shared" si="20"/>
        <v>87.272900184915883</v>
      </c>
      <c r="X34" s="20">
        <f t="shared" si="20"/>
        <v>1459.4247487464152</v>
      </c>
      <c r="Y34" s="20">
        <f t="shared" si="20"/>
        <v>1172.9837943736582</v>
      </c>
      <c r="Z34" s="20">
        <f t="shared" si="20"/>
        <v>4529.4303983330074</v>
      </c>
      <c r="AA34" s="20">
        <f t="shared" si="20"/>
        <v>1968.9987035757745</v>
      </c>
      <c r="AB34" s="19"/>
      <c r="AC34" s="20">
        <f t="shared" ref="AC34:AJ34" si="21">AC50</f>
        <v>147.79923045931369</v>
      </c>
      <c r="AD34" s="20">
        <f t="shared" si="21"/>
        <v>-41.701939307496758</v>
      </c>
      <c r="AE34" s="20">
        <f t="shared" si="21"/>
        <v>185.51128527414173</v>
      </c>
      <c r="AF34" s="20">
        <f t="shared" si="21"/>
        <v>4.5988896977358777</v>
      </c>
      <c r="AG34" s="20">
        <f t="shared" si="21"/>
        <v>137.97855403162526</v>
      </c>
      <c r="AH34" s="20">
        <f t="shared" si="21"/>
        <v>131.2676843022162</v>
      </c>
      <c r="AI34" s="20">
        <f t="shared" si="21"/>
        <v>511.41543313284984</v>
      </c>
      <c r="AJ34" s="20">
        <f t="shared" si="21"/>
        <v>207.13298147612537</v>
      </c>
    </row>
    <row r="35" spans="1:36" x14ac:dyDescent="0.25">
      <c r="A35" s="25" t="s">
        <v>47</v>
      </c>
      <c r="B35" s="20">
        <f>-B34*WACC!C13</f>
        <v>-672.84338439383566</v>
      </c>
      <c r="C35" s="20">
        <f>-C34*WACC!D13</f>
        <v>-130.1501479016712</v>
      </c>
      <c r="D35" s="20">
        <f>-D34*WACC!E13</f>
        <v>-899.93550105943905</v>
      </c>
      <c r="E35" s="20">
        <f>-E34*WACC!F13</f>
        <v>22.526885323784693</v>
      </c>
      <c r="F35" s="20">
        <f>-F34*WACC!G13</f>
        <v>-467.80609397321416</v>
      </c>
      <c r="G35" s="20">
        <f>-G34*WACC!H13</f>
        <v>-351.43581037244883</v>
      </c>
      <c r="H35" s="20">
        <f>-H34*WACC!I13</f>
        <v>-1644.1947272988837</v>
      </c>
      <c r="I35" s="20">
        <f>-I34*WACC!J13</f>
        <v>-688.31512532146394</v>
      </c>
      <c r="J35" s="19"/>
      <c r="K35" s="20">
        <f>-K34*WACC!C13</f>
        <v>-21.635374879997762</v>
      </c>
      <c r="L35" s="20">
        <f>-L34*WACC!D13</f>
        <v>-27.624414424167441</v>
      </c>
      <c r="M35" s="20">
        <f>-M34*WACC!E13</f>
        <v>-34.256364627712564</v>
      </c>
      <c r="N35" s="20">
        <f>-N34*WACC!F13</f>
        <v>-1.0402301187482728</v>
      </c>
      <c r="O35" s="20">
        <f>-O34*WACC!G13</f>
        <v>-17.660491441744949</v>
      </c>
      <c r="P35" s="20">
        <f>-P34*WACC!H13</f>
        <v>-13.291650859131083</v>
      </c>
      <c r="Q35" s="20">
        <f>-Q34*WACC!I13</f>
        <v>-29.207903957955878</v>
      </c>
      <c r="R35" s="20">
        <f>-R34*WACC!J13</f>
        <v>-18.417733835647795</v>
      </c>
      <c r="S35" s="19"/>
      <c r="T35" s="20">
        <f>-T34*WACC!C13</f>
        <v>-1258.8267404543442</v>
      </c>
      <c r="U35" s="20">
        <f>-U34*WACC!D13</f>
        <v>-1086.3168249755338</v>
      </c>
      <c r="V35" s="20">
        <f>-V34*WACC!E13</f>
        <v>-1198.8119023369711</v>
      </c>
      <c r="W35" s="20">
        <f>-W34*WACC!F13</f>
        <v>-43.636450092457942</v>
      </c>
      <c r="X35" s="20">
        <f>-X34*WACC!G13</f>
        <v>-729.71237437320758</v>
      </c>
      <c r="Y35" s="20">
        <f>-Y34*WACC!H13</f>
        <v>-586.49189718682908</v>
      </c>
      <c r="Z35" s="20">
        <f>-Z34*WACC!I13</f>
        <v>-2264.7151991665037</v>
      </c>
      <c r="AA35" s="20">
        <f>-AA34*WACC!J13</f>
        <v>-984.49935178788724</v>
      </c>
      <c r="AB35" s="19"/>
      <c r="AC35" s="20">
        <f>-AC34*WACC!C13</f>
        <v>-73.899615229656845</v>
      </c>
      <c r="AD35" s="20">
        <f>-AD34*WACC!D13</f>
        <v>20.850969653748379</v>
      </c>
      <c r="AE35" s="20">
        <f>-AE34*WACC!E13</f>
        <v>-92.755642637070864</v>
      </c>
      <c r="AF35" s="20">
        <f>-AF34*WACC!F13</f>
        <v>-2.2994448488679389</v>
      </c>
      <c r="AG35" s="20">
        <f>-AG34*WACC!G13</f>
        <v>-68.989277015812632</v>
      </c>
      <c r="AH35" s="20">
        <f>-AH34*WACC!H13</f>
        <v>-65.633842151108098</v>
      </c>
      <c r="AI35" s="20">
        <f>-AI34*WACC!I13</f>
        <v>-255.70771656642492</v>
      </c>
      <c r="AJ35" s="20">
        <f>-AJ34*WACC!J13</f>
        <v>-103.56649073806268</v>
      </c>
    </row>
    <row r="36" spans="1:36" x14ac:dyDescent="0.25">
      <c r="A36" s="24" t="s">
        <v>48</v>
      </c>
      <c r="B36" s="20">
        <f t="shared" ref="B36:I36" si="22">B34+B35</f>
        <v>672.84338439383566</v>
      </c>
      <c r="C36" s="20">
        <f t="shared" si="22"/>
        <v>130.1501479016712</v>
      </c>
      <c r="D36" s="20">
        <f t="shared" si="22"/>
        <v>899.93550105943905</v>
      </c>
      <c r="E36" s="20">
        <f t="shared" si="22"/>
        <v>-22.526885323784693</v>
      </c>
      <c r="F36" s="20">
        <f t="shared" si="22"/>
        <v>467.80609397321416</v>
      </c>
      <c r="G36" s="20">
        <f t="shared" si="22"/>
        <v>351.43581037244883</v>
      </c>
      <c r="H36" s="20">
        <f t="shared" si="22"/>
        <v>1644.1947272988837</v>
      </c>
      <c r="I36" s="20">
        <f t="shared" si="22"/>
        <v>688.31512532146394</v>
      </c>
      <c r="J36" s="19"/>
      <c r="K36" s="20">
        <f t="shared" ref="K36:R36" si="23">K34+K35</f>
        <v>21.635374879997762</v>
      </c>
      <c r="L36" s="20">
        <f t="shared" si="23"/>
        <v>27.624414424167441</v>
      </c>
      <c r="M36" s="20">
        <f t="shared" si="23"/>
        <v>34.256364627712564</v>
      </c>
      <c r="N36" s="20">
        <f t="shared" si="23"/>
        <v>1.0402301187482728</v>
      </c>
      <c r="O36" s="20">
        <f t="shared" si="23"/>
        <v>17.660491441744949</v>
      </c>
      <c r="P36" s="20">
        <f t="shared" si="23"/>
        <v>13.291650859131083</v>
      </c>
      <c r="Q36" s="20">
        <f t="shared" si="23"/>
        <v>29.207903957955878</v>
      </c>
      <c r="R36" s="20">
        <f t="shared" si="23"/>
        <v>18.417733835647795</v>
      </c>
      <c r="S36" s="19"/>
      <c r="T36" s="20">
        <f t="shared" ref="T36:AA36" si="24">T34+T35</f>
        <v>1258.8267404543442</v>
      </c>
      <c r="U36" s="20">
        <f t="shared" si="24"/>
        <v>1086.3168249755338</v>
      </c>
      <c r="V36" s="20">
        <f t="shared" si="24"/>
        <v>1198.8119023369711</v>
      </c>
      <c r="W36" s="20">
        <f t="shared" si="24"/>
        <v>43.636450092457942</v>
      </c>
      <c r="X36" s="20">
        <f t="shared" si="24"/>
        <v>729.71237437320758</v>
      </c>
      <c r="Y36" s="20">
        <f t="shared" si="24"/>
        <v>586.49189718682908</v>
      </c>
      <c r="Z36" s="20">
        <f t="shared" si="24"/>
        <v>2264.7151991665037</v>
      </c>
      <c r="AA36" s="20">
        <f t="shared" si="24"/>
        <v>984.49935178788724</v>
      </c>
      <c r="AB36" s="19"/>
      <c r="AC36" s="20">
        <f t="shared" ref="AC36:AJ36" si="25">AC34+AC35</f>
        <v>73.899615229656845</v>
      </c>
      <c r="AD36" s="20">
        <f t="shared" si="25"/>
        <v>-20.850969653748379</v>
      </c>
      <c r="AE36" s="20">
        <f t="shared" si="25"/>
        <v>92.755642637070864</v>
      </c>
      <c r="AF36" s="20">
        <f t="shared" si="25"/>
        <v>2.2994448488679389</v>
      </c>
      <c r="AG36" s="20">
        <f t="shared" si="25"/>
        <v>68.989277015812632</v>
      </c>
      <c r="AH36" s="20">
        <f t="shared" si="25"/>
        <v>65.633842151108098</v>
      </c>
      <c r="AI36" s="20">
        <f t="shared" si="25"/>
        <v>255.70771656642492</v>
      </c>
      <c r="AJ36" s="20">
        <f t="shared" si="25"/>
        <v>103.56649073806268</v>
      </c>
    </row>
    <row r="37" spans="1:36" x14ac:dyDescent="0.25">
      <c r="A37" s="23" t="s">
        <v>81</v>
      </c>
      <c r="B37" s="20">
        <f t="shared" ref="B37:I37" si="26">B31-B32+B33+B36</f>
        <v>36755.35884745061</v>
      </c>
      <c r="C37" s="20">
        <f t="shared" si="26"/>
        <v>33219.086094201564</v>
      </c>
      <c r="D37" s="20">
        <f t="shared" si="26"/>
        <v>45070.813414857294</v>
      </c>
      <c r="E37" s="20">
        <f t="shared" si="26"/>
        <v>43637.988725728377</v>
      </c>
      <c r="F37" s="20">
        <f t="shared" si="26"/>
        <v>48399.785511024493</v>
      </c>
      <c r="G37" s="20">
        <f t="shared" si="26"/>
        <v>48485.755490775286</v>
      </c>
      <c r="H37" s="20">
        <f t="shared" si="26"/>
        <v>68090.75657698352</v>
      </c>
      <c r="I37" s="20">
        <f t="shared" si="26"/>
        <v>56599.49720997316</v>
      </c>
      <c r="J37" s="19"/>
      <c r="K37" s="20">
        <f t="shared" ref="K37:R37" si="27">K31-K32+K33+K36</f>
        <v>1454.4648807872638</v>
      </c>
      <c r="L37" s="20">
        <f t="shared" si="27"/>
        <v>1806.2469624383507</v>
      </c>
      <c r="M37" s="20">
        <f t="shared" si="27"/>
        <v>2132.9927650369095</v>
      </c>
      <c r="N37" s="20">
        <f t="shared" si="27"/>
        <v>1979.3909593348071</v>
      </c>
      <c r="O37" s="20">
        <f t="shared" si="27"/>
        <v>2168.5843193503079</v>
      </c>
      <c r="P37" s="20">
        <f t="shared" si="27"/>
        <v>2153.0260832078097</v>
      </c>
      <c r="Q37" s="20">
        <f t="shared" si="27"/>
        <v>2162.9366356086766</v>
      </c>
      <c r="R37" s="20">
        <f t="shared" si="27"/>
        <v>4008.4080567483406</v>
      </c>
      <c r="S37" s="19"/>
      <c r="T37" s="20">
        <f t="shared" ref="T37:AA37" si="28">T31-T32+T33+T36</f>
        <v>63096.973729491387</v>
      </c>
      <c r="U37" s="20">
        <f t="shared" si="28"/>
        <v>62518.20750191198</v>
      </c>
      <c r="V37" s="20">
        <f t="shared" si="28"/>
        <v>72086.360736258284</v>
      </c>
      <c r="W37" s="20">
        <f t="shared" si="28"/>
        <v>69877.746562412096</v>
      </c>
      <c r="X37" s="20">
        <f t="shared" si="28"/>
        <v>78233.506061742039</v>
      </c>
      <c r="Y37" s="20">
        <f t="shared" si="28"/>
        <v>83827.603773109382</v>
      </c>
      <c r="Z37" s="20">
        <f t="shared" si="28"/>
        <v>99353.174059057666</v>
      </c>
      <c r="AA37" s="20">
        <f t="shared" si="28"/>
        <v>90100.467265731582</v>
      </c>
      <c r="AB37" s="19"/>
      <c r="AC37" s="20">
        <f t="shared" ref="AC37:AJ37" si="29">AC31-AC32+AC33+AC36</f>
        <v>5302.7333051020005</v>
      </c>
      <c r="AD37" s="20">
        <f t="shared" si="29"/>
        <v>6429.290852813594</v>
      </c>
      <c r="AE37" s="20">
        <f t="shared" si="29"/>
        <v>8820.0026357988172</v>
      </c>
      <c r="AF37" s="20">
        <f t="shared" si="29"/>
        <v>10128.090544671237</v>
      </c>
      <c r="AG37" s="20">
        <f t="shared" si="29"/>
        <v>17045.626253823582</v>
      </c>
      <c r="AH37" s="20">
        <f t="shared" si="29"/>
        <v>18863.14575027092</v>
      </c>
      <c r="AI37" s="20">
        <f t="shared" si="29"/>
        <v>17405.070482504609</v>
      </c>
      <c r="AJ37" s="20">
        <f t="shared" si="29"/>
        <v>10087.505255254293</v>
      </c>
    </row>
    <row r="38" spans="1:36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9"/>
      <c r="K38" s="18"/>
      <c r="L38" s="18"/>
      <c r="M38" s="18"/>
      <c r="N38" s="18"/>
      <c r="O38" s="18"/>
      <c r="P38" s="18"/>
      <c r="Q38" s="18"/>
      <c r="R38" s="18"/>
      <c r="S38" s="19"/>
      <c r="T38" s="18"/>
      <c r="U38" s="18"/>
      <c r="V38" s="18"/>
      <c r="W38" s="18"/>
      <c r="X38" s="18"/>
      <c r="Y38" s="18"/>
      <c r="Z38" s="18"/>
      <c r="AA38" s="18"/>
      <c r="AB38" s="19"/>
      <c r="AC38" s="18"/>
      <c r="AD38" s="18"/>
      <c r="AE38" s="18"/>
      <c r="AF38" s="18"/>
      <c r="AG38" s="18"/>
      <c r="AH38" s="18"/>
      <c r="AI38" s="18"/>
      <c r="AJ38" s="18"/>
    </row>
    <row r="39" spans="1:36" x14ac:dyDescent="0.25">
      <c r="A39" s="21"/>
    </row>
    <row r="40" spans="1:36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T40" s="14"/>
      <c r="U40" s="14"/>
      <c r="V40" s="14"/>
      <c r="W40" s="14"/>
      <c r="X40" s="14"/>
      <c r="Y40" s="14"/>
      <c r="Z40" s="14"/>
      <c r="AA40" s="14"/>
    </row>
    <row r="41" spans="1:36" x14ac:dyDescent="0.25">
      <c r="A41" s="21" t="s">
        <v>58</v>
      </c>
      <c r="B41" s="17">
        <f>B33</f>
        <v>13552.159236430467</v>
      </c>
      <c r="C41" s="17">
        <f t="shared" ref="C41:I41" si="30">C33</f>
        <v>13430.776845432367</v>
      </c>
      <c r="D41" s="17">
        <f t="shared" si="30"/>
        <v>17187.140322234143</v>
      </c>
      <c r="E41" s="17">
        <f t="shared" si="30"/>
        <v>17620.301635192616</v>
      </c>
      <c r="F41" s="17">
        <f t="shared" si="30"/>
        <v>17294.12367474004</v>
      </c>
      <c r="G41" s="17">
        <f t="shared" si="30"/>
        <v>16163.064019042389</v>
      </c>
      <c r="H41" s="17">
        <f t="shared" si="30"/>
        <v>18093.737564431143</v>
      </c>
      <c r="I41" s="17">
        <f t="shared" si="30"/>
        <v>16583.249717394283</v>
      </c>
      <c r="K41" s="17">
        <f>K33</f>
        <v>466.09499880486351</v>
      </c>
      <c r="L41" s="17">
        <f t="shared" ref="L41:R41" si="31">L33</f>
        <v>609.10510494819778</v>
      </c>
      <c r="M41" s="17">
        <f t="shared" si="31"/>
        <v>766.43999917384428</v>
      </c>
      <c r="N41" s="17">
        <f t="shared" si="31"/>
        <v>709.24646604071734</v>
      </c>
      <c r="O41" s="17">
        <f t="shared" si="31"/>
        <v>696.34121781913871</v>
      </c>
      <c r="P41" s="17">
        <f t="shared" si="31"/>
        <v>641.45210513244683</v>
      </c>
      <c r="Q41" s="17">
        <f t="shared" si="31"/>
        <v>519.81396634259363</v>
      </c>
      <c r="R41" s="17">
        <f t="shared" si="31"/>
        <v>1248.0674599072861</v>
      </c>
      <c r="T41" s="17">
        <f>T33</f>
        <v>20461.701356610829</v>
      </c>
      <c r="U41" s="17">
        <f t="shared" ref="U41:AA41" si="32">U33</f>
        <v>22182.779642120186</v>
      </c>
      <c r="V41" s="17">
        <f t="shared" si="32"/>
        <v>26352.362616226241</v>
      </c>
      <c r="W41" s="17">
        <f t="shared" si="32"/>
        <v>26019.040319894117</v>
      </c>
      <c r="X41" s="17">
        <f t="shared" si="32"/>
        <v>26782.956227892628</v>
      </c>
      <c r="Y41" s="17">
        <f t="shared" si="32"/>
        <v>26742.5443382917</v>
      </c>
      <c r="Z41" s="17">
        <f t="shared" si="32"/>
        <v>25399.624029744031</v>
      </c>
      <c r="AA41" s="17">
        <f t="shared" si="32"/>
        <v>24553.605416407521</v>
      </c>
      <c r="AC41" s="17">
        <f>AC33</f>
        <v>946.09240815383851</v>
      </c>
      <c r="AD41" s="17">
        <f t="shared" ref="AD41:AJ41" si="33">AD33</f>
        <v>1433.9624074992523</v>
      </c>
      <c r="AE41" s="17">
        <f t="shared" si="33"/>
        <v>2028.1830623657727</v>
      </c>
      <c r="AF41" s="17">
        <f t="shared" si="33"/>
        <v>2294.0525788725413</v>
      </c>
      <c r="AG41" s="17">
        <f t="shared" si="33"/>
        <v>3006.0868795481897</v>
      </c>
      <c r="AH41" s="17">
        <f t="shared" si="33"/>
        <v>3010.5175375334657</v>
      </c>
      <c r="AI41" s="17">
        <f t="shared" si="33"/>
        <v>2909.9644394822335</v>
      </c>
      <c r="AJ41" s="17">
        <f t="shared" si="33"/>
        <v>2591.6604062909132</v>
      </c>
    </row>
    <row r="42" spans="1:36" x14ac:dyDescent="0.25">
      <c r="A42" s="21" t="s">
        <v>59</v>
      </c>
      <c r="B42" s="1">
        <f>B17</f>
        <v>-9707.8929900000003</v>
      </c>
      <c r="C42" s="1">
        <f t="shared" ref="C42:I42" si="34">C17</f>
        <v>-10272.503360000001</v>
      </c>
      <c r="D42" s="1">
        <f t="shared" si="34"/>
        <v>-11067.27792</v>
      </c>
      <c r="E42" s="1">
        <f t="shared" si="34"/>
        <v>-11998.9159</v>
      </c>
      <c r="F42" s="1">
        <f t="shared" si="34"/>
        <v>-13629.61738</v>
      </c>
      <c r="G42" s="1">
        <f t="shared" si="34"/>
        <v>-14092.940909999999</v>
      </c>
      <c r="H42" s="1">
        <f t="shared" si="34"/>
        <v>-16959.922709999999</v>
      </c>
      <c r="I42" s="1">
        <f t="shared" si="34"/>
        <v>-17259.009579999998</v>
      </c>
      <c r="K42" s="1">
        <f t="shared" ref="K42:R42" si="35">K17</f>
        <v>-534.26691999999991</v>
      </c>
      <c r="L42" s="1">
        <f t="shared" si="35"/>
        <v>-620.77354999999989</v>
      </c>
      <c r="M42" s="1">
        <f t="shared" si="35"/>
        <v>-655.81359999999995</v>
      </c>
      <c r="N42" s="1">
        <f t="shared" si="35"/>
        <v>-692.88579000000016</v>
      </c>
      <c r="O42" s="1">
        <f t="shared" si="35"/>
        <v>-776.41384999999991</v>
      </c>
      <c r="P42" s="1">
        <f t="shared" si="35"/>
        <v>-792.4729699999998</v>
      </c>
      <c r="Q42" s="1">
        <f t="shared" si="35"/>
        <v>-814.18895000000009</v>
      </c>
      <c r="R42" s="1">
        <f t="shared" si="35"/>
        <v>-1270.1833799999999</v>
      </c>
      <c r="T42" s="1">
        <f t="shared" ref="T42:AA42" si="36">T17</f>
        <v>-20639.840090000002</v>
      </c>
      <c r="U42" s="1">
        <f t="shared" si="36"/>
        <v>-18809.72309</v>
      </c>
      <c r="V42" s="1">
        <f t="shared" si="36"/>
        <v>-21156.908479999998</v>
      </c>
      <c r="W42" s="1">
        <f t="shared" si="36"/>
        <v>-22645.19831</v>
      </c>
      <c r="X42" s="1">
        <f t="shared" si="36"/>
        <v>-24350.968769999999</v>
      </c>
      <c r="Y42" s="1">
        <f t="shared" si="36"/>
        <v>-26889.58612</v>
      </c>
      <c r="Z42" s="1">
        <f t="shared" si="36"/>
        <v>-27865.888339999998</v>
      </c>
      <c r="AA42" s="1">
        <f t="shared" si="36"/>
        <v>-32082.80704</v>
      </c>
      <c r="AC42" s="1">
        <f t="shared" ref="AC42:AJ42" si="37">AC17</f>
        <v>-3235</v>
      </c>
      <c r="AD42" s="1">
        <f t="shared" si="37"/>
        <v>-4211</v>
      </c>
      <c r="AE42" s="1">
        <f t="shared" si="37"/>
        <v>-4897</v>
      </c>
      <c r="AF42" s="1">
        <f t="shared" si="37"/>
        <v>-5974</v>
      </c>
      <c r="AG42" s="1">
        <f t="shared" si="37"/>
        <v>-11084</v>
      </c>
      <c r="AH42" s="1">
        <f t="shared" si="37"/>
        <v>-12456</v>
      </c>
      <c r="AI42" s="1">
        <f t="shared" si="37"/>
        <v>-9240</v>
      </c>
      <c r="AJ42" s="1">
        <f t="shared" si="37"/>
        <v>-3966</v>
      </c>
    </row>
    <row r="43" spans="1:36" x14ac:dyDescent="0.25">
      <c r="A43" s="21" t="s">
        <v>60</v>
      </c>
      <c r="B43" s="1">
        <f t="shared" ref="B43:I43" si="38">B28</f>
        <v>9009.6840583932189</v>
      </c>
      <c r="C43" s="1">
        <f t="shared" si="38"/>
        <v>8648.1382360911248</v>
      </c>
      <c r="D43" s="1">
        <f t="shared" si="38"/>
        <v>10816.82516555841</v>
      </c>
      <c r="E43" s="1">
        <f t="shared" si="38"/>
        <v>14168.950426027706</v>
      </c>
      <c r="F43" s="1">
        <f t="shared" si="38"/>
        <v>14357.337163128746</v>
      </c>
      <c r="G43" s="1">
        <f t="shared" si="38"/>
        <v>15886.845159249187</v>
      </c>
      <c r="H43" s="1">
        <f t="shared" si="38"/>
        <v>22075.798120556523</v>
      </c>
      <c r="I43" s="1">
        <f t="shared" si="38"/>
        <v>18168.470410434395</v>
      </c>
      <c r="K43" s="1">
        <f t="shared" ref="K43:R43" si="39">K28</f>
        <v>309.86712944903866</v>
      </c>
      <c r="L43" s="1">
        <f t="shared" si="39"/>
        <v>392.20554466231471</v>
      </c>
      <c r="M43" s="1">
        <f t="shared" si="39"/>
        <v>482.36340167824596</v>
      </c>
      <c r="N43" s="1">
        <f t="shared" si="39"/>
        <v>570.32383583576575</v>
      </c>
      <c r="O43" s="1">
        <f t="shared" si="39"/>
        <v>578.09264191950047</v>
      </c>
      <c r="P43" s="1">
        <f t="shared" si="39"/>
        <v>630.49000234779623</v>
      </c>
      <c r="Q43" s="1">
        <f t="shared" si="39"/>
        <v>634.21435954631829</v>
      </c>
      <c r="R43" s="1">
        <f t="shared" si="39"/>
        <v>1367.3723246033667</v>
      </c>
      <c r="T43" s="1">
        <f t="shared" ref="T43:AA43" si="40">T28</f>
        <v>13603.254013182384</v>
      </c>
      <c r="U43" s="1">
        <f t="shared" si="40"/>
        <v>14283.592603286053</v>
      </c>
      <c r="V43" s="1">
        <f t="shared" si="40"/>
        <v>16585.010291116498</v>
      </c>
      <c r="W43" s="1">
        <f t="shared" si="40"/>
        <v>20922.59826523485</v>
      </c>
      <c r="X43" s="1">
        <f t="shared" si="40"/>
        <v>22234.831901359896</v>
      </c>
      <c r="Y43" s="1">
        <f t="shared" si="40"/>
        <v>26285.527333570975</v>
      </c>
      <c r="Z43" s="1">
        <f t="shared" si="40"/>
        <v>30989.560361532425</v>
      </c>
      <c r="AA43" s="1">
        <f t="shared" si="40"/>
        <v>26900.72579740284</v>
      </c>
      <c r="AC43" s="1">
        <f t="shared" ref="AC43:AJ43" si="41">AC28</f>
        <v>628.97679541696709</v>
      </c>
      <c r="AD43" s="1">
        <f t="shared" si="41"/>
        <v>923.33490967270598</v>
      </c>
      <c r="AE43" s="1">
        <f t="shared" si="41"/>
        <v>1276.4486225190508</v>
      </c>
      <c r="AF43" s="1">
        <f t="shared" si="41"/>
        <v>1844.7083334729039</v>
      </c>
      <c r="AG43" s="1">
        <f t="shared" si="41"/>
        <v>2495.6108608365039</v>
      </c>
      <c r="AH43" s="1">
        <f t="shared" si="41"/>
        <v>2959.0692650632691</v>
      </c>
      <c r="AI43" s="1">
        <f t="shared" si="41"/>
        <v>3550.3879325790294</v>
      </c>
      <c r="AJ43" s="1">
        <f t="shared" si="41"/>
        <v>2839.4015773760848</v>
      </c>
    </row>
    <row r="44" spans="1:36" x14ac:dyDescent="0.25">
      <c r="A44" s="21" t="s">
        <v>67</v>
      </c>
      <c r="B44" s="1">
        <f>B41-B42+B43</f>
        <v>32269.736284823688</v>
      </c>
      <c r="C44" s="1">
        <f t="shared" ref="C44:I44" si="42">C41-C42+C43</f>
        <v>32351.418441523492</v>
      </c>
      <c r="D44" s="1">
        <f t="shared" si="42"/>
        <v>39071.243407792557</v>
      </c>
      <c r="E44" s="1">
        <f t="shared" si="42"/>
        <v>43788.167961220322</v>
      </c>
      <c r="F44" s="1">
        <f t="shared" si="42"/>
        <v>45281.078217868788</v>
      </c>
      <c r="G44" s="1">
        <f t="shared" si="42"/>
        <v>46142.850088291576</v>
      </c>
      <c r="H44" s="1">
        <f t="shared" si="42"/>
        <v>57129.458394987661</v>
      </c>
      <c r="I44" s="1">
        <f t="shared" si="42"/>
        <v>52010.729707828679</v>
      </c>
      <c r="K44" s="1">
        <f t="shared" ref="K44:R44" si="43">K41-K42+K43</f>
        <v>1310.229048253902</v>
      </c>
      <c r="L44" s="1">
        <f t="shared" si="43"/>
        <v>1622.0841996105123</v>
      </c>
      <c r="M44" s="1">
        <f t="shared" si="43"/>
        <v>1904.6170008520901</v>
      </c>
      <c r="N44" s="1">
        <f t="shared" si="43"/>
        <v>1972.4560918764832</v>
      </c>
      <c r="O44" s="1">
        <f t="shared" si="43"/>
        <v>2050.8477097386394</v>
      </c>
      <c r="P44" s="1">
        <f t="shared" si="43"/>
        <v>2064.4150774802429</v>
      </c>
      <c r="Q44" s="1">
        <f t="shared" si="43"/>
        <v>1968.2172758889121</v>
      </c>
      <c r="R44" s="1">
        <f t="shared" si="43"/>
        <v>3885.6231645106527</v>
      </c>
      <c r="T44" s="1">
        <f t="shared" ref="T44:AA44" si="44">T41-T42+T43</f>
        <v>54704.795459793218</v>
      </c>
      <c r="U44" s="1">
        <f t="shared" si="44"/>
        <v>55276.095335406237</v>
      </c>
      <c r="V44" s="1">
        <f t="shared" si="44"/>
        <v>64094.281387342737</v>
      </c>
      <c r="W44" s="1">
        <f t="shared" si="44"/>
        <v>69586.836895128959</v>
      </c>
      <c r="X44" s="1">
        <f t="shared" si="44"/>
        <v>73368.756899252519</v>
      </c>
      <c r="Y44" s="1">
        <f t="shared" si="44"/>
        <v>79917.657791862672</v>
      </c>
      <c r="Z44" s="1">
        <f t="shared" si="44"/>
        <v>84255.07273127645</v>
      </c>
      <c r="AA44" s="1">
        <f t="shared" si="44"/>
        <v>83537.13825381035</v>
      </c>
      <c r="AC44" s="1">
        <f t="shared" ref="AC44:AJ44" si="45">AC41-AC42+AC43</f>
        <v>4810.0692035708062</v>
      </c>
      <c r="AD44" s="1">
        <f t="shared" si="45"/>
        <v>6568.2973171719586</v>
      </c>
      <c r="AE44" s="1">
        <f t="shared" si="45"/>
        <v>8201.6316848848237</v>
      </c>
      <c r="AF44" s="1">
        <f t="shared" si="45"/>
        <v>10112.760912345444</v>
      </c>
      <c r="AG44" s="1">
        <f t="shared" si="45"/>
        <v>16585.697740384694</v>
      </c>
      <c r="AH44" s="1">
        <f t="shared" si="45"/>
        <v>18425.586802596736</v>
      </c>
      <c r="AI44" s="1">
        <f t="shared" si="45"/>
        <v>15700.352372061263</v>
      </c>
      <c r="AJ44" s="1">
        <f t="shared" si="45"/>
        <v>9397.0619836669975</v>
      </c>
    </row>
    <row r="45" spans="1:36" x14ac:dyDescent="0.25">
      <c r="A45" s="21"/>
      <c r="B45" s="14"/>
      <c r="C45" s="14"/>
      <c r="D45" s="14"/>
      <c r="E45" s="14"/>
      <c r="F45" s="14"/>
      <c r="G45" s="14"/>
      <c r="H45" s="14"/>
      <c r="I45" s="14"/>
      <c r="K45" s="14"/>
      <c r="L45" s="14"/>
      <c r="M45" s="14"/>
      <c r="N45" s="14"/>
      <c r="O45" s="14"/>
      <c r="P45" s="14"/>
      <c r="Q45" s="14"/>
      <c r="R45" s="14"/>
      <c r="T45" s="14"/>
      <c r="U45" s="14"/>
      <c r="V45" s="14"/>
      <c r="W45" s="14"/>
      <c r="X45" s="14"/>
      <c r="Y45" s="14"/>
      <c r="Z45" s="14"/>
      <c r="AA45" s="14"/>
      <c r="AC45" s="14"/>
      <c r="AD45" s="14"/>
      <c r="AE45" s="14"/>
      <c r="AF45" s="14"/>
      <c r="AG45" s="14"/>
      <c r="AH45" s="14"/>
      <c r="AI45" s="14"/>
      <c r="AJ45" s="14"/>
    </row>
    <row r="46" spans="1:36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K46" s="14"/>
      <c r="L46" s="14"/>
      <c r="M46" s="14"/>
      <c r="N46" s="14"/>
      <c r="O46" s="14"/>
      <c r="P46" s="14"/>
      <c r="Q46" s="14"/>
      <c r="R46" s="14"/>
      <c r="T46" s="14"/>
      <c r="U46" s="14"/>
      <c r="V46" s="14"/>
      <c r="W46" s="14"/>
      <c r="X46" s="14"/>
      <c r="Y46" s="14"/>
      <c r="Z46" s="14"/>
      <c r="AA46" s="14"/>
      <c r="AC46" s="14"/>
      <c r="AD46" s="14"/>
      <c r="AE46" s="14"/>
      <c r="AF46" s="14"/>
      <c r="AG46" s="14"/>
      <c r="AH46" s="14"/>
      <c r="AI46" s="14"/>
      <c r="AJ46" s="14"/>
    </row>
    <row r="47" spans="1:36" x14ac:dyDescent="0.25">
      <c r="A47" s="21" t="s">
        <v>73</v>
      </c>
      <c r="B47" s="1">
        <f t="shared" ref="B47:I47" si="46">B37-B44</f>
        <v>4485.6225626269224</v>
      </c>
      <c r="C47" s="1">
        <f t="shared" si="46"/>
        <v>867.66765267807205</v>
      </c>
      <c r="D47" s="1">
        <f t="shared" si="46"/>
        <v>5999.5700070647363</v>
      </c>
      <c r="E47" s="1">
        <f t="shared" si="46"/>
        <v>-150.17923549194529</v>
      </c>
      <c r="F47" s="1">
        <f t="shared" si="46"/>
        <v>3118.707293155705</v>
      </c>
      <c r="G47" s="1">
        <f t="shared" si="46"/>
        <v>2342.9054024837096</v>
      </c>
      <c r="H47" s="1">
        <f t="shared" si="46"/>
        <v>10961.298181995859</v>
      </c>
      <c r="I47" s="1">
        <f t="shared" si="46"/>
        <v>4588.7675021444811</v>
      </c>
      <c r="K47" s="1">
        <f t="shared" ref="K47:R47" si="47">K37-K44</f>
        <v>144.23583253336187</v>
      </c>
      <c r="L47" s="1">
        <f t="shared" si="47"/>
        <v>184.16276282783838</v>
      </c>
      <c r="M47" s="1">
        <f t="shared" si="47"/>
        <v>228.37576418481945</v>
      </c>
      <c r="N47" s="1">
        <f t="shared" si="47"/>
        <v>6.934867458323879</v>
      </c>
      <c r="O47" s="1">
        <f t="shared" si="47"/>
        <v>117.73660961166843</v>
      </c>
      <c r="P47" s="1">
        <f t="shared" si="47"/>
        <v>88.611005727566862</v>
      </c>
      <c r="Q47" s="1">
        <f t="shared" si="47"/>
        <v>194.7193597197645</v>
      </c>
      <c r="R47" s="1">
        <f t="shared" si="47"/>
        <v>122.78489223768793</v>
      </c>
      <c r="T47" s="1">
        <f t="shared" ref="T47:AA47" si="48">T37-T44</f>
        <v>8392.1782696981682</v>
      </c>
      <c r="U47" s="1">
        <f t="shared" si="48"/>
        <v>7242.1121665057435</v>
      </c>
      <c r="V47" s="1">
        <f t="shared" si="48"/>
        <v>7992.0793489155476</v>
      </c>
      <c r="W47" s="1">
        <f t="shared" si="48"/>
        <v>290.90966728313651</v>
      </c>
      <c r="X47" s="1">
        <f t="shared" si="48"/>
        <v>4864.7491624895192</v>
      </c>
      <c r="Y47" s="1">
        <f t="shared" si="48"/>
        <v>3909.9459812467103</v>
      </c>
      <c r="Z47" s="1">
        <f t="shared" si="48"/>
        <v>15098.101327781216</v>
      </c>
      <c r="AA47" s="1">
        <f t="shared" si="48"/>
        <v>6563.3290119212324</v>
      </c>
      <c r="AC47" s="1">
        <f t="shared" ref="AC47:AJ47" si="49">AC37-AC44</f>
        <v>492.66410153119432</v>
      </c>
      <c r="AD47" s="1">
        <f t="shared" si="49"/>
        <v>-139.00646435836461</v>
      </c>
      <c r="AE47" s="1">
        <f t="shared" si="49"/>
        <v>618.37095091399351</v>
      </c>
      <c r="AF47" s="1">
        <f t="shared" si="49"/>
        <v>15.329632325792772</v>
      </c>
      <c r="AG47" s="1">
        <f t="shared" si="49"/>
        <v>459.92851343888833</v>
      </c>
      <c r="AH47" s="1">
        <f t="shared" si="49"/>
        <v>437.55894767418431</v>
      </c>
      <c r="AI47" s="1">
        <f t="shared" si="49"/>
        <v>1704.7181104433457</v>
      </c>
      <c r="AJ47" s="1">
        <f t="shared" si="49"/>
        <v>690.44327158729538</v>
      </c>
    </row>
    <row r="48" spans="1:36" x14ac:dyDescent="0.25">
      <c r="A48" s="21" t="s">
        <v>74</v>
      </c>
      <c r="B48" s="1">
        <f>B47*WACC!C12</f>
        <v>1345.6867687876706</v>
      </c>
      <c r="C48" s="1">
        <f>C47*WACC!D12</f>
        <v>260.30029580334303</v>
      </c>
      <c r="D48" s="1">
        <f>D47*WACC!E12</f>
        <v>1799.8710021188776</v>
      </c>
      <c r="E48" s="1">
        <f>E47*WACC!F12</f>
        <v>-45.053770647569991</v>
      </c>
      <c r="F48" s="1">
        <f>F47*WACC!G12</f>
        <v>935.61218794642912</v>
      </c>
      <c r="G48" s="1">
        <f>G47*WACC!H12</f>
        <v>702.87162074490072</v>
      </c>
      <c r="H48" s="1">
        <f>H47*WACC!I12</f>
        <v>3288.3894545977651</v>
      </c>
      <c r="I48" s="1">
        <f>I47*WACC!J12</f>
        <v>1376.6302506429288</v>
      </c>
      <c r="K48" s="1">
        <f>K47*WACC!C12</f>
        <v>43.270749759995503</v>
      </c>
      <c r="L48" s="1">
        <f>L47*WACC!D12</f>
        <v>55.248828848334838</v>
      </c>
      <c r="M48" s="1">
        <f>M47*WACC!E12</f>
        <v>68.512729255425157</v>
      </c>
      <c r="N48" s="1">
        <f>N47*WACC!F12</f>
        <v>2.0804602374965357</v>
      </c>
      <c r="O48" s="1">
        <f>O47*WACC!G12</f>
        <v>35.320982883489869</v>
      </c>
      <c r="P48" s="1">
        <f>P47*WACC!H12</f>
        <v>26.583301718262035</v>
      </c>
      <c r="Q48" s="1">
        <f>Q47*WACC!I12</f>
        <v>58.415807915911721</v>
      </c>
      <c r="R48" s="1">
        <f>R47*WACC!J12</f>
        <v>36.835467671295262</v>
      </c>
      <c r="T48" s="1">
        <f>T47*WACC!C12</f>
        <v>2517.6534809086907</v>
      </c>
      <c r="U48" s="1">
        <f>U47*WACC!D12</f>
        <v>2172.6336499510671</v>
      </c>
      <c r="V48" s="1">
        <f>V47*WACC!E12</f>
        <v>2397.6238046739404</v>
      </c>
      <c r="W48" s="1">
        <f>W47*WACC!F12</f>
        <v>87.272900184914619</v>
      </c>
      <c r="X48" s="1">
        <f>X47*WACC!G12</f>
        <v>1459.4247487464152</v>
      </c>
      <c r="Y48" s="1">
        <f>Y47*WACC!H12</f>
        <v>1172.9837943736591</v>
      </c>
      <c r="Z48" s="1">
        <f>Z47*WACC!I12</f>
        <v>4529.4303983329974</v>
      </c>
      <c r="AA48" s="1">
        <f>AA47*WACC!J12</f>
        <v>1968.9987035757754</v>
      </c>
      <c r="AC48" s="1">
        <f>AC47*WACC!C12</f>
        <v>147.79923045931369</v>
      </c>
      <c r="AD48" s="1">
        <f>AD47*WACC!D12</f>
        <v>-41.701939307496794</v>
      </c>
      <c r="AE48" s="1">
        <f>AE47*WACC!E12</f>
        <v>185.51128527414207</v>
      </c>
      <c r="AF48" s="1">
        <f>AF47*WACC!F12</f>
        <v>4.5988896977364435</v>
      </c>
      <c r="AG48" s="1">
        <f>AG47*WACC!G12</f>
        <v>137.97855403162484</v>
      </c>
      <c r="AH48" s="1">
        <f>AH47*WACC!H12</f>
        <v>131.26768430221568</v>
      </c>
      <c r="AI48" s="1">
        <f>AI47*WACC!I12</f>
        <v>511.41543313284933</v>
      </c>
      <c r="AJ48" s="1">
        <f>AJ47*WACC!J12</f>
        <v>207.1329814761261</v>
      </c>
    </row>
    <row r="49" spans="1:36" x14ac:dyDescent="0.25">
      <c r="A49" s="21" t="s">
        <v>75</v>
      </c>
      <c r="B49" s="1">
        <f>B48*WACC!C13</f>
        <v>672.84338439383532</v>
      </c>
      <c r="C49" s="1">
        <f>C48*WACC!D13</f>
        <v>130.15014790167152</v>
      </c>
      <c r="D49" s="1">
        <f>D48*WACC!E13</f>
        <v>899.93550105943882</v>
      </c>
      <c r="E49" s="1">
        <f>E48*WACC!F13</f>
        <v>-22.526885323784995</v>
      </c>
      <c r="F49" s="1">
        <f>F48*WACC!G13</f>
        <v>467.80609397321456</v>
      </c>
      <c r="G49" s="1">
        <f>G48*WACC!H13</f>
        <v>351.43581037245036</v>
      </c>
      <c r="H49" s="1">
        <f>H48*WACC!I13</f>
        <v>1644.1947272988825</v>
      </c>
      <c r="I49" s="1">
        <f>I48*WACC!J13</f>
        <v>688.31512532146439</v>
      </c>
      <c r="K49" s="1">
        <f>K48*WACC!C13</f>
        <v>21.635374879997752</v>
      </c>
      <c r="L49" s="1">
        <f>L48*WACC!D13</f>
        <v>27.624414424167419</v>
      </c>
      <c r="M49" s="1">
        <f>M48*WACC!E13</f>
        <v>34.256364627712578</v>
      </c>
      <c r="N49" s="1">
        <f>N48*WACC!F13</f>
        <v>1.0402301187482679</v>
      </c>
      <c r="O49" s="1">
        <f>O48*WACC!G13</f>
        <v>17.660491441744934</v>
      </c>
      <c r="P49" s="1">
        <f>P48*WACC!H13</f>
        <v>13.291650859131018</v>
      </c>
      <c r="Q49" s="1">
        <f>Q48*WACC!I13</f>
        <v>29.20790395795586</v>
      </c>
      <c r="R49" s="1">
        <f>R48*WACC!J13</f>
        <v>18.417733835647631</v>
      </c>
      <c r="T49" s="1">
        <f>T48*WACC!C13</f>
        <v>1258.8267404543453</v>
      </c>
      <c r="U49" s="1">
        <f>U48*WACC!D13</f>
        <v>1086.3168249755336</v>
      </c>
      <c r="V49" s="1">
        <f>V48*WACC!E13</f>
        <v>1198.8119023369702</v>
      </c>
      <c r="W49" s="1">
        <f>W48*WACC!F13</f>
        <v>43.636450092457309</v>
      </c>
      <c r="X49" s="1">
        <f>X48*WACC!G13</f>
        <v>729.71237437320758</v>
      </c>
      <c r="Y49" s="1">
        <f>Y48*WACC!H13</f>
        <v>586.49189718682953</v>
      </c>
      <c r="Z49" s="1">
        <f>Z48*WACC!I13</f>
        <v>2264.7151991664987</v>
      </c>
      <c r="AA49" s="1">
        <f>AA48*WACC!J13</f>
        <v>984.49935178788769</v>
      </c>
      <c r="AC49" s="1">
        <f>AC48*WACC!C13</f>
        <v>73.899615229656845</v>
      </c>
      <c r="AD49" s="1">
        <f>AD48*WACC!D13</f>
        <v>-20.850969653748397</v>
      </c>
      <c r="AE49" s="1">
        <f>AE48*WACC!E13</f>
        <v>92.755642637071034</v>
      </c>
      <c r="AF49" s="1">
        <f>AF48*WACC!F13</f>
        <v>2.2994448488682218</v>
      </c>
      <c r="AG49" s="1">
        <f>AG48*WACC!G13</f>
        <v>68.989277015812419</v>
      </c>
      <c r="AH49" s="1">
        <f>AH48*WACC!H13</f>
        <v>65.633842151107842</v>
      </c>
      <c r="AI49" s="1">
        <f>AI48*WACC!I13</f>
        <v>255.70771656642466</v>
      </c>
      <c r="AJ49" s="1">
        <f>AJ48*WACC!J13</f>
        <v>103.56649073806305</v>
      </c>
    </row>
    <row r="50" spans="1:36" x14ac:dyDescent="0.25">
      <c r="A50" s="21" t="s">
        <v>76</v>
      </c>
      <c r="B50" s="20">
        <f>(B27+B28+B41-B32-B44)*WACC!C12/(1-(1-WACC!C13)*WACC!C12)</f>
        <v>1345.6867687876713</v>
      </c>
      <c r="C50" s="20">
        <f>(C27+C28+C41-C32-C44)*WACC!D12/(1-(1-WACC!D13)*WACC!D12)</f>
        <v>260.30029580334241</v>
      </c>
      <c r="D50" s="20">
        <f>(D27+D28+D41-D32-D44)*WACC!E12/(1-(1-WACC!E13)*WACC!E12)</f>
        <v>1799.8710021188781</v>
      </c>
      <c r="E50" s="20">
        <f>(E27+E28+E41-E32-E44)*WACC!F12/(1-(1-WACC!F13)*WACC!F12)</f>
        <v>-45.053770647569387</v>
      </c>
      <c r="F50" s="20">
        <f>(F27+F28+F41-F32-F44)*WACC!G12/(1-(1-WACC!G13)*WACC!G12)</f>
        <v>935.61218794642832</v>
      </c>
      <c r="G50" s="20">
        <f>(G27+G28+G41-G32-G44)*WACC!H12/(1-(1-WACC!H13)*WACC!H12)</f>
        <v>702.87162074489765</v>
      </c>
      <c r="H50" s="20">
        <f>(H27+H28+H41-H32-H44)*WACC!I12/(1-(1-WACC!I13)*WACC!I12)</f>
        <v>3288.3894545977673</v>
      </c>
      <c r="I50" s="20">
        <f>(I27+I28+I41-I32-I44)*WACC!J12/(1-(1-WACC!J13)*WACC!J12)</f>
        <v>1376.6302506429279</v>
      </c>
      <c r="J50" s="19"/>
      <c r="K50" s="20">
        <f>(K27+K28+K41-K32-K44)*WACC!C12/(1-(1-WACC!C13)*WACC!C12)</f>
        <v>43.270749759995525</v>
      </c>
      <c r="L50" s="20">
        <f>(L27+L28+L41-L32-L44)*WACC!D12/(1-(1-WACC!D13)*WACC!D12)</f>
        <v>55.248828848334881</v>
      </c>
      <c r="M50" s="20">
        <f>(M27+M28+M41-M32-M44)*WACC!E12/(1-(1-WACC!E13)*WACC!E12)</f>
        <v>68.512729255425128</v>
      </c>
      <c r="N50" s="20">
        <f>(N27+N28+N41-N32-N44)*WACC!F12/(1-(1-WACC!F13)*WACC!F12)</f>
        <v>2.0804602374965455</v>
      </c>
      <c r="O50" s="20">
        <f>(O27+O28+O41-O32-O44)*WACC!G12/(1-(1-WACC!G13)*WACC!G12)</f>
        <v>35.320982883489897</v>
      </c>
      <c r="P50" s="20">
        <f>(P27+P28+P41-P32-P44)*WACC!H12/(1-(1-WACC!H13)*WACC!H12)</f>
        <v>26.583301718262167</v>
      </c>
      <c r="Q50" s="20">
        <f>(Q27+Q28+Q41-Q32-Q44)*WACC!I12/(1-(1-WACC!I13)*WACC!I12)</f>
        <v>58.415807915911756</v>
      </c>
      <c r="R50" s="20">
        <f>(R27+R28+R41-R32-R44)*WACC!J12/(1-(1-WACC!J13)*WACC!J12)</f>
        <v>36.835467671295589</v>
      </c>
      <c r="S50" s="19"/>
      <c r="T50" s="20">
        <f>(T27+T28+T41-T32-T44)*WACC!C12/(1-(1-WACC!C13)*WACC!C12)</f>
        <v>2517.6534809086884</v>
      </c>
      <c r="U50" s="20">
        <f>(U27+U28+U41-U32-U44)*WACC!D12/(1-(1-WACC!D13)*WACC!D12)</f>
        <v>2172.6336499510676</v>
      </c>
      <c r="V50" s="20">
        <f>(V27+V28+V41-V32-V44)*WACC!E12/(1-(1-WACC!E13)*WACC!E12)</f>
        <v>2397.6238046739422</v>
      </c>
      <c r="W50" s="20">
        <f>(W27+W28+W41-W32-W44)*WACC!F12/(1-(1-WACC!F13)*WACC!F12)</f>
        <v>87.272900184915883</v>
      </c>
      <c r="X50" s="20">
        <f>(X27+X28+X41-X32-X44)*WACC!G12/(1-(1-WACC!G13)*WACC!G12)</f>
        <v>1459.4247487464152</v>
      </c>
      <c r="Y50" s="20">
        <f>(Y27+Y28+Y41-Y32-Y44)*WACC!H12/(1-(1-WACC!H13)*WACC!H12)</f>
        <v>1172.9837943736582</v>
      </c>
      <c r="Z50" s="20">
        <f>(Z27+Z28+Z41-Z32-Z44)*WACC!I12/(1-(1-WACC!I13)*WACC!I12)</f>
        <v>4529.4303983330074</v>
      </c>
      <c r="AA50" s="20">
        <f>(AA27+AA28+AA41-AA32-AA44)*WACC!J12/(1-(1-WACC!J13)*WACC!J12)</f>
        <v>1968.9987035757745</v>
      </c>
      <c r="AB50" s="19"/>
      <c r="AC50" s="20">
        <f>(AC27+AC28+AC41-AC32-AC44)*WACC!C12/(1-(1-WACC!C13)*WACC!C12)</f>
        <v>147.79923045931369</v>
      </c>
      <c r="AD50" s="20">
        <f>(AD27+AD28+AD41-AD32-AD44)*WACC!D12/(1-(1-WACC!D13)*WACC!D12)</f>
        <v>-41.701939307496758</v>
      </c>
      <c r="AE50" s="20">
        <f>(AE27+AE28+AE41-AE32-AE44)*WACC!E12/(1-(1-WACC!E13)*WACC!E12)</f>
        <v>185.51128527414173</v>
      </c>
      <c r="AF50" s="20">
        <f>(AF27+AF28+AF41-AF32-AF44)*WACC!F12/(1-(1-WACC!F13)*WACC!F12)</f>
        <v>4.5988896977358777</v>
      </c>
      <c r="AG50" s="20">
        <f>(AG27+AG28+AG41-AG32-AG44)*WACC!G12/(1-(1-WACC!G13)*WACC!G12)</f>
        <v>137.97855403162526</v>
      </c>
      <c r="AH50" s="20">
        <f>(AH27+AH28+AH41-AH32-AH44)*WACC!H12/(1-(1-WACC!H13)*WACC!H12)</f>
        <v>131.2676843022162</v>
      </c>
      <c r="AI50" s="20">
        <f>(AI27+AI28+AI41-AI32-AI44)*WACC!I12/(1-(1-WACC!I13)*WACC!I12)</f>
        <v>511.41543313284984</v>
      </c>
      <c r="AJ50" s="20">
        <f>(AJ27+AJ28+AJ41-AJ32-AJ44)*WACC!J12/(1-(1-WACC!J13)*WACC!J12)</f>
        <v>207.13298147612537</v>
      </c>
    </row>
    <row r="51" spans="1:36" x14ac:dyDescent="0.25">
      <c r="A51" s="21" t="s">
        <v>77</v>
      </c>
      <c r="B51" s="1">
        <f t="shared" ref="B51:I51" si="50">B48-B49</f>
        <v>672.84338439383532</v>
      </c>
      <c r="C51" s="1">
        <f t="shared" si="50"/>
        <v>130.15014790167152</v>
      </c>
      <c r="D51" s="1">
        <f t="shared" si="50"/>
        <v>899.93550105943882</v>
      </c>
      <c r="E51" s="1">
        <f t="shared" si="50"/>
        <v>-22.526885323784995</v>
      </c>
      <c r="F51" s="1">
        <f t="shared" si="50"/>
        <v>467.80609397321456</v>
      </c>
      <c r="G51" s="1">
        <f t="shared" si="50"/>
        <v>351.43581037245036</v>
      </c>
      <c r="H51" s="1">
        <f t="shared" si="50"/>
        <v>1644.1947272988825</v>
      </c>
      <c r="I51" s="1">
        <f t="shared" si="50"/>
        <v>688.31512532146439</v>
      </c>
      <c r="K51" s="1">
        <f t="shared" ref="K51:R51" si="51">K48-K49</f>
        <v>21.635374879997752</v>
      </c>
      <c r="L51" s="1">
        <f t="shared" si="51"/>
        <v>27.624414424167419</v>
      </c>
      <c r="M51" s="1">
        <f t="shared" si="51"/>
        <v>34.256364627712578</v>
      </c>
      <c r="N51" s="1">
        <f t="shared" si="51"/>
        <v>1.0402301187482679</v>
      </c>
      <c r="O51" s="1">
        <f t="shared" si="51"/>
        <v>17.660491441744934</v>
      </c>
      <c r="P51" s="1">
        <f t="shared" si="51"/>
        <v>13.291650859131018</v>
      </c>
      <c r="Q51" s="1">
        <f t="shared" si="51"/>
        <v>29.20790395795586</v>
      </c>
      <c r="R51" s="1">
        <f t="shared" si="51"/>
        <v>18.417733835647631</v>
      </c>
      <c r="T51" s="1">
        <f t="shared" ref="T51:AA51" si="52">T48-T49</f>
        <v>1258.8267404543453</v>
      </c>
      <c r="U51" s="1">
        <f t="shared" si="52"/>
        <v>1086.3168249755336</v>
      </c>
      <c r="V51" s="1">
        <f t="shared" si="52"/>
        <v>1198.8119023369702</v>
      </c>
      <c r="W51" s="1">
        <f t="shared" si="52"/>
        <v>43.636450092457309</v>
      </c>
      <c r="X51" s="1">
        <f t="shared" si="52"/>
        <v>729.71237437320758</v>
      </c>
      <c r="Y51" s="1">
        <f t="shared" si="52"/>
        <v>586.49189718682953</v>
      </c>
      <c r="Z51" s="1">
        <f t="shared" si="52"/>
        <v>2264.7151991664987</v>
      </c>
      <c r="AA51" s="1">
        <f t="shared" si="52"/>
        <v>984.49935178788769</v>
      </c>
      <c r="AC51" s="1">
        <f t="shared" ref="AC51:AJ51" si="53">AC48-AC49</f>
        <v>73.899615229656845</v>
      </c>
      <c r="AD51" s="1">
        <f t="shared" si="53"/>
        <v>-20.850969653748397</v>
      </c>
      <c r="AE51" s="1">
        <f t="shared" si="53"/>
        <v>92.755642637071034</v>
      </c>
      <c r="AF51" s="1">
        <f t="shared" si="53"/>
        <v>2.2994448488682218</v>
      </c>
      <c r="AG51" s="1">
        <f t="shared" si="53"/>
        <v>68.989277015812419</v>
      </c>
      <c r="AH51" s="1">
        <f t="shared" si="53"/>
        <v>65.633842151107842</v>
      </c>
      <c r="AI51" s="1">
        <f t="shared" si="53"/>
        <v>255.70771656642466</v>
      </c>
      <c r="AJ51" s="1">
        <f t="shared" si="53"/>
        <v>103.56649073806305</v>
      </c>
    </row>
    <row r="52" spans="1:36" x14ac:dyDescent="0.25">
      <c r="A52" s="21"/>
      <c r="B52" s="14"/>
      <c r="C52" s="14"/>
      <c r="D52" s="14"/>
      <c r="E52" s="14"/>
      <c r="F52" s="14"/>
      <c r="G52" s="14"/>
      <c r="H52" s="14"/>
      <c r="I52" s="14"/>
      <c r="K52" s="14"/>
      <c r="L52" s="14"/>
      <c r="M52" s="14"/>
      <c r="N52" s="14"/>
      <c r="O52" s="14"/>
      <c r="P52" s="14"/>
      <c r="Q52" s="14"/>
      <c r="R52" s="14"/>
      <c r="T52" s="14"/>
      <c r="U52" s="14"/>
      <c r="V52" s="14"/>
      <c r="W52" s="14"/>
      <c r="X52" s="14"/>
      <c r="Y52" s="14"/>
      <c r="Z52" s="14"/>
      <c r="AA52" s="14"/>
      <c r="AC52" s="14"/>
      <c r="AD52" s="14"/>
      <c r="AE52" s="14"/>
      <c r="AF52" s="14"/>
      <c r="AG52" s="14"/>
      <c r="AH52" s="14"/>
      <c r="AI52" s="14"/>
      <c r="AJ52" s="14"/>
    </row>
    <row r="53" spans="1:36" x14ac:dyDescent="0.25">
      <c r="A53" s="22" t="s">
        <v>78</v>
      </c>
      <c r="B53" s="15">
        <f>B31-B32+B51</f>
        <v>23203.199611020147</v>
      </c>
      <c r="C53" s="15">
        <f t="shared" ref="C53:I53" si="54">C31-C32+C51</f>
        <v>19788.309248769197</v>
      </c>
      <c r="D53" s="15">
        <f t="shared" si="54"/>
        <v>27883.673092623154</v>
      </c>
      <c r="E53" s="15">
        <f t="shared" si="54"/>
        <v>26017.687090535757</v>
      </c>
      <c r="F53" s="15">
        <f t="shared" si="54"/>
        <v>31105.661836284446</v>
      </c>
      <c r="G53" s="15">
        <f t="shared" si="54"/>
        <v>32322.691471732895</v>
      </c>
      <c r="H53" s="15">
        <f t="shared" si="54"/>
        <v>49997.019012552388</v>
      </c>
      <c r="I53" s="15">
        <f t="shared" si="54"/>
        <v>40016.247492578877</v>
      </c>
      <c r="K53" s="15">
        <f t="shared" ref="K53:R53" si="55">K31-K32+K51</f>
        <v>988.36988198240033</v>
      </c>
      <c r="L53" s="15">
        <f t="shared" si="55"/>
        <v>1197.1418574901529</v>
      </c>
      <c r="M53" s="15">
        <f t="shared" si="55"/>
        <v>1366.5527658630654</v>
      </c>
      <c r="N53" s="15">
        <f t="shared" si="55"/>
        <v>1270.1444932940899</v>
      </c>
      <c r="O53" s="15">
        <f t="shared" si="55"/>
        <v>1472.243101531169</v>
      </c>
      <c r="P53" s="15">
        <f t="shared" si="55"/>
        <v>1511.5739780753631</v>
      </c>
      <c r="Q53" s="15">
        <f t="shared" si="55"/>
        <v>1643.1226692660828</v>
      </c>
      <c r="R53" s="15">
        <f t="shared" si="55"/>
        <v>2760.3405968410548</v>
      </c>
      <c r="T53" s="15">
        <f t="shared" ref="T53:AA53" si="56">T31-T32+T51</f>
        <v>42635.272372880558</v>
      </c>
      <c r="U53" s="15">
        <f t="shared" si="56"/>
        <v>40335.427859791795</v>
      </c>
      <c r="V53" s="15">
        <f t="shared" si="56"/>
        <v>45733.998120032054</v>
      </c>
      <c r="W53" s="15">
        <f t="shared" si="56"/>
        <v>43858.706242517976</v>
      </c>
      <c r="X53" s="15">
        <f t="shared" si="56"/>
        <v>51450.549833849407</v>
      </c>
      <c r="Y53" s="15">
        <f t="shared" si="56"/>
        <v>57085.059434817682</v>
      </c>
      <c r="Z53" s="15">
        <f t="shared" si="56"/>
        <v>73953.550029313643</v>
      </c>
      <c r="AA53" s="15">
        <f t="shared" si="56"/>
        <v>65546.86184932405</v>
      </c>
      <c r="AC53" s="15">
        <f t="shared" ref="AC53:AJ53" si="57">AC31-AC32+AC51</f>
        <v>4356.6408969481618</v>
      </c>
      <c r="AD53" s="15">
        <f t="shared" si="57"/>
        <v>4995.3284453143415</v>
      </c>
      <c r="AE53" s="15">
        <f t="shared" si="57"/>
        <v>6791.8195734330448</v>
      </c>
      <c r="AF53" s="15">
        <f t="shared" si="57"/>
        <v>7834.037965798695</v>
      </c>
      <c r="AG53" s="15">
        <f t="shared" si="57"/>
        <v>14039.539374275393</v>
      </c>
      <c r="AH53" s="15">
        <f t="shared" si="57"/>
        <v>15852.628212737454</v>
      </c>
      <c r="AI53" s="15">
        <f t="shared" si="57"/>
        <v>14495.106043022377</v>
      </c>
      <c r="AJ53" s="15">
        <f t="shared" si="57"/>
        <v>7495.8448489633793</v>
      </c>
    </row>
    <row r="54" spans="1:36" x14ac:dyDescent="0.25">
      <c r="B54" s="14"/>
      <c r="C54" s="14"/>
      <c r="D54" s="14"/>
      <c r="E54" s="14"/>
      <c r="F54" s="14"/>
      <c r="G54" s="14"/>
      <c r="H54" s="14"/>
      <c r="I54" s="14"/>
    </row>
    <row r="55" spans="1:36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146"/>
  <sheetViews>
    <sheetView workbookViewId="0">
      <selection activeCell="AC15" sqref="AC15:AJ21"/>
    </sheetView>
  </sheetViews>
  <sheetFormatPr defaultRowHeight="15" x14ac:dyDescent="0.25"/>
  <cols>
    <col min="1" max="1" width="61" customWidth="1"/>
    <col min="2" max="7" width="11.7109375" customWidth="1"/>
    <col min="8" max="8" width="13.140625" customWidth="1"/>
    <col min="9" max="9" width="13.28515625" customWidth="1"/>
    <col min="11" max="18" width="11.7109375" customWidth="1"/>
    <col min="20" max="27" width="11.7109375" customWidth="1"/>
    <col min="29" max="36" width="11.7109375" customWidth="1"/>
  </cols>
  <sheetData>
    <row r="2" spans="1:36" x14ac:dyDescent="0.25">
      <c r="A2" s="21" t="s">
        <v>68</v>
      </c>
    </row>
    <row r="3" spans="1:36" x14ac:dyDescent="0.25">
      <c r="A3" s="21" t="s">
        <v>70</v>
      </c>
      <c r="B3" s="1">
        <f>B15+K15+T15+AC15</f>
        <v>2639935.2963945302</v>
      </c>
      <c r="C3" s="1">
        <f t="shared" ref="C3:I3" si="0">C15+L15+U15+AD15</f>
        <v>2743606.2157683233</v>
      </c>
      <c r="D3" s="1">
        <f t="shared" si="0"/>
        <v>2866554.2157683233</v>
      </c>
      <c r="E3" s="1">
        <f t="shared" si="0"/>
        <v>3154684.4291359843</v>
      </c>
      <c r="F3" s="1">
        <f t="shared" si="0"/>
        <v>3586942.0423789467</v>
      </c>
      <c r="G3" s="1">
        <f t="shared" si="0"/>
        <v>3745624.6973463288</v>
      </c>
      <c r="H3" s="1">
        <f t="shared" si="0"/>
        <v>4053995.8127774438</v>
      </c>
      <c r="I3" s="1">
        <f t="shared" si="0"/>
        <v>4295420.3651777934</v>
      </c>
    </row>
    <row r="4" spans="1:36" x14ac:dyDescent="0.25">
      <c r="A4" s="21" t="s">
        <v>56</v>
      </c>
      <c r="B4" s="16">
        <f>B15/B$3</f>
        <v>0.47824419228721821</v>
      </c>
      <c r="C4" s="16">
        <f t="shared" ref="C4:I4" si="1">C15/C$3</f>
        <v>0.46182925920428736</v>
      </c>
      <c r="D4" s="16">
        <f t="shared" si="1"/>
        <v>0.43988445055053299</v>
      </c>
      <c r="E4" s="16">
        <f t="shared" si="1"/>
        <v>0.41536593407515016</v>
      </c>
      <c r="F4" s="16">
        <f t="shared" si="1"/>
        <v>0.38525065148729842</v>
      </c>
      <c r="G4" s="16">
        <f t="shared" si="1"/>
        <v>0.38400280079013444</v>
      </c>
      <c r="H4" s="16">
        <f t="shared" si="1"/>
        <v>0.36232598662921411</v>
      </c>
      <c r="I4" s="16">
        <f t="shared" si="1"/>
        <v>0.35130514935783014</v>
      </c>
    </row>
    <row r="5" spans="1:36" x14ac:dyDescent="0.25">
      <c r="A5" s="21" t="s">
        <v>69</v>
      </c>
      <c r="B5" s="16">
        <f>K15/B$3</f>
        <v>7.7710154521624303E-2</v>
      </c>
      <c r="C5" s="16">
        <f t="shared" ref="C5:I5" si="2">L15/C$3</f>
        <v>7.6010600591094615E-2</v>
      </c>
      <c r="D5" s="16">
        <f t="shared" si="2"/>
        <v>7.2673370383184596E-2</v>
      </c>
      <c r="E5" s="16">
        <f t="shared" si="2"/>
        <v>6.7098740448135838E-2</v>
      </c>
      <c r="F5" s="16">
        <f t="shared" si="2"/>
        <v>6.0647577630213854E-2</v>
      </c>
      <c r="G5" s="16">
        <f t="shared" si="2"/>
        <v>5.8080077187978668E-2</v>
      </c>
      <c r="H5" s="16">
        <f t="shared" si="2"/>
        <v>5.3858111365200231E-2</v>
      </c>
      <c r="I5" s="16">
        <f t="shared" si="2"/>
        <v>5.0083108911057779E-2</v>
      </c>
    </row>
    <row r="6" spans="1:36" x14ac:dyDescent="0.25">
      <c r="A6" s="21" t="s">
        <v>2</v>
      </c>
      <c r="B6" s="16">
        <f>T15/B3</f>
        <v>0.35709281208700167</v>
      </c>
      <c r="C6" s="16">
        <f t="shared" ref="C6:I6" si="3">U15/C3</f>
        <v>0.37724324813174015</v>
      </c>
      <c r="D6" s="16">
        <f t="shared" si="3"/>
        <v>0.40308706323252741</v>
      </c>
      <c r="E6" s="16">
        <f t="shared" si="3"/>
        <v>0.43397880491080515</v>
      </c>
      <c r="F6" s="16">
        <f t="shared" si="3"/>
        <v>0.47460716681971665</v>
      </c>
      <c r="G6" s="16">
        <f t="shared" si="3"/>
        <v>0.48717404005968612</v>
      </c>
      <c r="H6" s="16">
        <f t="shared" si="3"/>
        <v>0.50911124299563149</v>
      </c>
      <c r="I6" s="16">
        <f t="shared" si="3"/>
        <v>0.52505404203189987</v>
      </c>
    </row>
    <row r="7" spans="1:36" x14ac:dyDescent="0.25">
      <c r="A7" s="21" t="s">
        <v>3</v>
      </c>
      <c r="B7" s="16">
        <f>AC15/B3</f>
        <v>8.6952841104155784E-2</v>
      </c>
      <c r="C7" s="16">
        <f t="shared" ref="C7:I7" si="4">AD15/C3</f>
        <v>8.4916892072877767E-2</v>
      </c>
      <c r="D7" s="16">
        <f t="shared" si="4"/>
        <v>8.4355115833754893E-2</v>
      </c>
      <c r="E7" s="16">
        <f t="shared" si="4"/>
        <v>8.355652056590876E-2</v>
      </c>
      <c r="F7" s="16">
        <f t="shared" si="4"/>
        <v>7.9494604062771132E-2</v>
      </c>
      <c r="G7" s="16">
        <f t="shared" si="4"/>
        <v>7.0743081962200832E-2</v>
      </c>
      <c r="H7" s="16">
        <f t="shared" si="4"/>
        <v>7.4704659009954183E-2</v>
      </c>
      <c r="I7" s="16">
        <f t="shared" si="4"/>
        <v>7.3557699699212317E-2</v>
      </c>
    </row>
    <row r="8" spans="1:36" x14ac:dyDescent="0.25">
      <c r="A8" s="21" t="s">
        <v>71</v>
      </c>
      <c r="B8" s="16">
        <f t="shared" ref="B8:I8" si="5">SUM(B4:B7)</f>
        <v>1</v>
      </c>
      <c r="C8" s="16">
        <f t="shared" si="5"/>
        <v>0.99999999999999989</v>
      </c>
      <c r="D8" s="16">
        <f t="shared" si="5"/>
        <v>0.99999999999999989</v>
      </c>
      <c r="E8" s="16">
        <f t="shared" si="5"/>
        <v>1</v>
      </c>
      <c r="F8" s="16">
        <f t="shared" si="5"/>
        <v>1</v>
      </c>
      <c r="G8" s="16">
        <f t="shared" si="5"/>
        <v>1</v>
      </c>
      <c r="H8" s="16">
        <f t="shared" si="5"/>
        <v>1</v>
      </c>
      <c r="I8" s="16">
        <f t="shared" si="5"/>
        <v>1</v>
      </c>
    </row>
    <row r="9" spans="1:36" x14ac:dyDescent="0.25">
      <c r="A9" s="21"/>
    </row>
    <row r="10" spans="1:36" x14ac:dyDescent="0.25">
      <c r="A10" s="21" t="s">
        <v>58</v>
      </c>
      <c r="B10" s="1">
        <f>'TNSP stacked data'!B75</f>
        <v>120730</v>
      </c>
      <c r="C10" s="1">
        <f>'TNSP stacked data'!C75</f>
        <v>123090</v>
      </c>
      <c r="D10" s="1">
        <f>'TNSP stacked data'!D75</f>
        <v>119710</v>
      </c>
      <c r="E10" s="1">
        <f>'TNSP stacked data'!E75</f>
        <v>124140</v>
      </c>
      <c r="F10" s="1">
        <f>'TNSP stacked data'!F75</f>
        <v>143240</v>
      </c>
      <c r="G10" s="1">
        <f>'TNSP stacked data'!G75</f>
        <v>137770</v>
      </c>
      <c r="H10" s="1">
        <f>'TNSP stacked data'!H75</f>
        <v>152110</v>
      </c>
      <c r="I10" s="1">
        <f>'TNSP stacked data'!I75</f>
        <v>143050</v>
      </c>
    </row>
    <row r="11" spans="1:36" x14ac:dyDescent="0.25">
      <c r="A11" s="21"/>
    </row>
    <row r="12" spans="1:36" x14ac:dyDescent="0.25">
      <c r="A12" s="21"/>
      <c r="B12" s="4" t="s">
        <v>56</v>
      </c>
      <c r="K12" s="4" t="s">
        <v>69</v>
      </c>
      <c r="T12" s="4" t="s">
        <v>2</v>
      </c>
      <c r="AC12" s="4" t="s">
        <v>3</v>
      </c>
    </row>
    <row r="13" spans="1:36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K13" s="13">
        <v>2006</v>
      </c>
      <c r="L13" s="13">
        <v>2007</v>
      </c>
      <c r="M13" s="13">
        <v>2008</v>
      </c>
      <c r="N13" s="13">
        <v>2009</v>
      </c>
      <c r="O13" s="13">
        <v>2010</v>
      </c>
      <c r="P13" s="13">
        <v>2011</v>
      </c>
      <c r="Q13" s="13">
        <v>2012</v>
      </c>
      <c r="R13" s="13">
        <v>2013</v>
      </c>
      <c r="T13" s="13">
        <v>2006</v>
      </c>
      <c r="U13" s="13">
        <v>2007</v>
      </c>
      <c r="V13" s="13">
        <v>2008</v>
      </c>
      <c r="W13" s="13">
        <v>2009</v>
      </c>
      <c r="X13" s="13">
        <v>2010</v>
      </c>
      <c r="Y13" s="13">
        <v>2011</v>
      </c>
      <c r="Z13" s="13">
        <v>2012</v>
      </c>
      <c r="AA13" s="13">
        <v>2013</v>
      </c>
      <c r="AC13" s="13">
        <v>2006</v>
      </c>
      <c r="AD13" s="13">
        <v>2007</v>
      </c>
      <c r="AE13" s="13">
        <v>2008</v>
      </c>
      <c r="AF13" s="13">
        <v>2009</v>
      </c>
      <c r="AG13" s="13">
        <v>2010</v>
      </c>
      <c r="AH13" s="13">
        <v>2011</v>
      </c>
      <c r="AI13" s="13">
        <v>2012</v>
      </c>
      <c r="AJ13" s="13">
        <v>2013</v>
      </c>
    </row>
    <row r="14" spans="1:36" x14ac:dyDescent="0.25">
      <c r="A14" s="21"/>
    </row>
    <row r="15" spans="1:36" x14ac:dyDescent="0.25">
      <c r="A15" s="21" t="s">
        <v>49</v>
      </c>
      <c r="B15" s="1">
        <f>'TNSP stacked data'!B67</f>
        <v>1262533.7235147201</v>
      </c>
      <c r="C15" s="1">
        <f>'TNSP stacked data'!C67</f>
        <v>1267077.6261765629</v>
      </c>
      <c r="D15" s="1">
        <f>'TNSP stacked data'!D67</f>
        <v>1260952.6261765629</v>
      </c>
      <c r="E15" s="1">
        <f>'TNSP stacked data'!E67</f>
        <v>1310348.4446204</v>
      </c>
      <c r="F15" s="1">
        <f>'TNSP stacked data'!F67</f>
        <v>1381871.75867367</v>
      </c>
      <c r="G15" s="1">
        <f>'TNSP stacked data'!G67</f>
        <v>1438330.3744896899</v>
      </c>
      <c r="H15" s="1">
        <f>'TNSP stacked data'!H67</f>
        <v>1468868.0326552901</v>
      </c>
      <c r="I15" s="1">
        <f>'TNSP stacked data'!I67</f>
        <v>1509003.2929434499</v>
      </c>
      <c r="J15" s="26"/>
      <c r="K15" s="1">
        <f>'TNSP stacked data'!K67</f>
        <v>205149.779809909</v>
      </c>
      <c r="L15" s="1">
        <f>'TNSP stacked data'!L67</f>
        <v>208543.15624601059</v>
      </c>
      <c r="M15" s="1">
        <f>'TNSP stacked data'!M67</f>
        <v>208322.15624601059</v>
      </c>
      <c r="N15" s="1">
        <f>'TNSP stacked data'!N67</f>
        <v>211675.351706371</v>
      </c>
      <c r="O15" s="1">
        <f>'TNSP stacked data'!O67</f>
        <v>217539.345970255</v>
      </c>
      <c r="P15" s="1">
        <f>'TNSP stacked data'!P67</f>
        <v>217546.17153907401</v>
      </c>
      <c r="Q15" s="1">
        <f>'TNSP stacked data'!Q67</f>
        <v>218340.55795862299</v>
      </c>
      <c r="R15" s="1">
        <f>'TNSP stacked data'!R67</f>
        <v>215128.00596797501</v>
      </c>
      <c r="S15" s="26"/>
      <c r="T15" s="1">
        <f>'TNSP stacked data'!T67</f>
        <v>942701.918717255</v>
      </c>
      <c r="U15" s="1">
        <f>'TNSP stacked data'!U67</f>
        <v>1035006.9204308742</v>
      </c>
      <c r="V15" s="1">
        <f>'TNSP stacked data'!V67</f>
        <v>1155470.9204308742</v>
      </c>
      <c r="W15" s="1">
        <f>'TNSP stacked data'!W67</f>
        <v>1369066.17842716</v>
      </c>
      <c r="X15" s="1">
        <f>'TNSP stacked data'!X67</f>
        <v>1702388.4002799999</v>
      </c>
      <c r="Y15" s="1">
        <f>'TNSP stacked data'!Y67</f>
        <v>1824771.11635355</v>
      </c>
      <c r="Z15" s="1">
        <f>'TNSP stacked data'!Z67</f>
        <v>2063934.8473422099</v>
      </c>
      <c r="AA15" s="1">
        <f>'TNSP stacked data'!AA67</f>
        <v>2255327.8249627398</v>
      </c>
      <c r="AB15" s="26"/>
      <c r="AC15" s="1">
        <f>'TNSP stacked data'!AC67</f>
        <v>229549.874352646</v>
      </c>
      <c r="AD15" s="1">
        <f>'TNSP stacked data'!AD67</f>
        <v>232978.51291487532</v>
      </c>
      <c r="AE15" s="1">
        <f>'TNSP stacked data'!AE67</f>
        <v>241808.51291487532</v>
      </c>
      <c r="AF15" s="1">
        <f>'TNSP stacked data'!AF67</f>
        <v>263594.45438205299</v>
      </c>
      <c r="AG15" s="1">
        <f>'TNSP stacked data'!AG67</f>
        <v>285142.53745502199</v>
      </c>
      <c r="AH15" s="1">
        <f>'TNSP stacked data'!AH67</f>
        <v>264977.03496401501</v>
      </c>
      <c r="AI15" s="1">
        <f>'TNSP stacked data'!AI67</f>
        <v>302852.37482132099</v>
      </c>
      <c r="AJ15" s="1">
        <f>'TNSP stacked data'!AJ67</f>
        <v>315961.24130362901</v>
      </c>
    </row>
    <row r="16" spans="1:36" x14ac:dyDescent="0.25">
      <c r="A16" s="21" t="s">
        <v>50</v>
      </c>
      <c r="B16" s="1">
        <f>'TNSP stacked data'!B68</f>
        <v>37662.0229387441</v>
      </c>
      <c r="C16" s="1">
        <f>'TNSP stacked data'!C68</f>
        <v>30864</v>
      </c>
      <c r="D16" s="1">
        <f>'TNSP stacked data'!D68</f>
        <v>53485</v>
      </c>
      <c r="E16" s="1">
        <f>'TNSP stacked data'!E68</f>
        <v>32314.3882767055</v>
      </c>
      <c r="F16" s="1">
        <f>'TNSP stacked data'!F68</f>
        <v>39909.653680105803</v>
      </c>
      <c r="G16" s="1">
        <f>'TNSP stacked data'!G68</f>
        <v>47944.345816322799</v>
      </c>
      <c r="H16" s="1">
        <f>'TNSP stacked data'!H68</f>
        <v>23275.780936247102</v>
      </c>
      <c r="I16" s="1">
        <f>'TNSP stacked data'!I68</f>
        <v>37762.845168754997</v>
      </c>
      <c r="J16" s="26"/>
      <c r="K16" s="1">
        <f>'TNSP stacked data'!K68</f>
        <v>6119.7222451769303</v>
      </c>
      <c r="L16" s="1">
        <f>'TNSP stacked data'!L68</f>
        <v>5080</v>
      </c>
      <c r="M16" s="1">
        <f>'TNSP stacked data'!M68</f>
        <v>8836</v>
      </c>
      <c r="N16" s="1">
        <f>'TNSP stacked data'!N68</f>
        <v>5220.1073170498503</v>
      </c>
      <c r="O16" s="1">
        <f>'TNSP stacked data'!O68</f>
        <v>6282.7247933647404</v>
      </c>
      <c r="P16" s="1">
        <f>'TNSP stacked data'!P68</f>
        <v>7251.5390513024304</v>
      </c>
      <c r="Q16" s="1">
        <f>'TNSP stacked data'!Q68</f>
        <v>3459.83906216271</v>
      </c>
      <c r="R16" s="1">
        <f>'TNSP stacked data'!R68</f>
        <v>5383.5837329323003</v>
      </c>
      <c r="S16" s="26"/>
      <c r="T16" s="1">
        <f>'TNSP stacked data'!T68</f>
        <v>28121.2775752944</v>
      </c>
      <c r="U16" s="1">
        <f>'TNSP stacked data'!U68</f>
        <v>25211</v>
      </c>
      <c r="V16" s="1">
        <f>'TNSP stacked data'!V68</f>
        <v>49011</v>
      </c>
      <c r="W16" s="1">
        <f>'TNSP stacked data'!W68</f>
        <v>33762.421169597299</v>
      </c>
      <c r="X16" s="1">
        <f>'TNSP stacked data'!X68</f>
        <v>49166.451993646202</v>
      </c>
      <c r="Y16" s="1">
        <f>'TNSP stacked data'!Y68</f>
        <v>60825.703878451503</v>
      </c>
      <c r="Z16" s="1">
        <f>'TNSP stacked data'!Z68</f>
        <v>32705.249420250399</v>
      </c>
      <c r="AA16" s="1">
        <f>'TNSP stacked data'!AA68</f>
        <v>56439.635259327697</v>
      </c>
      <c r="AB16" s="26"/>
      <c r="AC16" s="1">
        <f>'TNSP stacked data'!AC68</f>
        <v>6847.5894722145295</v>
      </c>
      <c r="AD16" s="1">
        <f>'TNSP stacked data'!AD68</f>
        <v>5675</v>
      </c>
      <c r="AE16" s="1">
        <f>'TNSP stacked data'!AE68</f>
        <v>10257</v>
      </c>
      <c r="AF16" s="1">
        <f>'TNSP stacked data'!AF68</f>
        <v>6500.4797628126908</v>
      </c>
      <c r="AG16" s="1">
        <f>'TNSP stacked data'!AG68</f>
        <v>8235.1635366071205</v>
      </c>
      <c r="AH16" s="1">
        <f>'TNSP stacked data'!AH68</f>
        <v>8832.5678321337909</v>
      </c>
      <c r="AI16" s="1">
        <f>'TNSP stacked data'!AI68</f>
        <v>4799.0189558557195</v>
      </c>
      <c r="AJ16" s="1">
        <f>'TNSP stacked data'!AJ68</f>
        <v>7906.9379705612791</v>
      </c>
    </row>
    <row r="17" spans="1:36" x14ac:dyDescent="0.25">
      <c r="A17" s="21" t="s">
        <v>51</v>
      </c>
      <c r="B17" s="1">
        <f>'TNSP stacked data'!B69</f>
        <v>-49190.120276901398</v>
      </c>
      <c r="C17" s="1">
        <f>'TNSP stacked data'!C69</f>
        <v>-50989</v>
      </c>
      <c r="D17" s="1">
        <f>'TNSP stacked data'!D69</f>
        <v>-50341</v>
      </c>
      <c r="E17" s="1">
        <f>'TNSP stacked data'!E69</f>
        <v>-53440.138402985103</v>
      </c>
      <c r="F17" s="1">
        <f>'TNSP stacked data'!F69</f>
        <v>-56997.468507117999</v>
      </c>
      <c r="G17" s="1">
        <f>'TNSP stacked data'!G69</f>
        <v>-60114.112003796603</v>
      </c>
      <c r="H17" s="1">
        <f>'TNSP stacked data'!H69</f>
        <v>-63000.535840553399</v>
      </c>
      <c r="I17" s="1">
        <f>'TNSP stacked data'!I69</f>
        <v>-65621.356185174198</v>
      </c>
      <c r="J17" s="26"/>
      <c r="K17" s="1">
        <f>'TNSP stacked data'!K69</f>
        <v>-5304.3458090753402</v>
      </c>
      <c r="L17" s="1">
        <f>'TNSP stacked data'!L69</f>
        <v>-5522</v>
      </c>
      <c r="M17" s="1">
        <f>'TNSP stacked data'!M69</f>
        <v>-5661</v>
      </c>
      <c r="N17" s="1">
        <f>'TNSP stacked data'!N69</f>
        <v>-5905.3449137521702</v>
      </c>
      <c r="O17" s="1">
        <f>'TNSP stacked data'!O69</f>
        <v>-6275.8992245456702</v>
      </c>
      <c r="P17" s="1">
        <f>'TNSP stacked data'!P69</f>
        <v>-6457.1526317527696</v>
      </c>
      <c r="Q17" s="1">
        <f>'TNSP stacked data'!Q69</f>
        <v>-6672.3910528111901</v>
      </c>
      <c r="R17" s="1">
        <f>'TNSP stacked data'!R69</f>
        <v>-6778.1222070153299</v>
      </c>
      <c r="S17" s="26"/>
      <c r="T17" s="1">
        <f>'TNSP stacked data'!T69</f>
        <v>-37197.275861675203</v>
      </c>
      <c r="U17" s="1">
        <f>'TNSP stacked data'!U69</f>
        <v>-40917</v>
      </c>
      <c r="V17" s="1">
        <f>'TNSP stacked data'!V69</f>
        <v>-44670</v>
      </c>
      <c r="W17" s="1">
        <f>'TNSP stacked data'!W69</f>
        <v>-52018.416333024303</v>
      </c>
      <c r="X17" s="1">
        <f>'TNSP stacked data'!X69</f>
        <v>-61831.519026759401</v>
      </c>
      <c r="Y17" s="1">
        <f>'TNSP stacked data'!Y69</f>
        <v>-67076.571377513101</v>
      </c>
      <c r="Z17" s="1">
        <f>'TNSP stacked data'!Z69</f>
        <v>-75652.334217696407</v>
      </c>
      <c r="AA17" s="1">
        <f>'TNSP stacked data'!AA69</f>
        <v>-82802.461925167794</v>
      </c>
      <c r="AB17" s="26"/>
      <c r="AC17" s="1">
        <f>'TNSP stacked data'!AC69</f>
        <v>-30028.950909985218</v>
      </c>
      <c r="AD17" s="1">
        <f>'TNSP stacked data'!AD69</f>
        <v>-33409</v>
      </c>
      <c r="AE17" s="1">
        <f>'TNSP stacked data'!AE69</f>
        <v>-37742</v>
      </c>
      <c r="AF17" s="1">
        <f>'TNSP stacked data'!AF69</f>
        <v>-43983.374080815098</v>
      </c>
      <c r="AG17" s="1">
        <f>'TNSP stacked data'!AG69</f>
        <v>-53851.141952588303</v>
      </c>
      <c r="AH17" s="1">
        <f>'TNSP stacked data'!AH69</f>
        <v>-48067.110041604297</v>
      </c>
      <c r="AI17" s="1">
        <f>'TNSP stacked data'!AI69</f>
        <v>-39013.024663866498</v>
      </c>
      <c r="AJ17" s="1">
        <f>'TNSP stacked data'!AJ69</f>
        <v>-44213.621227307303</v>
      </c>
    </row>
    <row r="18" spans="1:36" x14ac:dyDescent="0.25">
      <c r="A18" s="21" t="s">
        <v>52</v>
      </c>
      <c r="B18" s="1">
        <f>'TNSP stacked data'!B70</f>
        <v>-11528.097338157299</v>
      </c>
      <c r="C18" s="1">
        <f>'TNSP stacked data'!C70</f>
        <v>-20125</v>
      </c>
      <c r="D18" s="1">
        <f>'TNSP stacked data'!D70</f>
        <v>3144</v>
      </c>
      <c r="E18" s="1">
        <f>'TNSP stacked data'!E70</f>
        <v>-21125.750126279603</v>
      </c>
      <c r="F18" s="1">
        <f>'TNSP stacked data'!F70</f>
        <v>-17087.814827012196</v>
      </c>
      <c r="G18" s="1">
        <f>'TNSP stacked data'!G70</f>
        <v>-12169.766187473804</v>
      </c>
      <c r="H18" s="1">
        <f>'TNSP stacked data'!H70</f>
        <v>-39724.754904306297</v>
      </c>
      <c r="I18" s="1">
        <f>'TNSP stacked data'!I70</f>
        <v>-27858.511016419201</v>
      </c>
      <c r="J18" s="26"/>
      <c r="K18" s="1">
        <f>'TNSP stacked data'!K70</f>
        <v>815.37643610159012</v>
      </c>
      <c r="L18" s="1">
        <f>'TNSP stacked data'!L70</f>
        <v>-442</v>
      </c>
      <c r="M18" s="1">
        <f>'TNSP stacked data'!M70</f>
        <v>3175</v>
      </c>
      <c r="N18" s="1">
        <f>'TNSP stacked data'!N70</f>
        <v>-685.23759670231993</v>
      </c>
      <c r="O18" s="1">
        <f>'TNSP stacked data'!O70</f>
        <v>6.8255688190702131</v>
      </c>
      <c r="P18" s="1">
        <f>'TNSP stacked data'!P70</f>
        <v>794.38641954966079</v>
      </c>
      <c r="Q18" s="1">
        <f>'TNSP stacked data'!Q70</f>
        <v>-3212.5519906484801</v>
      </c>
      <c r="R18" s="1">
        <f>'TNSP stacked data'!R70</f>
        <v>-1394.5384740830295</v>
      </c>
      <c r="S18" s="26"/>
      <c r="T18" s="1">
        <f>'TNSP stacked data'!T70</f>
        <v>-9075.9982863808036</v>
      </c>
      <c r="U18" s="1">
        <f>'TNSP stacked data'!U70</f>
        <v>-15706</v>
      </c>
      <c r="V18" s="1">
        <f>'TNSP stacked data'!V70</f>
        <v>4341</v>
      </c>
      <c r="W18" s="1">
        <f>'TNSP stacked data'!W70</f>
        <v>-18255.995163427004</v>
      </c>
      <c r="X18" s="1">
        <f>'TNSP stacked data'!X70</f>
        <v>-12665.067033113199</v>
      </c>
      <c r="Y18" s="1">
        <f>'TNSP stacked data'!Y70</f>
        <v>-6250.8674990615982</v>
      </c>
      <c r="Z18" s="1">
        <f>'TNSP stacked data'!Z70</f>
        <v>-42947.084797446005</v>
      </c>
      <c r="AA18" s="1">
        <f>'TNSP stacked data'!AA70</f>
        <v>-26362.826665840097</v>
      </c>
      <c r="AB18" s="26"/>
      <c r="AC18" s="1">
        <f>'TNSP stacked data'!AC70</f>
        <v>-23181.361437770691</v>
      </c>
      <c r="AD18" s="1">
        <f>'TNSP stacked data'!AD70</f>
        <v>-27734</v>
      </c>
      <c r="AE18" s="1">
        <f>'TNSP stacked data'!AE70</f>
        <v>-27485</v>
      </c>
      <c r="AF18" s="1">
        <f>'TNSP stacked data'!AF70</f>
        <v>-37482.894318002407</v>
      </c>
      <c r="AG18" s="1">
        <f>'TNSP stacked data'!AG70</f>
        <v>-45615.978415981182</v>
      </c>
      <c r="AH18" s="1">
        <f>'TNSP stacked data'!AH70</f>
        <v>-39234.542209470506</v>
      </c>
      <c r="AI18" s="1">
        <f>'TNSP stacked data'!AI70</f>
        <v>-34214.00570801078</v>
      </c>
      <c r="AJ18" s="1">
        <f>'TNSP stacked data'!AJ70</f>
        <v>-36306.683256746022</v>
      </c>
    </row>
    <row r="19" spans="1:36" x14ac:dyDescent="0.25">
      <c r="A19" s="21" t="s">
        <v>53</v>
      </c>
      <c r="B19" s="1">
        <f>'TNSP stacked data'!B71</f>
        <v>16072</v>
      </c>
      <c r="C19" s="1">
        <f>'TNSP stacked data'!C71</f>
        <v>14000</v>
      </c>
      <c r="D19" s="1">
        <f>'TNSP stacked data'!D71</f>
        <v>46251</v>
      </c>
      <c r="E19" s="1">
        <f>'TNSP stacked data'!E71</f>
        <v>92649.064179541194</v>
      </c>
      <c r="F19" s="1">
        <f>'TNSP stacked data'!F71</f>
        <v>73546.430643036001</v>
      </c>
      <c r="G19" s="1">
        <f>'TNSP stacked data'!G71</f>
        <v>42707.424353078299</v>
      </c>
      <c r="H19" s="1">
        <f>'TNSP stacked data'!H71</f>
        <v>79860.015192464198</v>
      </c>
      <c r="I19" s="1">
        <f>'TNSP stacked data'!I71</f>
        <v>75782.438464236096</v>
      </c>
      <c r="J19" s="26"/>
      <c r="K19" s="1">
        <f>'TNSP stacked data'!K71</f>
        <v>2578</v>
      </c>
      <c r="L19" s="1">
        <f>'TNSP stacked data'!L71</f>
        <v>221</v>
      </c>
      <c r="M19" s="1">
        <f>'TNSP stacked data'!M71</f>
        <v>178</v>
      </c>
      <c r="N19" s="1">
        <f>'TNSP stacked data'!N71</f>
        <v>6549.2318605862602</v>
      </c>
      <c r="O19" s="1">
        <f>'TNSP stacked data'!O71</f>
        <v>0</v>
      </c>
      <c r="P19" s="1">
        <f>'TNSP stacked data'!P71</f>
        <v>0</v>
      </c>
      <c r="Q19" s="1">
        <f>'TNSP stacked data'!Q71</f>
        <v>0</v>
      </c>
      <c r="R19" s="1">
        <f>'TNSP stacked data'!R71</f>
        <v>0</v>
      </c>
      <c r="S19" s="26"/>
      <c r="T19" s="1">
        <f>'TNSP stacked data'!T71</f>
        <v>103659</v>
      </c>
      <c r="U19" s="1">
        <f>'TNSP stacked data'!U71</f>
        <v>136409</v>
      </c>
      <c r="V19" s="1">
        <f>'TNSP stacked data'!V71</f>
        <v>209852</v>
      </c>
      <c r="W19" s="1">
        <f>'TNSP stacked data'!W71</f>
        <v>352965.21701626398</v>
      </c>
      <c r="X19" s="1">
        <f>'TNSP stacked data'!X71</f>
        <v>136918.51115666199</v>
      </c>
      <c r="Y19" s="1">
        <f>'TNSP stacked data'!Y71</f>
        <v>246469.72360772299</v>
      </c>
      <c r="Z19" s="1">
        <f>'TNSP stacked data'!Z71</f>
        <v>236731.65483797001</v>
      </c>
      <c r="AA19" s="1">
        <f>'TNSP stacked data'!AA71</f>
        <v>209259.589283821</v>
      </c>
      <c r="AB19" s="26"/>
      <c r="AC19" s="1">
        <f>'TNSP stacked data'!AC71</f>
        <v>31937</v>
      </c>
      <c r="AD19" s="1">
        <f>'TNSP stacked data'!AD71</f>
        <v>40785</v>
      </c>
      <c r="AE19" s="1">
        <f>'TNSP stacked data'!AE71</f>
        <v>53962</v>
      </c>
      <c r="AF19" s="1">
        <f>'TNSP stacked data'!AF71</f>
        <v>61606.977390971304</v>
      </c>
      <c r="AG19" s="1">
        <f>'TNSP stacked data'!AG71</f>
        <v>28037.032074973598</v>
      </c>
      <c r="AH19" s="1">
        <f>'TNSP stacked data'!AH71</f>
        <v>81128.177846776598</v>
      </c>
      <c r="AI19" s="1">
        <f>'TNSP stacked data'!AI71</f>
        <v>50375.673540318996</v>
      </c>
      <c r="AJ19" s="1">
        <f>'TNSP stacked data'!AJ71</f>
        <v>86568.845623669695</v>
      </c>
    </row>
    <row r="20" spans="1:36" x14ac:dyDescent="0.25">
      <c r="A20" s="21" t="s">
        <v>54</v>
      </c>
      <c r="B20" s="1">
        <f>'TNSP stacked data'!B72</f>
        <v>0</v>
      </c>
      <c r="C20" s="1">
        <f>'TNSP stacked data'!C72</f>
        <v>0</v>
      </c>
      <c r="D20" s="1">
        <f>'TNSP stacked data'!D72</f>
        <v>0</v>
      </c>
      <c r="E20" s="1">
        <f>'TNSP stacked data'!E72</f>
        <v>0</v>
      </c>
      <c r="F20" s="1">
        <f>'TNSP stacked data'!F72</f>
        <v>0</v>
      </c>
      <c r="G20" s="1">
        <f>'TNSP stacked data'!G72</f>
        <v>0</v>
      </c>
      <c r="H20" s="1">
        <f>'TNSP stacked data'!H72</f>
        <v>0</v>
      </c>
      <c r="I20" s="1">
        <f>'TNSP stacked data'!I72</f>
        <v>0</v>
      </c>
      <c r="J20" s="26"/>
      <c r="K20" s="1">
        <f>'TNSP stacked data'!K72</f>
        <v>0</v>
      </c>
      <c r="L20" s="1">
        <f>'TNSP stacked data'!L72</f>
        <v>0</v>
      </c>
      <c r="M20" s="1">
        <f>'TNSP stacked data'!M72</f>
        <v>0</v>
      </c>
      <c r="N20" s="1">
        <f>'TNSP stacked data'!N72</f>
        <v>0</v>
      </c>
      <c r="O20" s="1">
        <f>'TNSP stacked data'!O72</f>
        <v>0</v>
      </c>
      <c r="P20" s="1">
        <f>'TNSP stacked data'!P72</f>
        <v>0</v>
      </c>
      <c r="Q20" s="1">
        <f>'TNSP stacked data'!Q72</f>
        <v>0</v>
      </c>
      <c r="R20" s="1">
        <f>'TNSP stacked data'!R72</f>
        <v>0</v>
      </c>
      <c r="S20" s="26"/>
      <c r="T20" s="1">
        <f>'TNSP stacked data'!T72</f>
        <v>-2278</v>
      </c>
      <c r="U20" s="1">
        <f>'TNSP stacked data'!U72</f>
        <v>-239</v>
      </c>
      <c r="V20" s="1">
        <f>'TNSP stacked data'!V72</f>
        <v>-597</v>
      </c>
      <c r="W20" s="1">
        <f>'TNSP stacked data'!W72</f>
        <v>-1387</v>
      </c>
      <c r="X20" s="1">
        <f>'TNSP stacked data'!X72</f>
        <v>-1870.7280499999999</v>
      </c>
      <c r="Y20" s="1">
        <f>'TNSP stacked data'!Y72</f>
        <v>-1055.1251199999399</v>
      </c>
      <c r="Z20" s="1">
        <f>'TNSP stacked data'!Z72</f>
        <v>-2391.5924199999399</v>
      </c>
      <c r="AA20" s="1">
        <f>'TNSP stacked data'!AA72</f>
        <v>-432.27473999994299</v>
      </c>
      <c r="AB20" s="26"/>
      <c r="AC20" s="1">
        <f>'TNSP stacked data'!AC72</f>
        <v>-5327</v>
      </c>
      <c r="AD20" s="1">
        <f>'TNSP stacked data'!AD72</f>
        <v>-4221</v>
      </c>
      <c r="AE20" s="1">
        <f>'TNSP stacked data'!AE72</f>
        <v>-4693</v>
      </c>
      <c r="AF20" s="1">
        <f>'TNSP stacked data'!AF72</f>
        <v>-2576</v>
      </c>
      <c r="AG20" s="1">
        <f>'TNSP stacked data'!AG72</f>
        <v>-2586.5561499999999</v>
      </c>
      <c r="AH20" s="1">
        <f>'TNSP stacked data'!AH72</f>
        <v>-4018.2957799999999</v>
      </c>
      <c r="AI20" s="1">
        <f>'TNSP stacked data'!AI72</f>
        <v>-3052.8013500000002</v>
      </c>
      <c r="AJ20" s="1">
        <f>'TNSP stacked data'!AJ72</f>
        <v>-2760.1592799999999</v>
      </c>
    </row>
    <row r="21" spans="1:36" x14ac:dyDescent="0.25">
      <c r="A21" s="21" t="s">
        <v>55</v>
      </c>
      <c r="B21" s="1">
        <f>'TNSP stacked data'!B73</f>
        <v>1267077.6261765629</v>
      </c>
      <c r="C21" s="1">
        <f>'TNSP stacked data'!C73</f>
        <v>1260952.6261765629</v>
      </c>
      <c r="D21" s="1">
        <f>'TNSP stacked data'!D73</f>
        <v>1310347.6261765629</v>
      </c>
      <c r="E21" s="1">
        <f>'TNSP stacked data'!E73</f>
        <v>1381871.7586736616</v>
      </c>
      <c r="F21" s="1">
        <f>'TNSP stacked data'!F73</f>
        <v>1438330.3744896937</v>
      </c>
      <c r="G21" s="1">
        <f>'TNSP stacked data'!G73</f>
        <v>1468868.0326552945</v>
      </c>
      <c r="H21" s="1">
        <f>'TNSP stacked data'!H73</f>
        <v>1509003.2929434481</v>
      </c>
      <c r="I21" s="1">
        <f>'TNSP stacked data'!I73</f>
        <v>1556927.2203912665</v>
      </c>
      <c r="J21" s="26"/>
      <c r="K21" s="1">
        <f>'TNSP stacked data'!K73</f>
        <v>208543.15624601059</v>
      </c>
      <c r="L21" s="1">
        <f>'TNSP stacked data'!L73</f>
        <v>208322.15624601059</v>
      </c>
      <c r="M21" s="1">
        <f>'TNSP stacked data'!M73</f>
        <v>211675.15624601059</v>
      </c>
      <c r="N21" s="1">
        <f>'TNSP stacked data'!N73</f>
        <v>217539.34597025494</v>
      </c>
      <c r="O21" s="1">
        <f>'TNSP stacked data'!O73</f>
        <v>217546.17153907407</v>
      </c>
      <c r="P21" s="1">
        <f>'TNSP stacked data'!P73</f>
        <v>218340.55795862366</v>
      </c>
      <c r="Q21" s="1">
        <f>'TNSP stacked data'!Q73</f>
        <v>215128.00596797449</v>
      </c>
      <c r="R21" s="1">
        <f>'TNSP stacked data'!R73</f>
        <v>213733.46749389201</v>
      </c>
      <c r="S21" s="26"/>
      <c r="T21" s="1">
        <f>'TNSP stacked data'!T73</f>
        <v>1035006.9204308742</v>
      </c>
      <c r="U21" s="1">
        <f>'TNSP stacked data'!U73</f>
        <v>1155470.9204308742</v>
      </c>
      <c r="V21" s="1">
        <f>'TNSP stacked data'!V73</f>
        <v>1369065.9204308742</v>
      </c>
      <c r="W21" s="1">
        <f>'TNSP stacked data'!W73</f>
        <v>1702388.4002799967</v>
      </c>
      <c r="X21" s="1">
        <f>'TNSP stacked data'!X73</f>
        <v>1824771.1163535486</v>
      </c>
      <c r="Y21" s="1">
        <f>'TNSP stacked data'!Y73</f>
        <v>2063934.8473422115</v>
      </c>
      <c r="Z21" s="1">
        <f>'TNSP stacked data'!Z73</f>
        <v>2255327.8249627338</v>
      </c>
      <c r="AA21" s="1">
        <f>'TNSP stacked data'!AA73</f>
        <v>2437792.3128407211</v>
      </c>
      <c r="AB21" s="26"/>
      <c r="AC21" s="1">
        <f>'TNSP stacked data'!AC73</f>
        <v>232978.51291487532</v>
      </c>
      <c r="AD21" s="1">
        <f>'TNSP stacked data'!AD73</f>
        <v>241808.51291487532</v>
      </c>
      <c r="AE21" s="1">
        <f>'TNSP stacked data'!AE73</f>
        <v>263593.51291487529</v>
      </c>
      <c r="AF21" s="1">
        <f>'TNSP stacked data'!AF73</f>
        <v>285142.53745502187</v>
      </c>
      <c r="AG21" s="1">
        <f>'TNSP stacked data'!AG73</f>
        <v>264977.03496401443</v>
      </c>
      <c r="AH21" s="1">
        <f>'TNSP stacked data'!AH73</f>
        <v>302852.37482132111</v>
      </c>
      <c r="AI21" s="1">
        <f>'TNSP stacked data'!AI73</f>
        <v>315961.24130362924</v>
      </c>
      <c r="AJ21" s="1">
        <f>'TNSP stacked data'!AJ73</f>
        <v>363463.24439055269</v>
      </c>
    </row>
    <row r="22" spans="1:36" x14ac:dyDescent="0.25">
      <c r="A22" s="21"/>
      <c r="B22" s="14"/>
      <c r="C22" s="14"/>
      <c r="D22" s="14"/>
      <c r="E22" s="14"/>
      <c r="F22" s="14"/>
      <c r="G22" s="14"/>
      <c r="H22" s="14"/>
      <c r="I22" s="14"/>
    </row>
    <row r="23" spans="1:36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T23" s="14"/>
      <c r="U23" s="14"/>
      <c r="V23" s="14"/>
      <c r="W23" s="14"/>
      <c r="X23" s="14"/>
      <c r="Y23" s="14"/>
      <c r="Z23" s="14"/>
      <c r="AA23" s="14"/>
    </row>
    <row r="24" spans="1:36" x14ac:dyDescent="0.25">
      <c r="A24" s="24" t="s">
        <v>62</v>
      </c>
      <c r="B24" s="1">
        <f>B15</f>
        <v>1262533.7235147201</v>
      </c>
      <c r="C24" s="1">
        <f t="shared" ref="C24:I24" si="6">C15</f>
        <v>1267077.6261765629</v>
      </c>
      <c r="D24" s="1">
        <f t="shared" si="6"/>
        <v>1260952.6261765629</v>
      </c>
      <c r="E24" s="1">
        <f t="shared" si="6"/>
        <v>1310348.4446204</v>
      </c>
      <c r="F24" s="1">
        <f t="shared" si="6"/>
        <v>1381871.75867367</v>
      </c>
      <c r="G24" s="1">
        <f t="shared" si="6"/>
        <v>1438330.3744896899</v>
      </c>
      <c r="H24" s="1">
        <f t="shared" si="6"/>
        <v>1468868.0326552901</v>
      </c>
      <c r="I24" s="1">
        <f t="shared" si="6"/>
        <v>1509003.2929434499</v>
      </c>
      <c r="K24" s="1">
        <f>K15</f>
        <v>205149.779809909</v>
      </c>
      <c r="L24" s="1">
        <f t="shared" ref="L24:R24" si="7">L15</f>
        <v>208543.15624601059</v>
      </c>
      <c r="M24" s="1">
        <f t="shared" si="7"/>
        <v>208322.15624601059</v>
      </c>
      <c r="N24" s="1">
        <f t="shared" si="7"/>
        <v>211675.351706371</v>
      </c>
      <c r="O24" s="1">
        <f t="shared" si="7"/>
        <v>217539.345970255</v>
      </c>
      <c r="P24" s="1">
        <f t="shared" si="7"/>
        <v>217546.17153907401</v>
      </c>
      <c r="Q24" s="1">
        <f t="shared" si="7"/>
        <v>218340.55795862299</v>
      </c>
      <c r="R24" s="1">
        <f t="shared" si="7"/>
        <v>215128.00596797501</v>
      </c>
      <c r="T24" s="1">
        <f>T15</f>
        <v>942701.918717255</v>
      </c>
      <c r="U24" s="1">
        <f t="shared" ref="U24:AA24" si="8">U15</f>
        <v>1035006.9204308742</v>
      </c>
      <c r="V24" s="1">
        <f t="shared" si="8"/>
        <v>1155470.9204308742</v>
      </c>
      <c r="W24" s="1">
        <f t="shared" si="8"/>
        <v>1369066.17842716</v>
      </c>
      <c r="X24" s="1">
        <f t="shared" si="8"/>
        <v>1702388.4002799999</v>
      </c>
      <c r="Y24" s="1">
        <f t="shared" si="8"/>
        <v>1824771.11635355</v>
      </c>
      <c r="Z24" s="1">
        <f t="shared" si="8"/>
        <v>2063934.8473422099</v>
      </c>
      <c r="AA24" s="1">
        <f t="shared" si="8"/>
        <v>2255327.8249627398</v>
      </c>
      <c r="AC24" s="1">
        <f>AC15</f>
        <v>229549.874352646</v>
      </c>
      <c r="AD24" s="1">
        <f t="shared" ref="AD24:AJ24" si="9">AD15</f>
        <v>232978.51291487532</v>
      </c>
      <c r="AE24" s="1">
        <f t="shared" si="9"/>
        <v>241808.51291487532</v>
      </c>
      <c r="AF24" s="1">
        <f t="shared" si="9"/>
        <v>263594.45438205299</v>
      </c>
      <c r="AG24" s="1">
        <f t="shared" si="9"/>
        <v>285142.53745502199</v>
      </c>
      <c r="AH24" s="1">
        <f t="shared" si="9"/>
        <v>264977.03496401501</v>
      </c>
      <c r="AI24" s="1">
        <f t="shared" si="9"/>
        <v>302852.37482132099</v>
      </c>
      <c r="AJ24" s="1">
        <f t="shared" si="9"/>
        <v>315961.24130362901</v>
      </c>
    </row>
    <row r="25" spans="1:36" x14ac:dyDescent="0.25">
      <c r="A25" s="24" t="s">
        <v>63</v>
      </c>
      <c r="B25" s="1">
        <f>WACC!C14*B15</f>
        <v>505013.48940588807</v>
      </c>
      <c r="C25" s="1">
        <f>WACC!D14*C15</f>
        <v>506831.05047062517</v>
      </c>
      <c r="D25" s="1">
        <f>WACC!E14*D15</f>
        <v>504381.05047062517</v>
      </c>
      <c r="E25" s="1">
        <f>WACC!F14*E15</f>
        <v>524139.37784815999</v>
      </c>
      <c r="F25" s="1">
        <f>WACC!G14*F15</f>
        <v>552748.70346946805</v>
      </c>
      <c r="G25" s="1">
        <f>WACC!H14*G15</f>
        <v>575332.149795876</v>
      </c>
      <c r="H25" s="1">
        <f>WACC!I14*H15</f>
        <v>587547.21306211606</v>
      </c>
      <c r="I25" s="1">
        <f>WACC!J14*I15</f>
        <v>603601.31717737997</v>
      </c>
      <c r="K25" s="1">
        <f>WACC!C14*K24</f>
        <v>82059.911923963606</v>
      </c>
      <c r="L25" s="1">
        <f>WACC!D14*L24</f>
        <v>83417.262498404249</v>
      </c>
      <c r="M25" s="1">
        <f>WACC!E14*M24</f>
        <v>83328.86249840424</v>
      </c>
      <c r="N25" s="1">
        <f>WACC!F14*N24</f>
        <v>84670.140682548401</v>
      </c>
      <c r="O25" s="1">
        <f>WACC!G14*O24</f>
        <v>87015.738388102007</v>
      </c>
      <c r="P25" s="1">
        <f>WACC!H14*P24</f>
        <v>87018.468615629608</v>
      </c>
      <c r="Q25" s="1">
        <f>WACC!I14*Q24</f>
        <v>87336.223183449198</v>
      </c>
      <c r="R25" s="1">
        <f>WACC!J14*R24</f>
        <v>86051.202387190016</v>
      </c>
      <c r="T25" s="1">
        <f>WACC!C14*T24</f>
        <v>377080.76748690201</v>
      </c>
      <c r="U25" s="1">
        <f>WACC!D14*U24</f>
        <v>414002.76817234972</v>
      </c>
      <c r="V25" s="1">
        <f>WACC!E14*V24</f>
        <v>462188.3681723497</v>
      </c>
      <c r="W25" s="1">
        <f>WACC!F14*W24</f>
        <v>547626.47137086408</v>
      </c>
      <c r="X25" s="1">
        <f>WACC!G14*X24</f>
        <v>680955.36011200002</v>
      </c>
      <c r="Y25" s="1">
        <f>WACC!H14*Y24</f>
        <v>729908.44654142007</v>
      </c>
      <c r="Z25" s="1">
        <f>WACC!I14*Z24</f>
        <v>825573.93893688405</v>
      </c>
      <c r="AA25" s="1">
        <f>WACC!J14*AA24</f>
        <v>902131.12998509593</v>
      </c>
      <c r="AC25" s="1">
        <f>WACC!C14*AC24</f>
        <v>91819.949741058401</v>
      </c>
      <c r="AD25" s="1">
        <f>WACC!D14*AD24</f>
        <v>93191.405165950127</v>
      </c>
      <c r="AE25" s="1">
        <f>WACC!E14*AE24</f>
        <v>96723.405165950127</v>
      </c>
      <c r="AF25" s="1">
        <f>WACC!F14*AF24</f>
        <v>105437.7817528212</v>
      </c>
      <c r="AG25" s="1">
        <f>WACC!G14*AG24</f>
        <v>114057.0149820088</v>
      </c>
      <c r="AH25" s="1">
        <f>WACC!H14*AH24</f>
        <v>105990.81398560602</v>
      </c>
      <c r="AI25" s="1">
        <f>WACC!I14*AI24</f>
        <v>121140.9499285284</v>
      </c>
      <c r="AJ25" s="1">
        <f>WACC!J14*AJ24</f>
        <v>126384.49652145161</v>
      </c>
    </row>
    <row r="26" spans="1:36" x14ac:dyDescent="0.25">
      <c r="A26" s="24" t="s">
        <v>64</v>
      </c>
      <c r="B26" s="1">
        <f>WACC!C15*B24</f>
        <v>757520.23410883208</v>
      </c>
      <c r="C26" s="1">
        <f>WACC!D15*C24</f>
        <v>760246.57570593769</v>
      </c>
      <c r="D26" s="1">
        <f>WACC!E15*D24</f>
        <v>756571.57570593769</v>
      </c>
      <c r="E26" s="1">
        <f>WACC!F15*E24</f>
        <v>786209.06677223998</v>
      </c>
      <c r="F26" s="1">
        <f>WACC!G15*F24</f>
        <v>829123.05520420196</v>
      </c>
      <c r="G26" s="1">
        <f>WACC!H15*G24</f>
        <v>862998.22469381394</v>
      </c>
      <c r="H26" s="1">
        <f>WACC!I15*H24</f>
        <v>881320.81959317403</v>
      </c>
      <c r="I26" s="1">
        <f>WACC!J15*I24</f>
        <v>905401.97576606995</v>
      </c>
      <c r="K26" s="1">
        <f>WACC!C15*K24</f>
        <v>123089.86788594539</v>
      </c>
      <c r="L26" s="1">
        <f>WACC!D15*L24</f>
        <v>125125.89374760634</v>
      </c>
      <c r="M26" s="1">
        <f>WACC!E15*M24</f>
        <v>124993.29374760635</v>
      </c>
      <c r="N26" s="1">
        <f>WACC!F15*N24</f>
        <v>127005.2110238226</v>
      </c>
      <c r="O26" s="1">
        <f>WACC!G15*O24</f>
        <v>130523.607582153</v>
      </c>
      <c r="P26" s="1">
        <f>WACC!H15*P24</f>
        <v>130527.70292344441</v>
      </c>
      <c r="Q26" s="1">
        <f>WACC!I15*Q24</f>
        <v>131004.33477517379</v>
      </c>
      <c r="R26" s="1">
        <f>WACC!J15*R24</f>
        <v>129076.803580785</v>
      </c>
      <c r="T26" s="1">
        <f>WACC!C15*T24</f>
        <v>565621.15123035293</v>
      </c>
      <c r="U26" s="1">
        <f>WACC!D15*U24</f>
        <v>621004.15225852455</v>
      </c>
      <c r="V26" s="1">
        <f>WACC!E15*V24</f>
        <v>693282.55225852446</v>
      </c>
      <c r="W26" s="1">
        <f>WACC!F15*W24</f>
        <v>821439.70705629594</v>
      </c>
      <c r="X26" s="1">
        <f>WACC!G15*X24</f>
        <v>1021433.0401679999</v>
      </c>
      <c r="Y26" s="1">
        <f>WACC!H15*Y24</f>
        <v>1094862.66981213</v>
      </c>
      <c r="Z26" s="1">
        <f>WACC!I15*Z24</f>
        <v>1238360.9084053258</v>
      </c>
      <c r="AA26" s="1">
        <f>WACC!J15*AA24</f>
        <v>1353196.6949776439</v>
      </c>
      <c r="AC26" s="1">
        <f>WACC!C15*AC24</f>
        <v>137729.9246115876</v>
      </c>
      <c r="AD26" s="1">
        <f>WACC!D15*AD24</f>
        <v>139787.10774892519</v>
      </c>
      <c r="AE26" s="1">
        <f>WACC!E15*AE24</f>
        <v>145085.10774892519</v>
      </c>
      <c r="AF26" s="1">
        <f>WACC!F15*AF24</f>
        <v>158156.67262923179</v>
      </c>
      <c r="AG26" s="1">
        <f>WACC!G15*AG24</f>
        <v>171085.52247301317</v>
      </c>
      <c r="AH26" s="1">
        <f>WACC!H15*AH24</f>
        <v>158986.22097840899</v>
      </c>
      <c r="AI26" s="1">
        <f>WACC!I15*AI24</f>
        <v>181711.42489279259</v>
      </c>
      <c r="AJ26" s="1">
        <f>WACC!J15*AJ24</f>
        <v>189576.74478217741</v>
      </c>
    </row>
    <row r="27" spans="1:36" x14ac:dyDescent="0.25">
      <c r="A27" s="24" t="s">
        <v>65</v>
      </c>
      <c r="B27" s="1">
        <f>(WACC!C3+WACC!C9*WACC!C16)*B25</f>
        <v>50375.732662177797</v>
      </c>
      <c r="C27" s="1">
        <f>(WACC!D3+WACC!D9*WACC!D16)*C25</f>
        <v>50394.402384613277</v>
      </c>
      <c r="D27" s="1">
        <f>(WACC!E3+WACC!E9*WACC!E16)*D25</f>
        <v>52196.425887181045</v>
      </c>
      <c r="E27" s="1">
        <f>(WACC!F3+WACC!F9*WACC!F16)*E25</f>
        <v>56168.317909532096</v>
      </c>
      <c r="F27" s="1">
        <f>(WACC!G3+WACC!G9*WACC!G16)*F25</f>
        <v>52867.383998768295</v>
      </c>
      <c r="G27" s="1">
        <f>(WACC!H3+WACC!H9*WACC!H16)*G25</f>
        <v>58041.919240805189</v>
      </c>
      <c r="H27" s="1">
        <f>(WACC!I3+WACC!I9*WACC!I16)*H25</f>
        <v>58043.183552817587</v>
      </c>
      <c r="I27" s="1">
        <f>(WACC!J3+WACC!J9*WACC!J16)*I25</f>
        <v>51998.939481194655</v>
      </c>
      <c r="K27" s="1">
        <f>(WACC!C3+WACC!C9*WACC!C16)*K25</f>
        <v>8185.5797361504092</v>
      </c>
      <c r="L27" s="1">
        <f>(WACC!D3+WACC!D9*WACC!D16)*L25</f>
        <v>8294.2098521075823</v>
      </c>
      <c r="M27" s="1">
        <f>(WACC!E3+WACC!E9*WACC!E16)*M25</f>
        <v>8623.3786769004855</v>
      </c>
      <c r="N27" s="1">
        <f>(WACC!F3+WACC!F9*WACC!F16)*N25</f>
        <v>9073.5014011481235</v>
      </c>
      <c r="O27" s="1">
        <f>(WACC!G3+WACC!G9*WACC!G16)*O25</f>
        <v>8322.5784636404078</v>
      </c>
      <c r="P27" s="1">
        <f>(WACC!H3+WACC!H9*WACC!H16)*P25</f>
        <v>8778.7879221400635</v>
      </c>
      <c r="Q27" s="1">
        <f>(WACC!I3+WACC!I9*WACC!I16)*Q25</f>
        <v>8627.855464801356</v>
      </c>
      <c r="R27" s="1">
        <f>(WACC!J3+WACC!J9*WACC!J16)*R25</f>
        <v>7413.1237588081449</v>
      </c>
      <c r="T27" s="1">
        <f>(WACC!C3+WACC!C9*WACC!C16)*T25</f>
        <v>37614.282258709754</v>
      </c>
      <c r="U27" s="1">
        <f>(WACC!D3+WACC!D9*WACC!D16)*U25</f>
        <v>41164.45128657396</v>
      </c>
      <c r="V27" s="1">
        <f>(WACC!E3+WACC!E9*WACC!E16)*V25</f>
        <v>47830.069909873033</v>
      </c>
      <c r="W27" s="1">
        <f>(WACC!F3+WACC!F9*WACC!F16)*W25</f>
        <v>58685.263957681011</v>
      </c>
      <c r="X27" s="1">
        <f>(WACC!G3+WACC!G9*WACC!G16)*X25</f>
        <v>65129.648035527578</v>
      </c>
      <c r="Y27" s="1">
        <f>(WACC!H3+WACC!H9*WACC!H16)*Y25</f>
        <v>73636.22408789357</v>
      </c>
      <c r="Z27" s="1">
        <f>(WACC!I3+WACC!I9*WACC!I16)*Z25</f>
        <v>81557.598451360784</v>
      </c>
      <c r="AA27" s="1">
        <f>(WACC!J3+WACC!J9*WACC!J16)*AA25</f>
        <v>77716.632978140726</v>
      </c>
      <c r="AC27" s="1">
        <f>(WACC!C3+WACC!C9*WACC!C16)*AC25</f>
        <v>9159.1558210687072</v>
      </c>
      <c r="AD27" s="1">
        <f>(WACC!D3+WACC!D9*WACC!D16)*AD25</f>
        <v>9266.0565416415975</v>
      </c>
      <c r="AE27" s="1">
        <f>(WACC!E3+WACC!E9*WACC!E16)*AE25</f>
        <v>10009.527607330934</v>
      </c>
      <c r="AF27" s="1">
        <f>(WACC!F3+WACC!F9*WACC!F16)*AF25</f>
        <v>11299.02292302863</v>
      </c>
      <c r="AG27" s="1">
        <f>(WACC!G3+WACC!G9*WACC!G16)*AG25</f>
        <v>10908.928362850875</v>
      </c>
      <c r="AH27" s="1">
        <f>(WACC!H3+WACC!H9*WACC!H16)*AH25</f>
        <v>10692.797660972719</v>
      </c>
      <c r="AI27" s="1">
        <f>(WACC!I3+WACC!I9*WACC!I16)*AI25</f>
        <v>11967.389575075546</v>
      </c>
      <c r="AJ27" s="1">
        <f>(WACC!J3+WACC!J9*WACC!J16)*AJ25</f>
        <v>10887.749245996012</v>
      </c>
    </row>
    <row r="28" spans="1:36" x14ac:dyDescent="0.25">
      <c r="A28" s="24" t="s">
        <v>66</v>
      </c>
      <c r="B28" s="1">
        <f>WACC!C7*B26</f>
        <v>52133.955850980827</v>
      </c>
      <c r="C28" s="1">
        <f>WACC!D7*C26</f>
        <v>50149.470852331578</v>
      </c>
      <c r="D28" s="1">
        <f>WACC!E7*D26</f>
        <v>53317.253304122605</v>
      </c>
      <c r="E28" s="1">
        <f>WACC!F7*E26</f>
        <v>67587.817233657028</v>
      </c>
      <c r="F28" s="1">
        <f>WACC!G7*F26</f>
        <v>69042.706945669604</v>
      </c>
      <c r="G28" s="1">
        <f>WACC!H7*G26</f>
        <v>80561.019177365248</v>
      </c>
      <c r="H28" s="1">
        <f>WACC!I7*H26</f>
        <v>83128.259148648154</v>
      </c>
      <c r="I28" s="1">
        <f>WACC!J7*I26</f>
        <v>68965.141808030807</v>
      </c>
      <c r="K28" s="1">
        <f>WACC!C7*K26</f>
        <v>8471.274362219865</v>
      </c>
      <c r="L28" s="1">
        <f>WACC!D7*L26</f>
        <v>8253.8975667740233</v>
      </c>
      <c r="M28" s="1">
        <f>WACC!E7*M26</f>
        <v>8808.5507281177524</v>
      </c>
      <c r="N28" s="1">
        <f>WACC!F7*N26</f>
        <v>10918.221823161573</v>
      </c>
      <c r="O28" s="1">
        <f>WACC!G7*O26</f>
        <v>10868.957425827106</v>
      </c>
      <c r="P28" s="1">
        <f>WACC!H7*P26</f>
        <v>12184.781471739236</v>
      </c>
      <c r="Q28" s="1">
        <f>WACC!I7*Q26</f>
        <v>12356.637955987362</v>
      </c>
      <c r="R28" s="1">
        <f>WACC!J7*R26</f>
        <v>9831.876118388489</v>
      </c>
      <c r="T28" s="1">
        <f>WACC!C7*T26</f>
        <v>38927.10293252398</v>
      </c>
      <c r="U28" s="1">
        <f>WACC!D7*U26</f>
        <v>40964.380015717215</v>
      </c>
      <c r="V28" s="1">
        <f>WACC!E7*V26</f>
        <v>48857.137430263982</v>
      </c>
      <c r="W28" s="1">
        <f>WACC!F7*W26</f>
        <v>70616.479935703042</v>
      </c>
      <c r="X28" s="1">
        <f>WACC!G7*X26</f>
        <v>85056.737494261135</v>
      </c>
      <c r="Y28" s="1">
        <f>WACC!H7*Y26</f>
        <v>102205.60137375747</v>
      </c>
      <c r="Z28" s="1">
        <f>WACC!I7*Z26</f>
        <v>116805.12274859524</v>
      </c>
      <c r="AA28" s="1">
        <f>WACC!J7*AA26</f>
        <v>103073.99857873067</v>
      </c>
      <c r="AC28" s="1">
        <f>WACC!C7*AC26</f>
        <v>9478.8303806916192</v>
      </c>
      <c r="AD28" s="1">
        <f>WACC!D7*AD26</f>
        <v>9221.0207972025273</v>
      </c>
      <c r="AE28" s="1">
        <f>WACC!E7*AE26</f>
        <v>10224.464794738728</v>
      </c>
      <c r="AF28" s="1">
        <f>WACC!F7*AF26</f>
        <v>13596.210900788961</v>
      </c>
      <c r="AG28" s="1">
        <f>WACC!G7*AG26</f>
        <v>14246.627827568769</v>
      </c>
      <c r="AH28" s="1">
        <f>WACC!H7*AH26</f>
        <v>14841.388580750165</v>
      </c>
      <c r="AI28" s="1">
        <f>WACC!I7*AI26</f>
        <v>17139.450337427577</v>
      </c>
      <c r="AJ28" s="1">
        <f>WACC!J7*AJ26</f>
        <v>14440.20163126497</v>
      </c>
    </row>
    <row r="29" spans="1:36" x14ac:dyDescent="0.25">
      <c r="A29" s="21"/>
      <c r="B29" s="14"/>
      <c r="C29" s="14"/>
      <c r="D29" s="14"/>
      <c r="E29" s="14"/>
      <c r="F29" s="14"/>
      <c r="G29" s="14"/>
      <c r="H29" s="14"/>
      <c r="I29" s="14"/>
      <c r="K29" s="14"/>
      <c r="L29" s="14"/>
      <c r="M29" s="14"/>
      <c r="N29" s="14"/>
      <c r="O29" s="14"/>
      <c r="P29" s="14"/>
      <c r="Q29" s="14"/>
      <c r="R29" s="14"/>
      <c r="T29" s="14"/>
      <c r="U29" s="14"/>
      <c r="V29" s="14"/>
      <c r="W29" s="14"/>
      <c r="X29" s="14"/>
      <c r="Y29" s="14"/>
      <c r="Z29" s="14"/>
      <c r="AA29" s="14"/>
      <c r="AC29" s="14"/>
      <c r="AD29" s="14"/>
      <c r="AE29" s="14"/>
      <c r="AF29" s="14"/>
      <c r="AG29" s="14"/>
      <c r="AH29" s="14"/>
      <c r="AI29" s="14"/>
      <c r="AJ29" s="14"/>
    </row>
    <row r="30" spans="1:36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9"/>
      <c r="K30" s="18"/>
      <c r="L30" s="18"/>
      <c r="M30" s="18"/>
      <c r="N30" s="18"/>
      <c r="O30" s="18"/>
      <c r="P30" s="18"/>
      <c r="Q30" s="18"/>
      <c r="R30" s="18"/>
      <c r="S30" s="19"/>
      <c r="T30" s="18"/>
      <c r="U30" s="18"/>
      <c r="V30" s="18"/>
      <c r="W30" s="18"/>
      <c r="X30" s="18"/>
      <c r="Y30" s="18"/>
      <c r="Z30" s="18"/>
      <c r="AA30" s="18"/>
      <c r="AB30" s="19"/>
      <c r="AC30" s="18"/>
      <c r="AD30" s="18"/>
      <c r="AE30" s="18"/>
      <c r="AF30" s="18"/>
      <c r="AG30" s="18"/>
      <c r="AH30" s="18"/>
      <c r="AI30" s="18"/>
      <c r="AJ30" s="18"/>
    </row>
    <row r="31" spans="1:36" x14ac:dyDescent="0.25">
      <c r="A31" s="24" t="s">
        <v>44</v>
      </c>
      <c r="B31" s="1">
        <f>B15*WACC!C21</f>
        <v>102509.68851315862</v>
      </c>
      <c r="C31" s="1">
        <f>C15*WACC!D21</f>
        <v>100543.87323694484</v>
      </c>
      <c r="D31" s="1">
        <f>D15*WACC!E21</f>
        <v>105513.67919130367</v>
      </c>
      <c r="E31" s="1">
        <f>E15*WACC!F21</f>
        <v>123756.13514318914</v>
      </c>
      <c r="F31" s="1">
        <f>F15*WACC!G21</f>
        <v>121910.09094443789</v>
      </c>
      <c r="G31" s="1">
        <f>G15*WACC!H21</f>
        <v>138602.93841817044</v>
      </c>
      <c r="H31" s="1">
        <f>H15*WACC!I21</f>
        <v>141171.44270146574</v>
      </c>
      <c r="I31" s="1">
        <f>I15*WACC!J21</f>
        <v>120964.08128922546</v>
      </c>
      <c r="K31" s="1">
        <f>K15*WACC!C21</f>
        <v>16656.854098370273</v>
      </c>
      <c r="L31" s="1">
        <f>L15*WACC!D21</f>
        <v>16548.107418881606</v>
      </c>
      <c r="M31" s="1">
        <f>M15*WACC!E21</f>
        <v>17431.92940501824</v>
      </c>
      <c r="N31" s="1">
        <f>N15*WACC!F21</f>
        <v>19991.723224309699</v>
      </c>
      <c r="O31" s="1">
        <f>O15*WACC!G21</f>
        <v>19191.535889467512</v>
      </c>
      <c r="P31" s="1">
        <f>P15*WACC!H21</f>
        <v>20963.569393879301</v>
      </c>
      <c r="Q31" s="1">
        <f>Q15*WACC!I21</f>
        <v>20984.49342078872</v>
      </c>
      <c r="R31" s="1">
        <f>R15*WACC!J21</f>
        <v>17244.999877196635</v>
      </c>
      <c r="T31" s="1">
        <f>T15*WACC!C21</f>
        <v>76541.385191233741</v>
      </c>
      <c r="U31" s="1">
        <f>U15*WACC!D21</f>
        <v>82128.831302291161</v>
      </c>
      <c r="V31" s="1">
        <f>V15*WACC!E21</f>
        <v>96687.207340137029</v>
      </c>
      <c r="W31" s="1">
        <f>W15*WACC!F21</f>
        <v>129301.74389338406</v>
      </c>
      <c r="X31" s="1">
        <f>X15*WACC!G21</f>
        <v>150186.38552978871</v>
      </c>
      <c r="Y31" s="1">
        <f>Y15*WACC!H21</f>
        <v>175841.82546165102</v>
      </c>
      <c r="Z31" s="1">
        <f>Z15*WACC!I21</f>
        <v>198362.72119995602</v>
      </c>
      <c r="AA31" s="1">
        <f>AA15*WACC!J21</f>
        <v>180790.63155687141</v>
      </c>
      <c r="AC31" s="1">
        <f>AC15*WACC!C21</f>
        <v>18637.986201760326</v>
      </c>
      <c r="AD31" s="1">
        <f>AD15*WACC!D21</f>
        <v>18487.077338844123</v>
      </c>
      <c r="AE31" s="1">
        <f>AE15*WACC!E21</f>
        <v>20233.992402069667</v>
      </c>
      <c r="AF31" s="1">
        <f>AF15*WACC!F21</f>
        <v>24895.233823817591</v>
      </c>
      <c r="AG31" s="1">
        <f>AG15*WACC!G21</f>
        <v>25155.556190419644</v>
      </c>
      <c r="AH31" s="1">
        <f>AH15*WACC!H21</f>
        <v>25534.186241722888</v>
      </c>
      <c r="AI31" s="1">
        <f>AI15*WACC!I21</f>
        <v>29106.839912503125</v>
      </c>
      <c r="AJ31" s="1">
        <f>AJ15*WACC!J21</f>
        <v>25327.950877260981</v>
      </c>
    </row>
    <row r="32" spans="1:36" x14ac:dyDescent="0.25">
      <c r="A32" s="24" t="s">
        <v>45</v>
      </c>
      <c r="B32" s="1">
        <f>B18</f>
        <v>-11528.097338157299</v>
      </c>
      <c r="C32" s="1">
        <f t="shared" ref="C32:I32" si="10">C18</f>
        <v>-20125</v>
      </c>
      <c r="D32" s="1">
        <f t="shared" si="10"/>
        <v>3144</v>
      </c>
      <c r="E32" s="1">
        <f t="shared" si="10"/>
        <v>-21125.750126279603</v>
      </c>
      <c r="F32" s="1">
        <f t="shared" si="10"/>
        <v>-17087.814827012196</v>
      </c>
      <c r="G32" s="1">
        <f t="shared" si="10"/>
        <v>-12169.766187473804</v>
      </c>
      <c r="H32" s="1">
        <f t="shared" si="10"/>
        <v>-39724.754904306297</v>
      </c>
      <c r="I32" s="1">
        <f t="shared" si="10"/>
        <v>-27858.511016419201</v>
      </c>
      <c r="K32" s="1">
        <f t="shared" ref="K32:R32" si="11">K18</f>
        <v>815.37643610159012</v>
      </c>
      <c r="L32" s="1">
        <f t="shared" si="11"/>
        <v>-442</v>
      </c>
      <c r="M32" s="1">
        <f t="shared" si="11"/>
        <v>3175</v>
      </c>
      <c r="N32" s="1">
        <f t="shared" si="11"/>
        <v>-685.23759670231993</v>
      </c>
      <c r="O32" s="1">
        <f t="shared" si="11"/>
        <v>6.8255688190702131</v>
      </c>
      <c r="P32" s="1">
        <f t="shared" si="11"/>
        <v>794.38641954966079</v>
      </c>
      <c r="Q32" s="1">
        <f t="shared" si="11"/>
        <v>-3212.5519906484801</v>
      </c>
      <c r="R32" s="1">
        <f t="shared" si="11"/>
        <v>-1394.5384740830295</v>
      </c>
      <c r="T32" s="1">
        <f t="shared" ref="T32:AA32" si="12">T18</f>
        <v>-9075.9982863808036</v>
      </c>
      <c r="U32" s="1">
        <f t="shared" si="12"/>
        <v>-15706</v>
      </c>
      <c r="V32" s="1">
        <f t="shared" si="12"/>
        <v>4341</v>
      </c>
      <c r="W32" s="1">
        <f t="shared" si="12"/>
        <v>-18255.995163427004</v>
      </c>
      <c r="X32" s="1">
        <f t="shared" si="12"/>
        <v>-12665.067033113199</v>
      </c>
      <c r="Y32" s="1">
        <f t="shared" si="12"/>
        <v>-6250.8674990615982</v>
      </c>
      <c r="Z32" s="1">
        <f t="shared" si="12"/>
        <v>-42947.084797446005</v>
      </c>
      <c r="AA32" s="1">
        <f t="shared" si="12"/>
        <v>-26362.826665840097</v>
      </c>
      <c r="AC32" s="1">
        <f t="shared" ref="AC32:AJ32" si="13">AC18</f>
        <v>-23181.361437770691</v>
      </c>
      <c r="AD32" s="1">
        <f t="shared" si="13"/>
        <v>-27734</v>
      </c>
      <c r="AE32" s="1">
        <f t="shared" si="13"/>
        <v>-27485</v>
      </c>
      <c r="AF32" s="1">
        <f t="shared" si="13"/>
        <v>-37482.894318002407</v>
      </c>
      <c r="AG32" s="1">
        <f t="shared" si="13"/>
        <v>-45615.978415981182</v>
      </c>
      <c r="AH32" s="1">
        <f t="shared" si="13"/>
        <v>-39234.542209470506</v>
      </c>
      <c r="AI32" s="1">
        <f t="shared" si="13"/>
        <v>-34214.00570801078</v>
      </c>
      <c r="AJ32" s="1">
        <f t="shared" si="13"/>
        <v>-36306.683256746022</v>
      </c>
    </row>
    <row r="33" spans="1:36" x14ac:dyDescent="0.25">
      <c r="A33" s="24" t="s">
        <v>80</v>
      </c>
      <c r="B33" s="20">
        <f>B10*B4</f>
        <v>57738.421334835853</v>
      </c>
      <c r="C33" s="20">
        <f t="shared" ref="C33:I33" si="14">C10*C4</f>
        <v>56846.563515455731</v>
      </c>
      <c r="D33" s="20">
        <f t="shared" si="14"/>
        <v>52658.567575404304</v>
      </c>
      <c r="E33" s="20">
        <f t="shared" si="14"/>
        <v>51563.527056089137</v>
      </c>
      <c r="F33" s="20">
        <f t="shared" si="14"/>
        <v>55183.303319040628</v>
      </c>
      <c r="G33" s="20">
        <f t="shared" si="14"/>
        <v>52904.065864856821</v>
      </c>
      <c r="H33" s="20">
        <f t="shared" si="14"/>
        <v>55113.405826169757</v>
      </c>
      <c r="I33" s="20">
        <f t="shared" si="14"/>
        <v>50254.201615637598</v>
      </c>
      <c r="J33" s="19"/>
      <c r="K33" s="20">
        <f>B10*B5</f>
        <v>9381.9469553957024</v>
      </c>
      <c r="L33" s="20">
        <f t="shared" ref="L33:R33" si="15">C10*C5</f>
        <v>9356.1448267578362</v>
      </c>
      <c r="M33" s="20">
        <f t="shared" si="15"/>
        <v>8699.7291685710279</v>
      </c>
      <c r="N33" s="20">
        <f t="shared" si="15"/>
        <v>8329.6376392315833</v>
      </c>
      <c r="O33" s="20">
        <f t="shared" si="15"/>
        <v>8687.1590197518326</v>
      </c>
      <c r="P33" s="20">
        <f t="shared" si="15"/>
        <v>8001.6922341878208</v>
      </c>
      <c r="Q33" s="20">
        <f t="shared" si="15"/>
        <v>8192.3573197606074</v>
      </c>
      <c r="R33" s="20">
        <f t="shared" si="15"/>
        <v>7164.3887297268157</v>
      </c>
      <c r="S33" s="19"/>
      <c r="T33" s="20">
        <f>B6*B10</f>
        <v>43111.815203263708</v>
      </c>
      <c r="U33" s="20">
        <f t="shared" ref="U33:AA33" si="16">C6*C10</f>
        <v>46434.871412535897</v>
      </c>
      <c r="V33" s="20">
        <f t="shared" si="16"/>
        <v>48253.552339565853</v>
      </c>
      <c r="W33" s="20">
        <f t="shared" si="16"/>
        <v>53874.128841627353</v>
      </c>
      <c r="X33" s="20">
        <f t="shared" si="16"/>
        <v>67982.73057525621</v>
      </c>
      <c r="Y33" s="20">
        <f t="shared" si="16"/>
        <v>67117.967499022954</v>
      </c>
      <c r="Z33" s="20">
        <f t="shared" si="16"/>
        <v>77440.911172065506</v>
      </c>
      <c r="AA33" s="20">
        <f t="shared" si="16"/>
        <v>75108.98071266328</v>
      </c>
      <c r="AB33" s="19"/>
      <c r="AC33" s="20">
        <f>B7*B10</f>
        <v>10497.816506504727</v>
      </c>
      <c r="AD33" s="20">
        <f t="shared" ref="AD33:AJ33" si="17">C7*C10</f>
        <v>10452.420245250525</v>
      </c>
      <c r="AE33" s="20">
        <f t="shared" si="17"/>
        <v>10098.150916458799</v>
      </c>
      <c r="AF33" s="20">
        <f t="shared" si="17"/>
        <v>10372.706463051913</v>
      </c>
      <c r="AG33" s="20">
        <f t="shared" si="17"/>
        <v>11386.807085951337</v>
      </c>
      <c r="AH33" s="20">
        <f t="shared" si="17"/>
        <v>9746.2744019324091</v>
      </c>
      <c r="AI33" s="20">
        <f t="shared" si="17"/>
        <v>11363.325682004132</v>
      </c>
      <c r="AJ33" s="20">
        <f t="shared" si="17"/>
        <v>10522.428941972323</v>
      </c>
    </row>
    <row r="34" spans="1:36" x14ac:dyDescent="0.25">
      <c r="A34" s="25" t="s">
        <v>46</v>
      </c>
      <c r="B34" s="20">
        <f t="shared" ref="B34:I34" si="18">B50</f>
        <v>4487.1916670926475</v>
      </c>
      <c r="C34" s="20">
        <f t="shared" si="18"/>
        <v>6893.0831945669488</v>
      </c>
      <c r="D34" s="20">
        <f t="shared" si="18"/>
        <v>-454.79086334770494</v>
      </c>
      <c r="E34" s="20">
        <f t="shared" si="18"/>
        <v>8419.0339880534539</v>
      </c>
      <c r="F34" s="20">
        <f t="shared" si="18"/>
        <v>4573.3165830557209</v>
      </c>
      <c r="G34" s="20">
        <f t="shared" si="18"/>
        <v>3563.8494439336982</v>
      </c>
      <c r="H34" s="20">
        <f t="shared" si="18"/>
        <v>12270.847982314643</v>
      </c>
      <c r="I34" s="20">
        <f t="shared" si="18"/>
        <v>5024.5038749769246</v>
      </c>
      <c r="J34" s="19"/>
      <c r="K34" s="20">
        <f t="shared" ref="K34:R34" si="19">K50</f>
        <v>729.12617328449801</v>
      </c>
      <c r="L34" s="20">
        <f t="shared" si="19"/>
        <v>1134.4270066258027</v>
      </c>
      <c r="M34" s="20">
        <f t="shared" si="19"/>
        <v>-75.042819917448412</v>
      </c>
      <c r="N34" s="20">
        <f t="shared" si="19"/>
        <v>1360.021441445966</v>
      </c>
      <c r="O34" s="20">
        <f t="shared" si="19"/>
        <v>719.94835421468599</v>
      </c>
      <c r="P34" s="20">
        <f t="shared" si="19"/>
        <v>539.02901323661899</v>
      </c>
      <c r="Q34" s="20">
        <f t="shared" si="19"/>
        <v>1824.0057891659353</v>
      </c>
      <c r="R34" s="20">
        <f t="shared" si="19"/>
        <v>716.30824442651465</v>
      </c>
      <c r="S34" s="19"/>
      <c r="T34" s="20">
        <f t="shared" ref="T34:AA34" si="20">T50</f>
        <v>3350.4722412042374</v>
      </c>
      <c r="U34" s="20">
        <f t="shared" si="20"/>
        <v>5630.6298658476417</v>
      </c>
      <c r="V34" s="20">
        <f t="shared" si="20"/>
        <v>-416.79885533877899</v>
      </c>
      <c r="W34" s="20">
        <f t="shared" si="20"/>
        <v>8796.2974546146579</v>
      </c>
      <c r="X34" s="20">
        <f t="shared" si="20"/>
        <v>5634.0691912502471</v>
      </c>
      <c r="Y34" s="20">
        <f t="shared" si="20"/>
        <v>4521.3600739191143</v>
      </c>
      <c r="Z34" s="20">
        <f t="shared" si="20"/>
        <v>17242.005540385788</v>
      </c>
      <c r="AA34" s="20">
        <f t="shared" si="20"/>
        <v>7509.52860663722</v>
      </c>
      <c r="AB34" s="19"/>
      <c r="AC34" s="20">
        <f t="shared" ref="AC34:AJ34" si="21">AC50</f>
        <v>815.84694665412792</v>
      </c>
      <c r="AD34" s="20">
        <f t="shared" si="21"/>
        <v>1267.4317205789378</v>
      </c>
      <c r="AE34" s="20">
        <f t="shared" si="21"/>
        <v>-87.343197412579812</v>
      </c>
      <c r="AF34" s="20">
        <f t="shared" si="21"/>
        <v>1693.6034683109058</v>
      </c>
      <c r="AG34" s="20">
        <f t="shared" si="21"/>
        <v>943.68170337981473</v>
      </c>
      <c r="AH34" s="20">
        <f t="shared" si="21"/>
        <v>656.55170429585917</v>
      </c>
      <c r="AI34" s="20">
        <f t="shared" si="21"/>
        <v>2530.0131597237473</v>
      </c>
      <c r="AJ34" s="20">
        <f t="shared" si="21"/>
        <v>1052.0510383883575</v>
      </c>
    </row>
    <row r="35" spans="1:36" x14ac:dyDescent="0.25">
      <c r="A35" s="25" t="s">
        <v>47</v>
      </c>
      <c r="B35" s="20">
        <f>-B34*WACC!C13</f>
        <v>-2243.5958335463238</v>
      </c>
      <c r="C35" s="20">
        <f>-C34*WACC!D13</f>
        <v>-3446.5415972834744</v>
      </c>
      <c r="D35" s="20">
        <f>-D34*WACC!E13</f>
        <v>227.39543167385247</v>
      </c>
      <c r="E35" s="20">
        <f>-E34*WACC!F13</f>
        <v>-4209.5169940267269</v>
      </c>
      <c r="F35" s="20">
        <f>-F34*WACC!G13</f>
        <v>-2286.6582915278605</v>
      </c>
      <c r="G35" s="20">
        <f>-G34*WACC!H13</f>
        <v>-1781.9247219668491</v>
      </c>
      <c r="H35" s="20">
        <f>-H34*WACC!I13</f>
        <v>-6135.4239911573213</v>
      </c>
      <c r="I35" s="20">
        <f>-I34*WACC!J13</f>
        <v>-2512.2519374884623</v>
      </c>
      <c r="J35" s="19"/>
      <c r="K35" s="20">
        <f>-K34*WACC!C13</f>
        <v>-364.563086642249</v>
      </c>
      <c r="L35" s="20">
        <f>-L34*WACC!D13</f>
        <v>-567.21350331290137</v>
      </c>
      <c r="M35" s="20">
        <f>-M34*WACC!E13</f>
        <v>37.521409958724206</v>
      </c>
      <c r="N35" s="20">
        <f>-N34*WACC!F13</f>
        <v>-680.01072072298302</v>
      </c>
      <c r="O35" s="20">
        <f>-O34*WACC!G13</f>
        <v>-359.974177107343</v>
      </c>
      <c r="P35" s="20">
        <f>-P34*WACC!H13</f>
        <v>-269.5145066183095</v>
      </c>
      <c r="Q35" s="20">
        <f>-Q34*WACC!I13</f>
        <v>-912.00289458296766</v>
      </c>
      <c r="R35" s="20">
        <f>-R34*WACC!J13</f>
        <v>-358.15412221325732</v>
      </c>
      <c r="S35" s="19"/>
      <c r="T35" s="20">
        <f>-T34*WACC!C13</f>
        <v>-1675.2361206021187</v>
      </c>
      <c r="U35" s="20">
        <f>-U34*WACC!D13</f>
        <v>-2815.3149329238208</v>
      </c>
      <c r="V35" s="20">
        <f>-V34*WACC!E13</f>
        <v>208.3994276693895</v>
      </c>
      <c r="W35" s="20">
        <f>-W34*WACC!F13</f>
        <v>-4398.148727307329</v>
      </c>
      <c r="X35" s="20">
        <f>-X34*WACC!G13</f>
        <v>-2817.0345956251235</v>
      </c>
      <c r="Y35" s="20">
        <f>-Y34*WACC!H13</f>
        <v>-2260.6800369595571</v>
      </c>
      <c r="Z35" s="20">
        <f>-Z34*WACC!I13</f>
        <v>-8621.0027701928939</v>
      </c>
      <c r="AA35" s="20">
        <f>-AA34*WACC!J13</f>
        <v>-3754.76430331861</v>
      </c>
      <c r="AB35" s="19"/>
      <c r="AC35" s="20">
        <f>-AC34*WACC!C13</f>
        <v>-407.92347332706396</v>
      </c>
      <c r="AD35" s="20">
        <f>-AD34*WACC!D13</f>
        <v>-633.71586028946888</v>
      </c>
      <c r="AE35" s="20">
        <f>-AE34*WACC!E13</f>
        <v>43.671598706289906</v>
      </c>
      <c r="AF35" s="20">
        <f>-AF34*WACC!F13</f>
        <v>-846.80173415545289</v>
      </c>
      <c r="AG35" s="20">
        <f>-AG34*WACC!G13</f>
        <v>-471.84085168990737</v>
      </c>
      <c r="AH35" s="20">
        <f>-AH34*WACC!H13</f>
        <v>-328.27585214792958</v>
      </c>
      <c r="AI35" s="20">
        <f>-AI34*WACC!I13</f>
        <v>-1265.0065798618737</v>
      </c>
      <c r="AJ35" s="20">
        <f>-AJ34*WACC!J13</f>
        <v>-526.02551919417874</v>
      </c>
    </row>
    <row r="36" spans="1:36" x14ac:dyDescent="0.25">
      <c r="A36" s="24" t="s">
        <v>48</v>
      </c>
      <c r="B36" s="20">
        <f t="shared" ref="B36:I36" si="22">B34+B35</f>
        <v>2243.5958335463238</v>
      </c>
      <c r="C36" s="20">
        <f t="shared" si="22"/>
        <v>3446.5415972834744</v>
      </c>
      <c r="D36" s="20">
        <f t="shared" si="22"/>
        <v>-227.39543167385247</v>
      </c>
      <c r="E36" s="20">
        <f t="shared" si="22"/>
        <v>4209.5169940267269</v>
      </c>
      <c r="F36" s="20">
        <f t="shared" si="22"/>
        <v>2286.6582915278605</v>
      </c>
      <c r="G36" s="20">
        <f t="shared" si="22"/>
        <v>1781.9247219668491</v>
      </c>
      <c r="H36" s="20">
        <f t="shared" si="22"/>
        <v>6135.4239911573213</v>
      </c>
      <c r="I36" s="20">
        <f t="shared" si="22"/>
        <v>2512.2519374884623</v>
      </c>
      <c r="J36" s="19"/>
      <c r="K36" s="20">
        <f t="shared" ref="K36:R36" si="23">K34+K35</f>
        <v>364.563086642249</v>
      </c>
      <c r="L36" s="20">
        <f t="shared" si="23"/>
        <v>567.21350331290137</v>
      </c>
      <c r="M36" s="20">
        <f t="shared" si="23"/>
        <v>-37.521409958724206</v>
      </c>
      <c r="N36" s="20">
        <f t="shared" si="23"/>
        <v>680.01072072298302</v>
      </c>
      <c r="O36" s="20">
        <f t="shared" si="23"/>
        <v>359.974177107343</v>
      </c>
      <c r="P36" s="20">
        <f t="shared" si="23"/>
        <v>269.5145066183095</v>
      </c>
      <c r="Q36" s="20">
        <f t="shared" si="23"/>
        <v>912.00289458296766</v>
      </c>
      <c r="R36" s="20">
        <f t="shared" si="23"/>
        <v>358.15412221325732</v>
      </c>
      <c r="S36" s="19"/>
      <c r="T36" s="20">
        <f t="shared" ref="T36:AA36" si="24">T34+T35</f>
        <v>1675.2361206021187</v>
      </c>
      <c r="U36" s="20">
        <f t="shared" si="24"/>
        <v>2815.3149329238208</v>
      </c>
      <c r="V36" s="20">
        <f t="shared" si="24"/>
        <v>-208.3994276693895</v>
      </c>
      <c r="W36" s="20">
        <f t="shared" si="24"/>
        <v>4398.148727307329</v>
      </c>
      <c r="X36" s="20">
        <f t="shared" si="24"/>
        <v>2817.0345956251235</v>
      </c>
      <c r="Y36" s="20">
        <f t="shared" si="24"/>
        <v>2260.6800369595571</v>
      </c>
      <c r="Z36" s="20">
        <f t="shared" si="24"/>
        <v>8621.0027701928939</v>
      </c>
      <c r="AA36" s="20">
        <f t="shared" si="24"/>
        <v>3754.76430331861</v>
      </c>
      <c r="AB36" s="19"/>
      <c r="AC36" s="20">
        <f t="shared" ref="AC36:AJ36" si="25">AC34+AC35</f>
        <v>407.92347332706396</v>
      </c>
      <c r="AD36" s="20">
        <f t="shared" si="25"/>
        <v>633.71586028946888</v>
      </c>
      <c r="AE36" s="20">
        <f t="shared" si="25"/>
        <v>-43.671598706289906</v>
      </c>
      <c r="AF36" s="20">
        <f t="shared" si="25"/>
        <v>846.80173415545289</v>
      </c>
      <c r="AG36" s="20">
        <f t="shared" si="25"/>
        <v>471.84085168990737</v>
      </c>
      <c r="AH36" s="20">
        <f t="shared" si="25"/>
        <v>328.27585214792958</v>
      </c>
      <c r="AI36" s="20">
        <f t="shared" si="25"/>
        <v>1265.0065798618737</v>
      </c>
      <c r="AJ36" s="20">
        <f t="shared" si="25"/>
        <v>526.02551919417874</v>
      </c>
    </row>
    <row r="37" spans="1:36" x14ac:dyDescent="0.25">
      <c r="A37" s="23" t="s">
        <v>81</v>
      </c>
      <c r="B37" s="20">
        <f t="shared" ref="B37:I37" si="26">B31-B32+B33+B36</f>
        <v>174019.8030196981</v>
      </c>
      <c r="C37" s="20">
        <f t="shared" si="26"/>
        <v>180961.97834968404</v>
      </c>
      <c r="D37" s="20">
        <f t="shared" si="26"/>
        <v>154800.85133503412</v>
      </c>
      <c r="E37" s="20">
        <f t="shared" si="26"/>
        <v>200654.9293195846</v>
      </c>
      <c r="F37" s="20">
        <f t="shared" si="26"/>
        <v>196467.86738201856</v>
      </c>
      <c r="G37" s="20">
        <f t="shared" si="26"/>
        <v>205458.69519246792</v>
      </c>
      <c r="H37" s="20">
        <f t="shared" si="26"/>
        <v>242145.02742309912</v>
      </c>
      <c r="I37" s="20">
        <f t="shared" si="26"/>
        <v>201589.04585877073</v>
      </c>
      <c r="J37" s="19"/>
      <c r="K37" s="20">
        <f t="shared" ref="K37:R37" si="27">K31-K32+K33+K36</f>
        <v>25587.987704306637</v>
      </c>
      <c r="L37" s="20">
        <f t="shared" si="27"/>
        <v>26913.465748952345</v>
      </c>
      <c r="M37" s="20">
        <f t="shared" si="27"/>
        <v>22919.137163630541</v>
      </c>
      <c r="N37" s="20">
        <f t="shared" si="27"/>
        <v>29686.609180966589</v>
      </c>
      <c r="O37" s="20">
        <f t="shared" si="27"/>
        <v>28231.843517507619</v>
      </c>
      <c r="P37" s="20">
        <f t="shared" si="27"/>
        <v>28440.389715135771</v>
      </c>
      <c r="Q37" s="20">
        <f t="shared" si="27"/>
        <v>33301.405625780775</v>
      </c>
      <c r="R37" s="20">
        <f t="shared" si="27"/>
        <v>26162.081203219739</v>
      </c>
      <c r="S37" s="19"/>
      <c r="T37" s="20">
        <f t="shared" ref="T37:AA37" si="28">T31-T32+T33+T36</f>
        <v>130404.43480148038</v>
      </c>
      <c r="U37" s="20">
        <f t="shared" si="28"/>
        <v>147085.01764775088</v>
      </c>
      <c r="V37" s="20">
        <f t="shared" si="28"/>
        <v>140391.36025203348</v>
      </c>
      <c r="W37" s="20">
        <f t="shared" si="28"/>
        <v>205830.01662574575</v>
      </c>
      <c r="X37" s="20">
        <f t="shared" si="28"/>
        <v>233651.21773378324</v>
      </c>
      <c r="Y37" s="20">
        <f t="shared" si="28"/>
        <v>251471.34049669513</v>
      </c>
      <c r="Z37" s="20">
        <f t="shared" si="28"/>
        <v>327371.71993966046</v>
      </c>
      <c r="AA37" s="20">
        <f t="shared" si="28"/>
        <v>286017.20323869342</v>
      </c>
      <c r="AB37" s="19"/>
      <c r="AC37" s="20">
        <f t="shared" ref="AC37:AJ37" si="29">AC31-AC32+AC33+AC36</f>
        <v>52725.087619362806</v>
      </c>
      <c r="AD37" s="20">
        <f t="shared" si="29"/>
        <v>57307.213444384121</v>
      </c>
      <c r="AE37" s="20">
        <f t="shared" si="29"/>
        <v>57773.47171982217</v>
      </c>
      <c r="AF37" s="20">
        <f t="shared" si="29"/>
        <v>73597.636339027362</v>
      </c>
      <c r="AG37" s="20">
        <f t="shared" si="29"/>
        <v>82630.182544042065</v>
      </c>
      <c r="AH37" s="20">
        <f t="shared" si="29"/>
        <v>74843.278705273726</v>
      </c>
      <c r="AI37" s="20">
        <f t="shared" si="29"/>
        <v>75949.17788237991</v>
      </c>
      <c r="AJ37" s="20">
        <f t="shared" si="29"/>
        <v>72683.088595173511</v>
      </c>
    </row>
    <row r="38" spans="1:36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9"/>
      <c r="K38" s="18"/>
      <c r="L38" s="18"/>
      <c r="M38" s="18"/>
      <c r="N38" s="18"/>
      <c r="O38" s="18"/>
      <c r="P38" s="18"/>
      <c r="Q38" s="18"/>
      <c r="R38" s="18"/>
      <c r="S38" s="19"/>
      <c r="T38" s="18"/>
      <c r="U38" s="18"/>
      <c r="V38" s="18"/>
      <c r="W38" s="18"/>
      <c r="X38" s="18"/>
      <c r="Y38" s="18"/>
      <c r="Z38" s="18"/>
      <c r="AA38" s="18"/>
      <c r="AB38" s="19"/>
      <c r="AC38" s="18"/>
      <c r="AD38" s="18"/>
      <c r="AE38" s="18"/>
      <c r="AF38" s="18"/>
      <c r="AG38" s="18"/>
      <c r="AH38" s="18"/>
      <c r="AI38" s="18"/>
      <c r="AJ38" s="18"/>
    </row>
    <row r="39" spans="1:36" x14ac:dyDescent="0.25">
      <c r="A39" s="21"/>
    </row>
    <row r="40" spans="1:36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T40" s="14"/>
      <c r="U40" s="14"/>
      <c r="V40" s="14"/>
      <c r="W40" s="14"/>
      <c r="X40" s="14"/>
      <c r="Y40" s="14"/>
      <c r="Z40" s="14"/>
      <c r="AA40" s="14"/>
    </row>
    <row r="41" spans="1:36" x14ac:dyDescent="0.25">
      <c r="A41" s="21" t="s">
        <v>58</v>
      </c>
      <c r="B41" s="17">
        <f>B33</f>
        <v>57738.421334835853</v>
      </c>
      <c r="C41" s="17">
        <f t="shared" ref="C41:I41" si="30">C33</f>
        <v>56846.563515455731</v>
      </c>
      <c r="D41" s="17">
        <f t="shared" si="30"/>
        <v>52658.567575404304</v>
      </c>
      <c r="E41" s="17">
        <f t="shared" si="30"/>
        <v>51563.527056089137</v>
      </c>
      <c r="F41" s="17">
        <f t="shared" si="30"/>
        <v>55183.303319040628</v>
      </c>
      <c r="G41" s="17">
        <f t="shared" si="30"/>
        <v>52904.065864856821</v>
      </c>
      <c r="H41" s="17">
        <f t="shared" si="30"/>
        <v>55113.405826169757</v>
      </c>
      <c r="I41" s="17">
        <f t="shared" si="30"/>
        <v>50254.201615637598</v>
      </c>
      <c r="K41" s="17">
        <f>K33</f>
        <v>9381.9469553957024</v>
      </c>
      <c r="L41" s="17">
        <f t="shared" ref="L41:R41" si="31">L33</f>
        <v>9356.1448267578362</v>
      </c>
      <c r="M41" s="17">
        <f t="shared" si="31"/>
        <v>8699.7291685710279</v>
      </c>
      <c r="N41" s="17">
        <f t="shared" si="31"/>
        <v>8329.6376392315833</v>
      </c>
      <c r="O41" s="17">
        <f t="shared" si="31"/>
        <v>8687.1590197518326</v>
      </c>
      <c r="P41" s="17">
        <f t="shared" si="31"/>
        <v>8001.6922341878208</v>
      </c>
      <c r="Q41" s="17">
        <f t="shared" si="31"/>
        <v>8192.3573197606074</v>
      </c>
      <c r="R41" s="17">
        <f t="shared" si="31"/>
        <v>7164.3887297268157</v>
      </c>
      <c r="T41" s="17">
        <f>T33</f>
        <v>43111.815203263708</v>
      </c>
      <c r="U41" s="17">
        <f t="shared" ref="U41:AA41" si="32">U33</f>
        <v>46434.871412535897</v>
      </c>
      <c r="V41" s="17">
        <f t="shared" si="32"/>
        <v>48253.552339565853</v>
      </c>
      <c r="W41" s="17">
        <f t="shared" si="32"/>
        <v>53874.128841627353</v>
      </c>
      <c r="X41" s="17">
        <f t="shared" si="32"/>
        <v>67982.73057525621</v>
      </c>
      <c r="Y41" s="17">
        <f t="shared" si="32"/>
        <v>67117.967499022954</v>
      </c>
      <c r="Z41" s="17">
        <f t="shared" si="32"/>
        <v>77440.911172065506</v>
      </c>
      <c r="AA41" s="17">
        <f t="shared" si="32"/>
        <v>75108.98071266328</v>
      </c>
      <c r="AC41" s="17">
        <f>AC33</f>
        <v>10497.816506504727</v>
      </c>
      <c r="AD41" s="17">
        <f t="shared" ref="AD41:AJ41" si="33">AD33</f>
        <v>10452.420245250525</v>
      </c>
      <c r="AE41" s="17">
        <f t="shared" si="33"/>
        <v>10098.150916458799</v>
      </c>
      <c r="AF41" s="17">
        <f t="shared" si="33"/>
        <v>10372.706463051913</v>
      </c>
      <c r="AG41" s="17">
        <f t="shared" si="33"/>
        <v>11386.807085951337</v>
      </c>
      <c r="AH41" s="17">
        <f t="shared" si="33"/>
        <v>9746.2744019324091</v>
      </c>
      <c r="AI41" s="17">
        <f t="shared" si="33"/>
        <v>11363.325682004132</v>
      </c>
      <c r="AJ41" s="17">
        <f t="shared" si="33"/>
        <v>10522.428941972323</v>
      </c>
    </row>
    <row r="42" spans="1:36" x14ac:dyDescent="0.25">
      <c r="A42" s="21" t="s">
        <v>59</v>
      </c>
      <c r="B42" s="1">
        <f>B17</f>
        <v>-49190.120276901398</v>
      </c>
      <c r="C42" s="1">
        <f t="shared" ref="C42:I42" si="34">C17</f>
        <v>-50989</v>
      </c>
      <c r="D42" s="1">
        <f t="shared" si="34"/>
        <v>-50341</v>
      </c>
      <c r="E42" s="1">
        <f t="shared" si="34"/>
        <v>-53440.138402985103</v>
      </c>
      <c r="F42" s="1">
        <f t="shared" si="34"/>
        <v>-56997.468507117999</v>
      </c>
      <c r="G42" s="1">
        <f t="shared" si="34"/>
        <v>-60114.112003796603</v>
      </c>
      <c r="H42" s="1">
        <f t="shared" si="34"/>
        <v>-63000.535840553399</v>
      </c>
      <c r="I42" s="1">
        <f t="shared" si="34"/>
        <v>-65621.356185174198</v>
      </c>
      <c r="K42" s="1">
        <f t="shared" ref="K42:R42" si="35">K17</f>
        <v>-5304.3458090753402</v>
      </c>
      <c r="L42" s="1">
        <f t="shared" si="35"/>
        <v>-5522</v>
      </c>
      <c r="M42" s="1">
        <f t="shared" si="35"/>
        <v>-5661</v>
      </c>
      <c r="N42" s="1">
        <f t="shared" si="35"/>
        <v>-5905.3449137521702</v>
      </c>
      <c r="O42" s="1">
        <f t="shared" si="35"/>
        <v>-6275.8992245456702</v>
      </c>
      <c r="P42" s="1">
        <f t="shared" si="35"/>
        <v>-6457.1526317527696</v>
      </c>
      <c r="Q42" s="1">
        <f t="shared" si="35"/>
        <v>-6672.3910528111901</v>
      </c>
      <c r="R42" s="1">
        <f t="shared" si="35"/>
        <v>-6778.1222070153299</v>
      </c>
      <c r="T42" s="1">
        <f t="shared" ref="T42:AA42" si="36">T17</f>
        <v>-37197.275861675203</v>
      </c>
      <c r="U42" s="1">
        <f t="shared" si="36"/>
        <v>-40917</v>
      </c>
      <c r="V42" s="1">
        <f t="shared" si="36"/>
        <v>-44670</v>
      </c>
      <c r="W42" s="1">
        <f t="shared" si="36"/>
        <v>-52018.416333024303</v>
      </c>
      <c r="X42" s="1">
        <f t="shared" si="36"/>
        <v>-61831.519026759401</v>
      </c>
      <c r="Y42" s="1">
        <f t="shared" si="36"/>
        <v>-67076.571377513101</v>
      </c>
      <c r="Z42" s="1">
        <f t="shared" si="36"/>
        <v>-75652.334217696407</v>
      </c>
      <c r="AA42" s="1">
        <f t="shared" si="36"/>
        <v>-82802.461925167794</v>
      </c>
      <c r="AC42" s="1">
        <f t="shared" ref="AC42:AJ42" si="37">AC17</f>
        <v>-30028.950909985218</v>
      </c>
      <c r="AD42" s="1">
        <f t="shared" si="37"/>
        <v>-33409</v>
      </c>
      <c r="AE42" s="1">
        <f t="shared" si="37"/>
        <v>-37742</v>
      </c>
      <c r="AF42" s="1">
        <f t="shared" si="37"/>
        <v>-43983.374080815098</v>
      </c>
      <c r="AG42" s="1">
        <f t="shared" si="37"/>
        <v>-53851.141952588303</v>
      </c>
      <c r="AH42" s="1">
        <f t="shared" si="37"/>
        <v>-48067.110041604297</v>
      </c>
      <c r="AI42" s="1">
        <f t="shared" si="37"/>
        <v>-39013.024663866498</v>
      </c>
      <c r="AJ42" s="1">
        <f t="shared" si="37"/>
        <v>-44213.621227307303</v>
      </c>
    </row>
    <row r="43" spans="1:36" x14ac:dyDescent="0.25">
      <c r="A43" s="21" t="s">
        <v>60</v>
      </c>
      <c r="B43" s="1">
        <f t="shared" ref="B43:I43" si="38">B28</f>
        <v>52133.955850980827</v>
      </c>
      <c r="C43" s="1">
        <f t="shared" si="38"/>
        <v>50149.470852331578</v>
      </c>
      <c r="D43" s="1">
        <f t="shared" si="38"/>
        <v>53317.253304122605</v>
      </c>
      <c r="E43" s="1">
        <f t="shared" si="38"/>
        <v>67587.817233657028</v>
      </c>
      <c r="F43" s="1">
        <f t="shared" si="38"/>
        <v>69042.706945669604</v>
      </c>
      <c r="G43" s="1">
        <f t="shared" si="38"/>
        <v>80561.019177365248</v>
      </c>
      <c r="H43" s="1">
        <f t="shared" si="38"/>
        <v>83128.259148648154</v>
      </c>
      <c r="I43" s="1">
        <f t="shared" si="38"/>
        <v>68965.141808030807</v>
      </c>
      <c r="K43" s="1">
        <f t="shared" ref="K43:R43" si="39">K28</f>
        <v>8471.274362219865</v>
      </c>
      <c r="L43" s="1">
        <f t="shared" si="39"/>
        <v>8253.8975667740233</v>
      </c>
      <c r="M43" s="1">
        <f t="shared" si="39"/>
        <v>8808.5507281177524</v>
      </c>
      <c r="N43" s="1">
        <f t="shared" si="39"/>
        <v>10918.221823161573</v>
      </c>
      <c r="O43" s="1">
        <f t="shared" si="39"/>
        <v>10868.957425827106</v>
      </c>
      <c r="P43" s="1">
        <f t="shared" si="39"/>
        <v>12184.781471739236</v>
      </c>
      <c r="Q43" s="1">
        <f t="shared" si="39"/>
        <v>12356.637955987362</v>
      </c>
      <c r="R43" s="1">
        <f t="shared" si="39"/>
        <v>9831.876118388489</v>
      </c>
      <c r="T43" s="1">
        <f t="shared" ref="T43:AA43" si="40">T28</f>
        <v>38927.10293252398</v>
      </c>
      <c r="U43" s="1">
        <f t="shared" si="40"/>
        <v>40964.380015717215</v>
      </c>
      <c r="V43" s="1">
        <f t="shared" si="40"/>
        <v>48857.137430263982</v>
      </c>
      <c r="W43" s="1">
        <f t="shared" si="40"/>
        <v>70616.479935703042</v>
      </c>
      <c r="X43" s="1">
        <f t="shared" si="40"/>
        <v>85056.737494261135</v>
      </c>
      <c r="Y43" s="1">
        <f t="shared" si="40"/>
        <v>102205.60137375747</v>
      </c>
      <c r="Z43" s="1">
        <f t="shared" si="40"/>
        <v>116805.12274859524</v>
      </c>
      <c r="AA43" s="1">
        <f t="shared" si="40"/>
        <v>103073.99857873067</v>
      </c>
      <c r="AC43" s="1">
        <f t="shared" ref="AC43:AJ43" si="41">AC28</f>
        <v>9478.8303806916192</v>
      </c>
      <c r="AD43" s="1">
        <f t="shared" si="41"/>
        <v>9221.0207972025273</v>
      </c>
      <c r="AE43" s="1">
        <f t="shared" si="41"/>
        <v>10224.464794738728</v>
      </c>
      <c r="AF43" s="1">
        <f t="shared" si="41"/>
        <v>13596.210900788961</v>
      </c>
      <c r="AG43" s="1">
        <f t="shared" si="41"/>
        <v>14246.627827568769</v>
      </c>
      <c r="AH43" s="1">
        <f t="shared" si="41"/>
        <v>14841.388580750165</v>
      </c>
      <c r="AI43" s="1">
        <f t="shared" si="41"/>
        <v>17139.450337427577</v>
      </c>
      <c r="AJ43" s="1">
        <f t="shared" si="41"/>
        <v>14440.20163126497</v>
      </c>
    </row>
    <row r="44" spans="1:36" x14ac:dyDescent="0.25">
      <c r="A44" s="21" t="s">
        <v>67</v>
      </c>
      <c r="B44" s="1">
        <f>B41-B42+B43</f>
        <v>159062.49746271808</v>
      </c>
      <c r="C44" s="1">
        <f t="shared" ref="C44:I44" si="42">C41-C42+C43</f>
        <v>157985.0343677873</v>
      </c>
      <c r="D44" s="1">
        <f t="shared" si="42"/>
        <v>156316.8208795269</v>
      </c>
      <c r="E44" s="1">
        <f t="shared" si="42"/>
        <v>172591.48269273125</v>
      </c>
      <c r="F44" s="1">
        <f t="shared" si="42"/>
        <v>181223.47877182823</v>
      </c>
      <c r="G44" s="1">
        <f t="shared" si="42"/>
        <v>193579.19704601867</v>
      </c>
      <c r="H44" s="1">
        <f t="shared" si="42"/>
        <v>201242.2008153713</v>
      </c>
      <c r="I44" s="1">
        <f t="shared" si="42"/>
        <v>184840.69960884261</v>
      </c>
      <c r="K44" s="1">
        <f t="shared" ref="K44:R44" si="43">K41-K42+K43</f>
        <v>23157.567126690908</v>
      </c>
      <c r="L44" s="1">
        <f t="shared" si="43"/>
        <v>23132.042393531861</v>
      </c>
      <c r="M44" s="1">
        <f t="shared" si="43"/>
        <v>23169.279896688779</v>
      </c>
      <c r="N44" s="1">
        <f t="shared" si="43"/>
        <v>25153.204376145328</v>
      </c>
      <c r="O44" s="1">
        <f t="shared" si="43"/>
        <v>25832.015670124609</v>
      </c>
      <c r="P44" s="1">
        <f t="shared" si="43"/>
        <v>26643.626337679827</v>
      </c>
      <c r="Q44" s="1">
        <f t="shared" si="43"/>
        <v>27221.386328559158</v>
      </c>
      <c r="R44" s="1">
        <f t="shared" si="43"/>
        <v>23774.387055130635</v>
      </c>
      <c r="T44" s="1">
        <f t="shared" ref="T44:AA44" si="44">T41-T42+T43</f>
        <v>119236.19399746289</v>
      </c>
      <c r="U44" s="1">
        <f t="shared" si="44"/>
        <v>128316.2514282531</v>
      </c>
      <c r="V44" s="1">
        <f t="shared" si="44"/>
        <v>141780.68976982983</v>
      </c>
      <c r="W44" s="1">
        <f t="shared" si="44"/>
        <v>176509.02511035471</v>
      </c>
      <c r="X44" s="1">
        <f t="shared" si="44"/>
        <v>214870.98709627675</v>
      </c>
      <c r="Y44" s="1">
        <f t="shared" si="44"/>
        <v>236400.14025029354</v>
      </c>
      <c r="Z44" s="1">
        <f t="shared" si="44"/>
        <v>269898.36813835718</v>
      </c>
      <c r="AA44" s="1">
        <f t="shared" si="44"/>
        <v>260985.44121656177</v>
      </c>
      <c r="AC44" s="1">
        <f t="shared" ref="AC44:AJ44" si="45">AC41-AC42+AC43</f>
        <v>50005.597797181559</v>
      </c>
      <c r="AD44" s="1">
        <f t="shared" si="45"/>
        <v>53082.441042453051</v>
      </c>
      <c r="AE44" s="1">
        <f t="shared" si="45"/>
        <v>58064.615711197526</v>
      </c>
      <c r="AF44" s="1">
        <f t="shared" si="45"/>
        <v>67952.291444655973</v>
      </c>
      <c r="AG44" s="1">
        <f t="shared" si="45"/>
        <v>79484.576866108415</v>
      </c>
      <c r="AH44" s="1">
        <f t="shared" si="45"/>
        <v>72654.773024286871</v>
      </c>
      <c r="AI44" s="1">
        <f t="shared" si="45"/>
        <v>67515.800683298206</v>
      </c>
      <c r="AJ44" s="1">
        <f t="shared" si="45"/>
        <v>69176.251800544589</v>
      </c>
    </row>
    <row r="45" spans="1:36" x14ac:dyDescent="0.25">
      <c r="A45" s="21"/>
      <c r="B45" s="14"/>
      <c r="C45" s="14"/>
      <c r="D45" s="14"/>
      <c r="E45" s="14"/>
      <c r="F45" s="14"/>
      <c r="G45" s="14"/>
      <c r="H45" s="14"/>
      <c r="I45" s="14"/>
      <c r="K45" s="14"/>
      <c r="L45" s="14"/>
      <c r="M45" s="14"/>
      <c r="N45" s="14"/>
      <c r="O45" s="14"/>
      <c r="P45" s="14"/>
      <c r="Q45" s="14"/>
      <c r="R45" s="14"/>
      <c r="T45" s="14"/>
      <c r="U45" s="14"/>
      <c r="V45" s="14"/>
      <c r="W45" s="14"/>
      <c r="X45" s="14"/>
      <c r="Y45" s="14"/>
      <c r="Z45" s="14"/>
      <c r="AA45" s="14"/>
      <c r="AC45" s="14"/>
      <c r="AD45" s="14"/>
      <c r="AE45" s="14"/>
      <c r="AF45" s="14"/>
      <c r="AG45" s="14"/>
      <c r="AH45" s="14"/>
      <c r="AI45" s="14"/>
      <c r="AJ45" s="14"/>
    </row>
    <row r="46" spans="1:36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K46" s="14"/>
      <c r="L46" s="14"/>
      <c r="M46" s="14"/>
      <c r="N46" s="14"/>
      <c r="O46" s="14"/>
      <c r="P46" s="14"/>
      <c r="Q46" s="14"/>
      <c r="R46" s="14"/>
      <c r="T46" s="14"/>
      <c r="U46" s="14"/>
      <c r="V46" s="14"/>
      <c r="W46" s="14"/>
      <c r="X46" s="14"/>
      <c r="Y46" s="14"/>
      <c r="Z46" s="14"/>
      <c r="AA46" s="14"/>
      <c r="AC46" s="14"/>
      <c r="AD46" s="14"/>
      <c r="AE46" s="14"/>
      <c r="AF46" s="14"/>
      <c r="AG46" s="14"/>
      <c r="AH46" s="14"/>
      <c r="AI46" s="14"/>
      <c r="AJ46" s="14"/>
    </row>
    <row r="47" spans="1:36" x14ac:dyDescent="0.25">
      <c r="A47" s="21" t="s">
        <v>73</v>
      </c>
      <c r="B47" s="1">
        <f t="shared" ref="B47:I47" si="46">B37-B44</f>
        <v>14957.30555698002</v>
      </c>
      <c r="C47" s="1">
        <f t="shared" si="46"/>
        <v>22976.943981896737</v>
      </c>
      <c r="D47" s="1">
        <f t="shared" si="46"/>
        <v>-1515.9695444927784</v>
      </c>
      <c r="E47" s="1">
        <f t="shared" si="46"/>
        <v>28063.446626853343</v>
      </c>
      <c r="F47" s="1">
        <f t="shared" si="46"/>
        <v>15244.388610190334</v>
      </c>
      <c r="G47" s="1">
        <f t="shared" si="46"/>
        <v>11879.498146449245</v>
      </c>
      <c r="H47" s="1">
        <f t="shared" si="46"/>
        <v>40902.826607727824</v>
      </c>
      <c r="I47" s="1">
        <f t="shared" si="46"/>
        <v>16748.346249928116</v>
      </c>
      <c r="K47" s="1">
        <f t="shared" ref="K47:R47" si="47">K37-K44</f>
        <v>2430.4205776157287</v>
      </c>
      <c r="L47" s="1">
        <f t="shared" si="47"/>
        <v>3781.4233554204839</v>
      </c>
      <c r="M47" s="1">
        <f t="shared" si="47"/>
        <v>-250.14273305823735</v>
      </c>
      <c r="N47" s="1">
        <f t="shared" si="47"/>
        <v>4533.4048048212608</v>
      </c>
      <c r="O47" s="1">
        <f t="shared" si="47"/>
        <v>2399.8278473830105</v>
      </c>
      <c r="P47" s="1">
        <f t="shared" si="47"/>
        <v>1796.7633774559436</v>
      </c>
      <c r="Q47" s="1">
        <f t="shared" si="47"/>
        <v>6080.0192972216173</v>
      </c>
      <c r="R47" s="1">
        <f t="shared" si="47"/>
        <v>2387.6941480891037</v>
      </c>
      <c r="T47" s="1">
        <f t="shared" ref="T47:AA47" si="48">T37-T44</f>
        <v>11168.240804017492</v>
      </c>
      <c r="U47" s="1">
        <f t="shared" si="48"/>
        <v>18768.766219497775</v>
      </c>
      <c r="V47" s="1">
        <f t="shared" si="48"/>
        <v>-1389.3295177963446</v>
      </c>
      <c r="W47" s="1">
        <f t="shared" si="48"/>
        <v>29320.991515391041</v>
      </c>
      <c r="X47" s="1">
        <f t="shared" si="48"/>
        <v>18780.230637506495</v>
      </c>
      <c r="Y47" s="1">
        <f t="shared" si="48"/>
        <v>15071.200246401597</v>
      </c>
      <c r="Z47" s="1">
        <f t="shared" si="48"/>
        <v>57473.351801303274</v>
      </c>
      <c r="AA47" s="1">
        <f t="shared" si="48"/>
        <v>25031.762022131647</v>
      </c>
      <c r="AC47" s="1">
        <f t="shared" ref="AC47:AJ47" si="49">AC37-AC44</f>
        <v>2719.4898221812473</v>
      </c>
      <c r="AD47" s="1">
        <f t="shared" si="49"/>
        <v>4224.7724019310699</v>
      </c>
      <c r="AE47" s="1">
        <f t="shared" si="49"/>
        <v>-291.14399137535656</v>
      </c>
      <c r="AF47" s="1">
        <f t="shared" si="49"/>
        <v>5645.3448943713884</v>
      </c>
      <c r="AG47" s="1">
        <f t="shared" si="49"/>
        <v>3145.6056779336504</v>
      </c>
      <c r="AH47" s="1">
        <f t="shared" si="49"/>
        <v>2188.5056809868547</v>
      </c>
      <c r="AI47" s="1">
        <f t="shared" si="49"/>
        <v>8433.377199081704</v>
      </c>
      <c r="AJ47" s="1">
        <f t="shared" si="49"/>
        <v>3506.8367946289218</v>
      </c>
    </row>
    <row r="48" spans="1:36" x14ac:dyDescent="0.25">
      <c r="A48" s="21" t="s">
        <v>74</v>
      </c>
      <c r="B48" s="1">
        <f>B47*WACC!C12</f>
        <v>4487.1916670926512</v>
      </c>
      <c r="C48" s="1">
        <f>C47*WACC!D12</f>
        <v>6893.0831945669406</v>
      </c>
      <c r="D48" s="1">
        <f>D47*WACC!E12</f>
        <v>-454.79086334769625</v>
      </c>
      <c r="E48" s="1">
        <f>E47*WACC!F12</f>
        <v>8419.0339880534611</v>
      </c>
      <c r="F48" s="1">
        <f>F47*WACC!G12</f>
        <v>4573.31658305572</v>
      </c>
      <c r="G48" s="1">
        <f>G47*WACC!H12</f>
        <v>3563.8494439336978</v>
      </c>
      <c r="H48" s="1">
        <f>H47*WACC!I12</f>
        <v>12270.847982314643</v>
      </c>
      <c r="I48" s="1">
        <f>I47*WACC!J12</f>
        <v>5024.5038749769183</v>
      </c>
      <c r="K48" s="1">
        <f>K47*WACC!C12</f>
        <v>729.12617328449858</v>
      </c>
      <c r="L48" s="1">
        <f>L47*WACC!D12</f>
        <v>1134.4270066258027</v>
      </c>
      <c r="M48" s="1">
        <f>M47*WACC!E12</f>
        <v>-75.042819917448554</v>
      </c>
      <c r="N48" s="1">
        <f>N47*WACC!F12</f>
        <v>1360.0214414459676</v>
      </c>
      <c r="O48" s="1">
        <f>O47*WACC!G12</f>
        <v>719.94835421468588</v>
      </c>
      <c r="P48" s="1">
        <f>P47*WACC!H12</f>
        <v>539.02901323662036</v>
      </c>
      <c r="Q48" s="1">
        <f>Q47*WACC!I12</f>
        <v>1824.0057891659346</v>
      </c>
      <c r="R48" s="1">
        <f>R47*WACC!J12</f>
        <v>716.30824442651488</v>
      </c>
      <c r="T48" s="1">
        <f>T47*WACC!C12</f>
        <v>3350.4722412042365</v>
      </c>
      <c r="U48" s="1">
        <f>U47*WACC!D12</f>
        <v>5630.6298658476326</v>
      </c>
      <c r="V48" s="1">
        <f>V47*WACC!E12</f>
        <v>-416.79885533877757</v>
      </c>
      <c r="W48" s="1">
        <f>W47*WACC!F12</f>
        <v>8796.2974546146579</v>
      </c>
      <c r="X48" s="1">
        <f>X47*WACC!G12</f>
        <v>5634.069191250248</v>
      </c>
      <c r="Y48" s="1">
        <f>Y47*WACC!H12</f>
        <v>4521.3600739191143</v>
      </c>
      <c r="Z48" s="1">
        <f>Z47*WACC!I12</f>
        <v>17242.005540385777</v>
      </c>
      <c r="AA48" s="1">
        <f>AA47*WACC!J12</f>
        <v>7509.5286066372273</v>
      </c>
      <c r="AC48" s="1">
        <f>AC47*WACC!C12</f>
        <v>815.84694665412792</v>
      </c>
      <c r="AD48" s="1">
        <f>AD47*WACC!D12</f>
        <v>1267.4317205789384</v>
      </c>
      <c r="AE48" s="1">
        <f>AE47*WACC!E12</f>
        <v>-87.343197412580608</v>
      </c>
      <c r="AF48" s="1">
        <f>AF47*WACC!F12</f>
        <v>1693.6034683109053</v>
      </c>
      <c r="AG48" s="1">
        <f>AG47*WACC!G12</f>
        <v>943.6817033798103</v>
      </c>
      <c r="AH48" s="1">
        <f>AH47*WACC!H12</f>
        <v>656.55170429585826</v>
      </c>
      <c r="AI48" s="1">
        <f>AI47*WACC!I12</f>
        <v>2530.0131597237478</v>
      </c>
      <c r="AJ48" s="1">
        <f>AJ47*WACC!J12</f>
        <v>1052.0510383883591</v>
      </c>
    </row>
    <row r="49" spans="1:36" x14ac:dyDescent="0.25">
      <c r="A49" s="21" t="s">
        <v>75</v>
      </c>
      <c r="B49" s="1">
        <f>B48*WACC!C13</f>
        <v>2243.5958335463256</v>
      </c>
      <c r="C49" s="1">
        <f>C48*WACC!D13</f>
        <v>3446.5415972834703</v>
      </c>
      <c r="D49" s="1">
        <f>D48*WACC!E13</f>
        <v>-227.39543167384812</v>
      </c>
      <c r="E49" s="1">
        <f>E48*WACC!F13</f>
        <v>4209.5169940267306</v>
      </c>
      <c r="F49" s="1">
        <f>F48*WACC!G13</f>
        <v>2286.65829152786</v>
      </c>
      <c r="G49" s="1">
        <f>G48*WACC!H13</f>
        <v>1781.9247219668489</v>
      </c>
      <c r="H49" s="1">
        <f>H48*WACC!I13</f>
        <v>6135.4239911573213</v>
      </c>
      <c r="I49" s="1">
        <f>I48*WACC!J13</f>
        <v>2512.2519374884591</v>
      </c>
      <c r="K49" s="1">
        <f>K48*WACC!C13</f>
        <v>364.56308664224929</v>
      </c>
      <c r="L49" s="1">
        <f>L48*WACC!D13</f>
        <v>567.21350331290137</v>
      </c>
      <c r="M49" s="1">
        <f>M48*WACC!E13</f>
        <v>-37.521409958724277</v>
      </c>
      <c r="N49" s="1">
        <f>N48*WACC!F13</f>
        <v>680.01072072298382</v>
      </c>
      <c r="O49" s="1">
        <f>O48*WACC!G13</f>
        <v>359.97417710734294</v>
      </c>
      <c r="P49" s="1">
        <f>P48*WACC!H13</f>
        <v>269.51450661831018</v>
      </c>
      <c r="Q49" s="1">
        <f>Q48*WACC!I13</f>
        <v>912.00289458296731</v>
      </c>
      <c r="R49" s="1">
        <f>R48*WACC!J13</f>
        <v>358.15412221325744</v>
      </c>
      <c r="T49" s="1">
        <f>T48*WACC!C13</f>
        <v>1675.2361206021183</v>
      </c>
      <c r="U49" s="1">
        <f>U48*WACC!D13</f>
        <v>2815.3149329238163</v>
      </c>
      <c r="V49" s="1">
        <f>V48*WACC!E13</f>
        <v>-208.39942766938879</v>
      </c>
      <c r="W49" s="1">
        <f>W48*WACC!F13</f>
        <v>4398.148727307329</v>
      </c>
      <c r="X49" s="1">
        <f>X48*WACC!G13</f>
        <v>2817.034595625124</v>
      </c>
      <c r="Y49" s="1">
        <f>Y48*WACC!H13</f>
        <v>2260.6800369595571</v>
      </c>
      <c r="Z49" s="1">
        <f>Z48*WACC!I13</f>
        <v>8621.0027701928884</v>
      </c>
      <c r="AA49" s="1">
        <f>AA48*WACC!J13</f>
        <v>3754.7643033186137</v>
      </c>
      <c r="AC49" s="1">
        <f>AC48*WACC!C13</f>
        <v>407.92347332706396</v>
      </c>
      <c r="AD49" s="1">
        <f>AD48*WACC!D13</f>
        <v>633.71586028946922</v>
      </c>
      <c r="AE49" s="1">
        <f>AE48*WACC!E13</f>
        <v>-43.671598706290304</v>
      </c>
      <c r="AF49" s="1">
        <f>AF48*WACC!F13</f>
        <v>846.80173415545266</v>
      </c>
      <c r="AG49" s="1">
        <f>AG48*WACC!G13</f>
        <v>471.84085168990515</v>
      </c>
      <c r="AH49" s="1">
        <f>AH48*WACC!H13</f>
        <v>328.27585214792913</v>
      </c>
      <c r="AI49" s="1">
        <f>AI48*WACC!I13</f>
        <v>1265.0065798618739</v>
      </c>
      <c r="AJ49" s="1">
        <f>AJ48*WACC!J13</f>
        <v>526.02551919417954</v>
      </c>
    </row>
    <row r="50" spans="1:36" x14ac:dyDescent="0.25">
      <c r="A50" s="21" t="s">
        <v>76</v>
      </c>
      <c r="B50" s="20">
        <f>(B27+B28+B41-B32-B44)*WACC!C12/(1-(1-WACC!C13)*WACC!C12)</f>
        <v>4487.1916670926475</v>
      </c>
      <c r="C50" s="20">
        <f>(C27+C28+C41-C32-C44)*WACC!D12/(1-(1-WACC!D13)*WACC!D12)</f>
        <v>6893.0831945669488</v>
      </c>
      <c r="D50" s="20">
        <f>(D27+D28+D41-D32-D44)*WACC!E12/(1-(1-WACC!E13)*WACC!E12)</f>
        <v>-454.79086334770494</v>
      </c>
      <c r="E50" s="20">
        <f>(E27+E28+E41-E32-E44)*WACC!F12/(1-(1-WACC!F13)*WACC!F12)</f>
        <v>8419.0339880534539</v>
      </c>
      <c r="F50" s="20">
        <f>(F27+F28+F41-F32-F44)*WACC!G12/(1-(1-WACC!G13)*WACC!G12)</f>
        <v>4573.3165830557209</v>
      </c>
      <c r="G50" s="20">
        <f>(G27+G28+G41-G32-G44)*WACC!H12/(1-(1-WACC!H13)*WACC!H12)</f>
        <v>3563.8494439336982</v>
      </c>
      <c r="H50" s="20">
        <f>(H27+H28+H41-H32-H44)*WACC!I12/(1-(1-WACC!I13)*WACC!I12)</f>
        <v>12270.847982314643</v>
      </c>
      <c r="I50" s="20">
        <f>(I27+I28+I41-I32-I44)*WACC!J12/(1-(1-WACC!J13)*WACC!J12)</f>
        <v>5024.5038749769246</v>
      </c>
      <c r="J50" s="19"/>
      <c r="K50" s="20">
        <f>(K27+K28+K41-K32-K44)*WACC!C12/(1-(1-WACC!C13)*WACC!C12)</f>
        <v>729.12617328449801</v>
      </c>
      <c r="L50" s="20">
        <f>(L27+L28+L41-L32-L44)*WACC!D12/(1-(1-WACC!D13)*WACC!D12)</f>
        <v>1134.4270066258027</v>
      </c>
      <c r="M50" s="20">
        <f>(M27+M28+M41-M32-M44)*WACC!E12/(1-(1-WACC!E13)*WACC!E12)</f>
        <v>-75.042819917448412</v>
      </c>
      <c r="N50" s="20">
        <f>(N27+N28+N41-N32-N44)*WACC!F12/(1-(1-WACC!F13)*WACC!F12)</f>
        <v>1360.021441445966</v>
      </c>
      <c r="O50" s="20">
        <f>(O27+O28+O41-O32-O44)*WACC!G12/(1-(1-WACC!G13)*WACC!G12)</f>
        <v>719.94835421468599</v>
      </c>
      <c r="P50" s="20">
        <f>(P27+P28+P41-P32-P44)*WACC!H12/(1-(1-WACC!H13)*WACC!H12)</f>
        <v>539.02901323661899</v>
      </c>
      <c r="Q50" s="20">
        <f>(Q27+Q28+Q41-Q32-Q44)*WACC!I12/(1-(1-WACC!I13)*WACC!I12)</f>
        <v>1824.0057891659353</v>
      </c>
      <c r="R50" s="20">
        <f>(R27+R28+R41-R32-R44)*WACC!J12/(1-(1-WACC!J13)*WACC!J12)</f>
        <v>716.30824442651465</v>
      </c>
      <c r="S50" s="19"/>
      <c r="T50" s="20">
        <f>(T27+T28+T41-T32-T44)*WACC!C12/(1-(1-WACC!C13)*WACC!C12)</f>
        <v>3350.4722412042374</v>
      </c>
      <c r="U50" s="20">
        <f>(U27+U28+U41-U32-U44)*WACC!D12/(1-(1-WACC!D13)*WACC!D12)</f>
        <v>5630.6298658476417</v>
      </c>
      <c r="V50" s="20">
        <f>(V27+V28+V41-V32-V44)*WACC!E12/(1-(1-WACC!E13)*WACC!E12)</f>
        <v>-416.79885533877899</v>
      </c>
      <c r="W50" s="20">
        <f>(W27+W28+W41-W32-W44)*WACC!F12/(1-(1-WACC!F13)*WACC!F12)</f>
        <v>8796.2974546146579</v>
      </c>
      <c r="X50" s="20">
        <f>(X27+X28+X41-X32-X44)*WACC!G12/(1-(1-WACC!G13)*WACC!G12)</f>
        <v>5634.0691912502471</v>
      </c>
      <c r="Y50" s="20">
        <f>(Y27+Y28+Y41-Y32-Y44)*WACC!H12/(1-(1-WACC!H13)*WACC!H12)</f>
        <v>4521.3600739191143</v>
      </c>
      <c r="Z50" s="20">
        <f>(Z27+Z28+Z41-Z32-Z44)*WACC!I12/(1-(1-WACC!I13)*WACC!I12)</f>
        <v>17242.005540385788</v>
      </c>
      <c r="AA50" s="20">
        <f>(AA27+AA28+AA41-AA32-AA44)*WACC!J12/(1-(1-WACC!J13)*WACC!J12)</f>
        <v>7509.52860663722</v>
      </c>
      <c r="AB50" s="19"/>
      <c r="AC50" s="20">
        <f>(AC27+AC28+AC41-AC32-AC44)*WACC!C12/(1-(1-WACC!C13)*WACC!C12)</f>
        <v>815.84694665412792</v>
      </c>
      <c r="AD50" s="20">
        <f>(AD27+AD28+AD41-AD32-AD44)*WACC!D12/(1-(1-WACC!D13)*WACC!D12)</f>
        <v>1267.4317205789378</v>
      </c>
      <c r="AE50" s="20">
        <f>(AE27+AE28+AE41-AE32-AE44)*WACC!E12/(1-(1-WACC!E13)*WACC!E12)</f>
        <v>-87.343197412579812</v>
      </c>
      <c r="AF50" s="20">
        <f>(AF27+AF28+AF41-AF32-AF44)*WACC!F12/(1-(1-WACC!F13)*WACC!F12)</f>
        <v>1693.6034683109058</v>
      </c>
      <c r="AG50" s="20">
        <f>(AG27+AG28+AG41-AG32-AG44)*WACC!G12/(1-(1-WACC!G13)*WACC!G12)</f>
        <v>943.68170337981473</v>
      </c>
      <c r="AH50" s="20">
        <f>(AH27+AH28+AH41-AH32-AH44)*WACC!H12/(1-(1-WACC!H13)*WACC!H12)</f>
        <v>656.55170429585917</v>
      </c>
      <c r="AI50" s="20">
        <f>(AI27+AI28+AI41-AI32-AI44)*WACC!I12/(1-(1-WACC!I13)*WACC!I12)</f>
        <v>2530.0131597237473</v>
      </c>
      <c r="AJ50" s="20">
        <f>(AJ27+AJ28+AJ41-AJ32-AJ44)*WACC!J12/(1-(1-WACC!J13)*WACC!J12)</f>
        <v>1052.0510383883575</v>
      </c>
    </row>
    <row r="51" spans="1:36" x14ac:dyDescent="0.25">
      <c r="A51" s="21" t="s">
        <v>77</v>
      </c>
      <c r="B51" s="1">
        <f t="shared" ref="B51:I51" si="50">B48-B49</f>
        <v>2243.5958335463256</v>
      </c>
      <c r="C51" s="1">
        <f t="shared" si="50"/>
        <v>3446.5415972834703</v>
      </c>
      <c r="D51" s="1">
        <f t="shared" si="50"/>
        <v>-227.39543167384812</v>
      </c>
      <c r="E51" s="1">
        <f t="shared" si="50"/>
        <v>4209.5169940267306</v>
      </c>
      <c r="F51" s="1">
        <f t="shared" si="50"/>
        <v>2286.65829152786</v>
      </c>
      <c r="G51" s="1">
        <f t="shared" si="50"/>
        <v>1781.9247219668489</v>
      </c>
      <c r="H51" s="1">
        <f t="shared" si="50"/>
        <v>6135.4239911573213</v>
      </c>
      <c r="I51" s="1">
        <f t="shared" si="50"/>
        <v>2512.2519374884591</v>
      </c>
      <c r="K51" s="1">
        <f t="shared" ref="K51:R51" si="51">K48-K49</f>
        <v>364.56308664224929</v>
      </c>
      <c r="L51" s="1">
        <f t="shared" si="51"/>
        <v>567.21350331290137</v>
      </c>
      <c r="M51" s="1">
        <f t="shared" si="51"/>
        <v>-37.521409958724277</v>
      </c>
      <c r="N51" s="1">
        <f t="shared" si="51"/>
        <v>680.01072072298382</v>
      </c>
      <c r="O51" s="1">
        <f t="shared" si="51"/>
        <v>359.97417710734294</v>
      </c>
      <c r="P51" s="1">
        <f t="shared" si="51"/>
        <v>269.51450661831018</v>
      </c>
      <c r="Q51" s="1">
        <f t="shared" si="51"/>
        <v>912.00289458296731</v>
      </c>
      <c r="R51" s="1">
        <f t="shared" si="51"/>
        <v>358.15412221325744</v>
      </c>
      <c r="T51" s="1">
        <f t="shared" ref="T51:AA51" si="52">T48-T49</f>
        <v>1675.2361206021183</v>
      </c>
      <c r="U51" s="1">
        <f t="shared" si="52"/>
        <v>2815.3149329238163</v>
      </c>
      <c r="V51" s="1">
        <f t="shared" si="52"/>
        <v>-208.39942766938879</v>
      </c>
      <c r="W51" s="1">
        <f t="shared" si="52"/>
        <v>4398.148727307329</v>
      </c>
      <c r="X51" s="1">
        <f t="shared" si="52"/>
        <v>2817.034595625124</v>
      </c>
      <c r="Y51" s="1">
        <f t="shared" si="52"/>
        <v>2260.6800369595571</v>
      </c>
      <c r="Z51" s="1">
        <f t="shared" si="52"/>
        <v>8621.0027701928884</v>
      </c>
      <c r="AA51" s="1">
        <f t="shared" si="52"/>
        <v>3754.7643033186137</v>
      </c>
      <c r="AC51" s="1">
        <f t="shared" ref="AC51:AJ51" si="53">AC48-AC49</f>
        <v>407.92347332706396</v>
      </c>
      <c r="AD51" s="1">
        <f t="shared" si="53"/>
        <v>633.71586028946922</v>
      </c>
      <c r="AE51" s="1">
        <f t="shared" si="53"/>
        <v>-43.671598706290304</v>
      </c>
      <c r="AF51" s="1">
        <f t="shared" si="53"/>
        <v>846.80173415545266</v>
      </c>
      <c r="AG51" s="1">
        <f t="shared" si="53"/>
        <v>471.84085168990515</v>
      </c>
      <c r="AH51" s="1">
        <f t="shared" si="53"/>
        <v>328.27585214792913</v>
      </c>
      <c r="AI51" s="1">
        <f t="shared" si="53"/>
        <v>1265.0065798618739</v>
      </c>
      <c r="AJ51" s="1">
        <f t="shared" si="53"/>
        <v>526.02551919417954</v>
      </c>
    </row>
    <row r="52" spans="1:36" x14ac:dyDescent="0.25">
      <c r="A52" s="21"/>
      <c r="B52" s="14"/>
      <c r="C52" s="14"/>
      <c r="D52" s="14"/>
      <c r="E52" s="14"/>
      <c r="F52" s="14"/>
      <c r="G52" s="14"/>
      <c r="H52" s="14"/>
      <c r="I52" s="14"/>
      <c r="K52" s="14"/>
      <c r="L52" s="14"/>
      <c r="M52" s="14"/>
      <c r="N52" s="14"/>
      <c r="O52" s="14"/>
      <c r="P52" s="14"/>
      <c r="Q52" s="14"/>
      <c r="R52" s="14"/>
      <c r="T52" s="14"/>
      <c r="U52" s="14"/>
      <c r="V52" s="14"/>
      <c r="W52" s="14"/>
      <c r="X52" s="14"/>
      <c r="Y52" s="14"/>
      <c r="Z52" s="14"/>
      <c r="AA52" s="14"/>
      <c r="AC52" s="14"/>
      <c r="AD52" s="14"/>
      <c r="AE52" s="14"/>
      <c r="AF52" s="14"/>
      <c r="AG52" s="14"/>
      <c r="AH52" s="14"/>
      <c r="AI52" s="14"/>
      <c r="AJ52" s="14"/>
    </row>
    <row r="53" spans="1:36" x14ac:dyDescent="0.25">
      <c r="A53" s="22" t="s">
        <v>78</v>
      </c>
      <c r="B53" s="15">
        <f>B31-B32+B51</f>
        <v>116281.38168486224</v>
      </c>
      <c r="C53" s="15">
        <f t="shared" ref="C53:I53" si="54">C31-C32+C51</f>
        <v>124115.41483422832</v>
      </c>
      <c r="D53" s="15">
        <f t="shared" si="54"/>
        <v>102142.28375962982</v>
      </c>
      <c r="E53" s="15">
        <f t="shared" si="54"/>
        <v>149091.40226349546</v>
      </c>
      <c r="F53" s="15">
        <f t="shared" si="54"/>
        <v>141284.56406297794</v>
      </c>
      <c r="G53" s="15">
        <f t="shared" si="54"/>
        <v>152554.6293276111</v>
      </c>
      <c r="H53" s="15">
        <f t="shared" si="54"/>
        <v>187031.62159692936</v>
      </c>
      <c r="I53" s="15">
        <f t="shared" si="54"/>
        <v>151334.84424313312</v>
      </c>
      <c r="K53" s="15">
        <f t="shared" ref="K53:R53" si="55">K31-K32+K51</f>
        <v>16206.040748910933</v>
      </c>
      <c r="L53" s="15">
        <f t="shared" si="55"/>
        <v>17557.320922194507</v>
      </c>
      <c r="M53" s="15">
        <f t="shared" si="55"/>
        <v>14219.407995059515</v>
      </c>
      <c r="N53" s="15">
        <f t="shared" si="55"/>
        <v>21356.971541735005</v>
      </c>
      <c r="O53" s="15">
        <f t="shared" si="55"/>
        <v>19544.684497755785</v>
      </c>
      <c r="P53" s="15">
        <f t="shared" si="55"/>
        <v>20438.697480947951</v>
      </c>
      <c r="Q53" s="15">
        <f t="shared" si="55"/>
        <v>25109.04830602017</v>
      </c>
      <c r="R53" s="15">
        <f t="shared" si="55"/>
        <v>18997.692473492923</v>
      </c>
      <c r="T53" s="15">
        <f t="shared" ref="T53:AA53" si="56">T31-T32+T51</f>
        <v>87292.619598216668</v>
      </c>
      <c r="U53" s="15">
        <f t="shared" si="56"/>
        <v>100650.14623521498</v>
      </c>
      <c r="V53" s="15">
        <f t="shared" si="56"/>
        <v>92137.807912467644</v>
      </c>
      <c r="W53" s="15">
        <f t="shared" si="56"/>
        <v>151955.88778411839</v>
      </c>
      <c r="X53" s="15">
        <f t="shared" si="56"/>
        <v>165668.48715852702</v>
      </c>
      <c r="Y53" s="15">
        <f t="shared" si="56"/>
        <v>184353.37299767218</v>
      </c>
      <c r="Z53" s="15">
        <f t="shared" si="56"/>
        <v>249930.80876759492</v>
      </c>
      <c r="AA53" s="15">
        <f t="shared" si="56"/>
        <v>210908.22252603012</v>
      </c>
      <c r="AC53" s="15">
        <f t="shared" ref="AC53:AJ53" si="57">AC31-AC32+AC51</f>
        <v>42227.271112858078</v>
      </c>
      <c r="AD53" s="15">
        <f t="shared" si="57"/>
        <v>46854.793199133594</v>
      </c>
      <c r="AE53" s="15">
        <f t="shared" si="57"/>
        <v>47675.320803363371</v>
      </c>
      <c r="AF53" s="15">
        <f t="shared" si="57"/>
        <v>63224.929875975446</v>
      </c>
      <c r="AG53" s="15">
        <f t="shared" si="57"/>
        <v>71243.375458090726</v>
      </c>
      <c r="AH53" s="15">
        <f t="shared" si="57"/>
        <v>65097.004303341324</v>
      </c>
      <c r="AI53" s="15">
        <f t="shared" si="57"/>
        <v>64585.852200375783</v>
      </c>
      <c r="AJ53" s="15">
        <f t="shared" si="57"/>
        <v>62160.659653201183</v>
      </c>
    </row>
    <row r="54" spans="1:36" x14ac:dyDescent="0.25">
      <c r="B54" s="14"/>
      <c r="C54" s="14"/>
      <c r="D54" s="14"/>
      <c r="E54" s="14"/>
      <c r="F54" s="14"/>
      <c r="G54" s="14"/>
      <c r="H54" s="14"/>
      <c r="I54" s="14"/>
    </row>
    <row r="55" spans="1:36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AUC</vt:lpstr>
      <vt:lpstr>TNSP stacked data</vt:lpstr>
      <vt:lpstr>WACC</vt:lpstr>
      <vt:lpstr>Electranet</vt:lpstr>
      <vt:lpstr>Powerlink</vt:lpstr>
      <vt:lpstr>SP AusNet</vt:lpstr>
      <vt:lpstr>Transend</vt:lpstr>
      <vt:lpstr>Transgrid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2014-11-26T02:10:52Z</dcterms:created>
  <dcterms:modified xsi:type="dcterms:W3CDTF">2014-11-26T02:10:54Z</dcterms:modified>
</cp:coreProperties>
</file>