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AD.tasnetworks.com.au\user$\user_folders\culics\Desktop\Revised Annual Pricing Proposal 2021-22 FOR SUBMISSION\"/>
    </mc:Choice>
  </mc:AlternateContent>
  <bookViews>
    <workbookView xWindow="120" yWindow="1830" windowWidth="19800" windowHeight="11415"/>
  </bookViews>
  <sheets>
    <sheet name="Cover" sheetId="7" r:id="rId1"/>
    <sheet name="2021-22 Fee Based Services" sheetId="1" r:id="rId2"/>
    <sheet name="2021-22 Quoted Services" sheetId="4" r:id="rId3"/>
    <sheet name="2021-22 Metering" sheetId="5" r:id="rId4"/>
    <sheet name="2021-22 Public Lighting" sheetId="6" r:id="rId5"/>
    <sheet name="CPI X-Factors &amp; Adjustments" sheetId="2" r:id="rId6"/>
    <sheet name="ACS Price Control Formula" sheetId="3" r:id="rId7"/>
    <sheet name="CPI Source" sheetId="8" r:id="rId8"/>
  </sheets>
  <definedNames>
    <definedName name="_ftn1" localSheetId="4">'2021-22 Public Lighting'!#REF!</definedName>
    <definedName name="_ftn2" localSheetId="3">'2021-22 Metering'!$M$19</definedName>
    <definedName name="_ftnref1" localSheetId="4">'2021-22 Public Lighting'!#REF!</definedName>
    <definedName name="_ftnref2" localSheetId="3">'2021-22 Metering'!$Q$8</definedName>
    <definedName name="A2325846C_Latest">'CPI Source'!$M$299</definedName>
  </definedNames>
  <calcPr calcId="162913"/>
</workbook>
</file>

<file path=xl/calcChain.xml><?xml version="1.0" encoding="utf-8"?>
<calcChain xmlns="http://schemas.openxmlformats.org/spreadsheetml/2006/main">
  <c r="I5" i="2" l="1"/>
  <c r="K5" i="2"/>
  <c r="J5" i="2"/>
  <c r="D7" i="1" l="1"/>
  <c r="D7" i="4" l="1"/>
  <c r="E31" i="2" l="1"/>
  <c r="M302" i="8"/>
  <c r="M304" i="8"/>
  <c r="D31" i="2" l="1"/>
  <c r="C31" i="2"/>
  <c r="B31" i="2"/>
  <c r="D5" i="6" l="1"/>
  <c r="C14" i="4" l="1"/>
  <c r="C24" i="4"/>
  <c r="C20" i="4"/>
  <c r="C14" i="1"/>
  <c r="H28" i="2" l="1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5" i="2" s="1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27" i="2"/>
  <c r="I27" i="2"/>
  <c r="J27" i="2"/>
  <c r="K27" i="2"/>
  <c r="C14" i="6" l="1"/>
  <c r="K14" i="6" s="1"/>
  <c r="C112" i="6" l="1"/>
  <c r="K112" i="6" s="1"/>
  <c r="C111" i="6"/>
  <c r="K111" i="6" s="1"/>
  <c r="C110" i="6"/>
  <c r="K110" i="6" s="1"/>
  <c r="C109" i="6"/>
  <c r="K109" i="6" s="1"/>
  <c r="C108" i="6"/>
  <c r="K108" i="6" s="1"/>
  <c r="C107" i="6"/>
  <c r="K107" i="6" s="1"/>
  <c r="C106" i="6"/>
  <c r="K106" i="6" s="1"/>
  <c r="C105" i="6"/>
  <c r="K105" i="6" s="1"/>
  <c r="C104" i="6"/>
  <c r="K104" i="6" s="1"/>
  <c r="C103" i="6"/>
  <c r="K103" i="6" s="1"/>
  <c r="C102" i="6"/>
  <c r="K102" i="6" s="1"/>
  <c r="C101" i="6"/>
  <c r="K101" i="6" s="1"/>
  <c r="C100" i="6"/>
  <c r="K100" i="6" s="1"/>
  <c r="C99" i="6"/>
  <c r="K99" i="6" s="1"/>
  <c r="C98" i="6"/>
  <c r="K98" i="6" s="1"/>
  <c r="C97" i="6"/>
  <c r="K97" i="6" s="1"/>
  <c r="C96" i="6"/>
  <c r="K96" i="6" s="1"/>
  <c r="C95" i="6"/>
  <c r="K95" i="6" s="1"/>
  <c r="C94" i="6"/>
  <c r="K94" i="6" s="1"/>
  <c r="C93" i="6"/>
  <c r="K93" i="6" s="1"/>
  <c r="C92" i="6"/>
  <c r="K92" i="6" s="1"/>
  <c r="C91" i="6"/>
  <c r="K91" i="6" s="1"/>
  <c r="C90" i="6"/>
  <c r="K90" i="6" s="1"/>
  <c r="C89" i="6"/>
  <c r="K89" i="6" s="1"/>
  <c r="C88" i="6"/>
  <c r="K88" i="6" s="1"/>
  <c r="C87" i="6"/>
  <c r="K87" i="6" s="1"/>
  <c r="C86" i="6"/>
  <c r="K86" i="6" s="1"/>
  <c r="C85" i="6"/>
  <c r="K85" i="6" s="1"/>
  <c r="C84" i="6"/>
  <c r="K84" i="6" s="1"/>
  <c r="C83" i="6"/>
  <c r="K83" i="6" s="1"/>
  <c r="C82" i="6"/>
  <c r="K82" i="6" s="1"/>
  <c r="C81" i="6"/>
  <c r="K81" i="6" s="1"/>
  <c r="C80" i="6"/>
  <c r="K80" i="6" s="1"/>
  <c r="C79" i="6"/>
  <c r="K79" i="6" s="1"/>
  <c r="C78" i="6"/>
  <c r="K78" i="6" s="1"/>
  <c r="C77" i="6"/>
  <c r="K77" i="6" s="1"/>
  <c r="C76" i="6"/>
  <c r="K76" i="6" s="1"/>
  <c r="C75" i="6"/>
  <c r="K75" i="6" s="1"/>
  <c r="C74" i="6"/>
  <c r="K74" i="6" s="1"/>
  <c r="C73" i="6"/>
  <c r="K73" i="6" s="1"/>
  <c r="C72" i="6"/>
  <c r="K72" i="6" s="1"/>
  <c r="C71" i="6"/>
  <c r="K71" i="6" s="1"/>
  <c r="C70" i="6"/>
  <c r="K70" i="6" s="1"/>
  <c r="C69" i="6"/>
  <c r="C68" i="6"/>
  <c r="K68" i="6" s="1"/>
  <c r="C67" i="6"/>
  <c r="K67" i="6" s="1"/>
  <c r="C66" i="6"/>
  <c r="K66" i="6" s="1"/>
  <c r="C65" i="6"/>
  <c r="K65" i="6" s="1"/>
  <c r="C64" i="6"/>
  <c r="K64" i="6" s="1"/>
  <c r="C62" i="6"/>
  <c r="C61" i="6"/>
  <c r="K61" i="6" s="1"/>
  <c r="C60" i="6"/>
  <c r="K60" i="6" s="1"/>
  <c r="C59" i="6"/>
  <c r="K59" i="6" s="1"/>
  <c r="C58" i="6"/>
  <c r="K58" i="6" s="1"/>
  <c r="C57" i="6"/>
  <c r="K57" i="6" s="1"/>
  <c r="C56" i="6"/>
  <c r="C55" i="6"/>
  <c r="C54" i="6"/>
  <c r="C53" i="6"/>
  <c r="C52" i="6"/>
  <c r="C51" i="6"/>
  <c r="K51" i="6" s="1"/>
  <c r="C50" i="6"/>
  <c r="C49" i="6"/>
  <c r="C48" i="6"/>
  <c r="C47" i="6"/>
  <c r="C46" i="6"/>
  <c r="K46" i="6" s="1"/>
  <c r="C45" i="6"/>
  <c r="K45" i="6" s="1"/>
  <c r="C44" i="6"/>
  <c r="K44" i="6" s="1"/>
  <c r="C43" i="6"/>
  <c r="K43" i="6" s="1"/>
  <c r="C42" i="6"/>
  <c r="K42" i="6" s="1"/>
  <c r="C41" i="6"/>
  <c r="K41" i="6" s="1"/>
  <c r="C40" i="6"/>
  <c r="K40" i="6" s="1"/>
  <c r="C39" i="6"/>
  <c r="K39" i="6" s="1"/>
  <c r="C38" i="6"/>
  <c r="K38" i="6" s="1"/>
  <c r="C37" i="6"/>
  <c r="K37" i="6" s="1"/>
  <c r="C36" i="6"/>
  <c r="K36" i="6" s="1"/>
  <c r="C35" i="6"/>
  <c r="K35" i="6" s="1"/>
  <c r="C34" i="6"/>
  <c r="K34" i="6" s="1"/>
  <c r="C33" i="6"/>
  <c r="C32" i="6"/>
  <c r="C31" i="6"/>
  <c r="C30" i="6"/>
  <c r="C29" i="6"/>
  <c r="C28" i="6"/>
  <c r="C27" i="6"/>
  <c r="K27" i="6" s="1"/>
  <c r="C26" i="6"/>
  <c r="K26" i="6" s="1"/>
  <c r="C25" i="6"/>
  <c r="K25" i="6" s="1"/>
  <c r="C24" i="6"/>
  <c r="K24" i="6" s="1"/>
  <c r="C23" i="6"/>
  <c r="K23" i="6" s="1"/>
  <c r="C22" i="6"/>
  <c r="K22" i="6" s="1"/>
  <c r="C21" i="6"/>
  <c r="K21" i="6" s="1"/>
  <c r="C20" i="6"/>
  <c r="K20" i="6" s="1"/>
  <c r="C19" i="6"/>
  <c r="K19" i="6" s="1"/>
  <c r="C18" i="6"/>
  <c r="K18" i="6" s="1"/>
  <c r="C17" i="6"/>
  <c r="K17" i="6" s="1"/>
  <c r="C16" i="6"/>
  <c r="K16" i="6" s="1"/>
  <c r="C15" i="6"/>
  <c r="K15" i="6" s="1"/>
  <c r="C27" i="5"/>
  <c r="C26" i="5"/>
  <c r="C25" i="5"/>
  <c r="C24" i="5"/>
  <c r="C23" i="5"/>
  <c r="C22" i="5"/>
  <c r="C21" i="5"/>
  <c r="C19" i="5"/>
  <c r="C18" i="5"/>
  <c r="C17" i="5"/>
  <c r="C16" i="5"/>
  <c r="C15" i="5"/>
  <c r="C14" i="5"/>
  <c r="C13" i="5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1" i="1"/>
  <c r="C70" i="1"/>
  <c r="C69" i="1"/>
  <c r="C68" i="1"/>
  <c r="C67" i="1"/>
  <c r="C65" i="1"/>
  <c r="C64" i="1"/>
  <c r="C63" i="1"/>
  <c r="C62" i="1"/>
  <c r="C61" i="1"/>
  <c r="C60" i="1"/>
  <c r="C59" i="1"/>
  <c r="C58" i="1"/>
  <c r="C57" i="1"/>
  <c r="C52" i="1"/>
  <c r="C51" i="1"/>
  <c r="C50" i="1"/>
  <c r="C49" i="1"/>
  <c r="C48" i="1"/>
  <c r="C47" i="1"/>
  <c r="C55" i="1"/>
  <c r="C54" i="1"/>
  <c r="C53" i="1"/>
  <c r="C46" i="1"/>
  <c r="C45" i="1"/>
  <c r="C44" i="1"/>
  <c r="C43" i="1"/>
  <c r="C42" i="1"/>
  <c r="C41" i="1"/>
  <c r="C40" i="1"/>
  <c r="C38" i="1"/>
  <c r="C37" i="1"/>
  <c r="C36" i="1"/>
  <c r="C35" i="1"/>
  <c r="C33" i="1"/>
  <c r="C32" i="1"/>
  <c r="C31" i="1"/>
  <c r="C29" i="1"/>
  <c r="C28" i="1"/>
  <c r="C27" i="1"/>
  <c r="C26" i="1"/>
  <c r="C25" i="1"/>
  <c r="C15" i="1"/>
  <c r="C16" i="1"/>
  <c r="C17" i="1"/>
  <c r="C18" i="1"/>
  <c r="C19" i="1"/>
  <c r="C20" i="1"/>
  <c r="C21" i="1"/>
  <c r="C22" i="1"/>
  <c r="C23" i="1"/>
  <c r="C13" i="1"/>
  <c r="C15" i="4"/>
  <c r="C16" i="4"/>
  <c r="C17" i="4"/>
  <c r="C18" i="4"/>
  <c r="C19" i="4"/>
  <c r="C21" i="4"/>
  <c r="C22" i="4"/>
  <c r="C23" i="4"/>
  <c r="C25" i="4"/>
  <c r="C26" i="4"/>
  <c r="C27" i="4"/>
  <c r="C28" i="4"/>
  <c r="C29" i="4"/>
  <c r="C30" i="4"/>
  <c r="C31" i="4"/>
  <c r="C13" i="4"/>
  <c r="K69" i="6" l="1"/>
  <c r="K31" i="6"/>
  <c r="K28" i="6"/>
  <c r="K32" i="6"/>
  <c r="K48" i="6"/>
  <c r="K52" i="6"/>
  <c r="K56" i="6"/>
  <c r="K29" i="6"/>
  <c r="K33" i="6"/>
  <c r="K49" i="6"/>
  <c r="K53" i="6"/>
  <c r="K30" i="6"/>
  <c r="K50" i="6"/>
  <c r="K54" i="6"/>
  <c r="K62" i="6"/>
  <c r="K47" i="6"/>
  <c r="K55" i="6"/>
  <c r="G6" i="6"/>
  <c r="E5" i="6"/>
  <c r="F5" i="6"/>
  <c r="G5" i="6"/>
  <c r="E6" i="6"/>
  <c r="F6" i="6"/>
  <c r="E7" i="6" l="1"/>
  <c r="F7" i="6"/>
  <c r="G7" i="6"/>
  <c r="D7" i="6"/>
  <c r="D6" i="6"/>
  <c r="E5" i="5" l="1"/>
  <c r="F5" i="5"/>
  <c r="G5" i="5"/>
  <c r="E6" i="5"/>
  <c r="F6" i="5"/>
  <c r="G6" i="5"/>
  <c r="D6" i="5"/>
  <c r="D5" i="5"/>
  <c r="E5" i="4" l="1"/>
  <c r="F5" i="4"/>
  <c r="G5" i="4"/>
  <c r="E6" i="4"/>
  <c r="F6" i="4"/>
  <c r="G6" i="4"/>
  <c r="D6" i="4"/>
  <c r="D5" i="4"/>
  <c r="E6" i="1"/>
  <c r="F6" i="1"/>
  <c r="G6" i="1"/>
  <c r="D6" i="1"/>
  <c r="E5" i="1"/>
  <c r="F5" i="1"/>
  <c r="G5" i="1"/>
  <c r="D5" i="1"/>
  <c r="E4" i="4"/>
  <c r="G36" i="2"/>
  <c r="G35" i="2"/>
  <c r="G34" i="2"/>
  <c r="K26" i="2"/>
  <c r="J26" i="2"/>
  <c r="I26" i="2"/>
  <c r="H26" i="2"/>
  <c r="G26" i="2"/>
  <c r="E7" i="4" l="1"/>
  <c r="E31" i="4"/>
  <c r="E17" i="4"/>
  <c r="E25" i="4"/>
  <c r="E26" i="4"/>
  <c r="E19" i="4"/>
  <c r="E27" i="4"/>
  <c r="E30" i="4"/>
  <c r="E23" i="4"/>
  <c r="E16" i="4"/>
  <c r="E18" i="4"/>
  <c r="E20" i="4"/>
  <c r="E28" i="4"/>
  <c r="E21" i="4"/>
  <c r="E29" i="4"/>
  <c r="E14" i="4"/>
  <c r="E22" i="4"/>
  <c r="E15" i="4"/>
  <c r="E13" i="4"/>
  <c r="E24" i="4"/>
  <c r="D4" i="4"/>
  <c r="D14" i="4" s="1"/>
  <c r="D4" i="6"/>
  <c r="D8" i="6" s="1"/>
  <c r="D4" i="5"/>
  <c r="D7" i="5" s="1"/>
  <c r="G4" i="4"/>
  <c r="G7" i="4" s="1"/>
  <c r="G4" i="6"/>
  <c r="G8" i="6" s="1"/>
  <c r="G4" i="5"/>
  <c r="G7" i="5" s="1"/>
  <c r="E4" i="6"/>
  <c r="E4" i="5"/>
  <c r="E7" i="5" s="1"/>
  <c r="F4" i="4"/>
  <c r="F4" i="6"/>
  <c r="F8" i="6" s="1"/>
  <c r="F4" i="5"/>
  <c r="F7" i="5" s="1"/>
  <c r="E4" i="1"/>
  <c r="E7" i="1" s="1"/>
  <c r="G4" i="1"/>
  <c r="G7" i="1" s="1"/>
  <c r="F4" i="1"/>
  <c r="F7" i="1" s="1"/>
  <c r="D4" i="1"/>
  <c r="E8" i="6" l="1"/>
  <c r="F7" i="4"/>
  <c r="F19" i="4"/>
  <c r="G19" i="4" s="1"/>
  <c r="F29" i="4"/>
  <c r="G29" i="4" s="1"/>
  <c r="F20" i="4"/>
  <c r="G20" i="4" s="1"/>
  <c r="F13" i="4"/>
  <c r="G13" i="4" s="1"/>
  <c r="F27" i="4"/>
  <c r="G27" i="4" s="1"/>
  <c r="F26" i="4"/>
  <c r="G26" i="4" s="1"/>
  <c r="F21" i="4"/>
  <c r="G21" i="4" s="1"/>
  <c r="F18" i="4"/>
  <c r="G18" i="4" s="1"/>
  <c r="F28" i="4"/>
  <c r="G28" i="4" s="1"/>
  <c r="F23" i="4"/>
  <c r="G23" i="4" s="1"/>
  <c r="F31" i="4"/>
  <c r="G31" i="4" s="1"/>
  <c r="F22" i="4"/>
  <c r="G22" i="4" s="1"/>
  <c r="F17" i="4"/>
  <c r="G17" i="4" s="1"/>
  <c r="F16" i="4"/>
  <c r="G16" i="4" s="1"/>
  <c r="F30" i="4"/>
  <c r="G30" i="4" s="1"/>
  <c r="F14" i="4"/>
  <c r="G14" i="4" s="1"/>
  <c r="F24" i="4"/>
  <c r="G24" i="4" s="1"/>
  <c r="F15" i="4"/>
  <c r="G15" i="4" s="1"/>
  <c r="F25" i="4"/>
  <c r="G25" i="4" s="1"/>
  <c r="D14" i="1"/>
  <c r="E14" i="1" s="1"/>
  <c r="F14" i="1" s="1"/>
  <c r="G14" i="1" s="1"/>
  <c r="D18" i="1"/>
  <c r="E18" i="1" s="1"/>
  <c r="F18" i="1" s="1"/>
  <c r="G18" i="1" s="1"/>
  <c r="D20" i="4"/>
  <c r="D24" i="4"/>
  <c r="D20" i="1"/>
  <c r="E20" i="1" s="1"/>
  <c r="F20" i="1" s="1"/>
  <c r="G20" i="1" s="1"/>
  <c r="D81" i="1"/>
  <c r="E81" i="1" s="1"/>
  <c r="F81" i="1" s="1"/>
  <c r="G81" i="1" s="1"/>
  <c r="D59" i="1"/>
  <c r="E59" i="1" s="1"/>
  <c r="F59" i="1" s="1"/>
  <c r="G59" i="1" s="1"/>
  <c r="D73" i="1"/>
  <c r="E73" i="1" s="1"/>
  <c r="F73" i="1" s="1"/>
  <c r="G73" i="1" s="1"/>
  <c r="D68" i="1"/>
  <c r="E68" i="1" s="1"/>
  <c r="F68" i="1" s="1"/>
  <c r="G68" i="1" s="1"/>
  <c r="D41" i="1"/>
  <c r="E41" i="1" s="1"/>
  <c r="F41" i="1" s="1"/>
  <c r="G41" i="1" s="1"/>
  <c r="D32" i="1"/>
  <c r="E32" i="1" s="1"/>
  <c r="F32" i="1" s="1"/>
  <c r="G32" i="1" s="1"/>
  <c r="D25" i="1"/>
  <c r="E25" i="1" s="1"/>
  <c r="F25" i="1" s="1"/>
  <c r="G25" i="1" s="1"/>
  <c r="D17" i="1"/>
  <c r="E17" i="1" s="1"/>
  <c r="F17" i="1" s="1"/>
  <c r="G17" i="1" s="1"/>
  <c r="D67" i="1"/>
  <c r="E67" i="1" s="1"/>
  <c r="F67" i="1" s="1"/>
  <c r="G67" i="1" s="1"/>
  <c r="D21" i="1"/>
  <c r="E21" i="1" s="1"/>
  <c r="F21" i="1" s="1"/>
  <c r="G21" i="1" s="1"/>
  <c r="D19" i="1"/>
  <c r="E19" i="1" s="1"/>
  <c r="F19" i="1" s="1"/>
  <c r="G19" i="1" s="1"/>
  <c r="D31" i="1"/>
  <c r="E31" i="1" s="1"/>
  <c r="F31" i="1" s="1"/>
  <c r="G31" i="1" s="1"/>
  <c r="D15" i="1"/>
  <c r="E15" i="1" s="1"/>
  <c r="F15" i="1" s="1"/>
  <c r="G15" i="1" s="1"/>
  <c r="D13" i="1"/>
  <c r="E13" i="1" s="1"/>
  <c r="D55" i="1"/>
  <c r="E55" i="1" s="1"/>
  <c r="F55" i="1" s="1"/>
  <c r="G55" i="1" s="1"/>
  <c r="D58" i="1"/>
  <c r="E58" i="1" s="1"/>
  <c r="F58" i="1" s="1"/>
  <c r="G58" i="1" s="1"/>
  <c r="D47" i="1"/>
  <c r="E47" i="1" s="1"/>
  <c r="F47" i="1" s="1"/>
  <c r="G47" i="1" s="1"/>
  <c r="D16" i="1"/>
  <c r="E16" i="1" s="1"/>
  <c r="F16" i="1" s="1"/>
  <c r="G16" i="1" s="1"/>
  <c r="D23" i="1"/>
  <c r="E23" i="1" s="1"/>
  <c r="F23" i="1" s="1"/>
  <c r="G23" i="1" s="1"/>
  <c r="D42" i="1"/>
  <c r="E42" i="1" s="1"/>
  <c r="F42" i="1" s="1"/>
  <c r="G42" i="1" s="1"/>
  <c r="D57" i="1"/>
  <c r="E57" i="1" s="1"/>
  <c r="F57" i="1" s="1"/>
  <c r="G57" i="1" s="1"/>
  <c r="D79" i="1"/>
  <c r="E79" i="1" s="1"/>
  <c r="F79" i="1" s="1"/>
  <c r="G79" i="1" s="1"/>
  <c r="D48" i="1"/>
  <c r="E48" i="1" s="1"/>
  <c r="F48" i="1" s="1"/>
  <c r="G48" i="1" s="1"/>
  <c r="D82" i="1"/>
  <c r="E82" i="1" s="1"/>
  <c r="F82" i="1" s="1"/>
  <c r="G82" i="1" s="1"/>
  <c r="D76" i="1"/>
  <c r="E76" i="1" s="1"/>
  <c r="F76" i="1" s="1"/>
  <c r="G76" i="1" s="1"/>
  <c r="D26" i="1"/>
  <c r="E26" i="1" s="1"/>
  <c r="F26" i="1" s="1"/>
  <c r="G26" i="1" s="1"/>
  <c r="D78" i="1"/>
  <c r="E78" i="1" s="1"/>
  <c r="F78" i="1" s="1"/>
  <c r="G78" i="1" s="1"/>
  <c r="D49" i="1"/>
  <c r="E49" i="1" s="1"/>
  <c r="F49" i="1" s="1"/>
  <c r="G49" i="1" s="1"/>
  <c r="D27" i="1"/>
  <c r="E27" i="1" s="1"/>
  <c r="F27" i="1" s="1"/>
  <c r="G27" i="1" s="1"/>
  <c r="D83" i="1"/>
  <c r="E83" i="1" s="1"/>
  <c r="F83" i="1" s="1"/>
  <c r="G83" i="1" s="1"/>
  <c r="D33" i="1"/>
  <c r="E33" i="1" s="1"/>
  <c r="F33" i="1" s="1"/>
  <c r="G33" i="1" s="1"/>
  <c r="D85" i="1"/>
  <c r="E85" i="1" s="1"/>
  <c r="F85" i="1" s="1"/>
  <c r="G85" i="1" s="1"/>
  <c r="D63" i="1"/>
  <c r="E63" i="1" s="1"/>
  <c r="F63" i="1" s="1"/>
  <c r="G63" i="1" s="1"/>
  <c r="D35" i="1"/>
  <c r="E35" i="1" s="1"/>
  <c r="F35" i="1" s="1"/>
  <c r="G35" i="1" s="1"/>
  <c r="D38" i="1"/>
  <c r="E38" i="1" s="1"/>
  <c r="F38" i="1" s="1"/>
  <c r="G38" i="1" s="1"/>
  <c r="D65" i="1"/>
  <c r="E65" i="1" s="1"/>
  <c r="F65" i="1" s="1"/>
  <c r="G65" i="1" s="1"/>
  <c r="D80" i="1"/>
  <c r="E80" i="1" s="1"/>
  <c r="F80" i="1" s="1"/>
  <c r="G80" i="1" s="1"/>
  <c r="D61" i="1"/>
  <c r="E61" i="1" s="1"/>
  <c r="F61" i="1" s="1"/>
  <c r="G61" i="1" s="1"/>
  <c r="D86" i="1"/>
  <c r="E86" i="1" s="1"/>
  <c r="F86" i="1" s="1"/>
  <c r="G86" i="1" s="1"/>
  <c r="D74" i="1"/>
  <c r="E74" i="1" s="1"/>
  <c r="F74" i="1" s="1"/>
  <c r="G74" i="1" s="1"/>
  <c r="D52" i="1"/>
  <c r="E52" i="1" s="1"/>
  <c r="F52" i="1" s="1"/>
  <c r="G52" i="1" s="1"/>
  <c r="D77" i="1"/>
  <c r="E77" i="1" s="1"/>
  <c r="F77" i="1" s="1"/>
  <c r="G77" i="1" s="1"/>
  <c r="D60" i="1"/>
  <c r="E60" i="1" s="1"/>
  <c r="F60" i="1" s="1"/>
  <c r="G60" i="1" s="1"/>
  <c r="D84" i="1"/>
  <c r="E84" i="1" s="1"/>
  <c r="F84" i="1" s="1"/>
  <c r="G84" i="1" s="1"/>
  <c r="D75" i="1"/>
  <c r="E75" i="1" s="1"/>
  <c r="F75" i="1" s="1"/>
  <c r="G75" i="1" s="1"/>
  <c r="D28" i="1"/>
  <c r="E28" i="1" s="1"/>
  <c r="F28" i="1" s="1"/>
  <c r="G28" i="1" s="1"/>
  <c r="D29" i="1"/>
  <c r="E29" i="1" s="1"/>
  <c r="F29" i="1" s="1"/>
  <c r="G29" i="1" s="1"/>
  <c r="D45" i="1"/>
  <c r="E45" i="1" s="1"/>
  <c r="F45" i="1" s="1"/>
  <c r="G45" i="1" s="1"/>
  <c r="D70" i="1"/>
  <c r="E70" i="1" s="1"/>
  <c r="F70" i="1" s="1"/>
  <c r="G70" i="1" s="1"/>
  <c r="D62" i="1"/>
  <c r="E62" i="1" s="1"/>
  <c r="F62" i="1" s="1"/>
  <c r="G62" i="1" s="1"/>
  <c r="D36" i="1"/>
  <c r="E36" i="1" s="1"/>
  <c r="F36" i="1" s="1"/>
  <c r="G36" i="1" s="1"/>
  <c r="D37" i="1"/>
  <c r="E37" i="1" s="1"/>
  <c r="F37" i="1" s="1"/>
  <c r="G37" i="1" s="1"/>
  <c r="D53" i="1"/>
  <c r="E53" i="1" s="1"/>
  <c r="F53" i="1" s="1"/>
  <c r="G53" i="1" s="1"/>
  <c r="D46" i="1"/>
  <c r="E46" i="1" s="1"/>
  <c r="F46" i="1" s="1"/>
  <c r="G46" i="1" s="1"/>
  <c r="D22" i="1"/>
  <c r="E22" i="1" s="1"/>
  <c r="F22" i="1" s="1"/>
  <c r="G22" i="1" s="1"/>
  <c r="D69" i="1"/>
  <c r="E69" i="1" s="1"/>
  <c r="F69" i="1" s="1"/>
  <c r="G69" i="1" s="1"/>
  <c r="D43" i="1"/>
  <c r="E43" i="1" s="1"/>
  <c r="F43" i="1" s="1"/>
  <c r="G43" i="1" s="1"/>
  <c r="D44" i="1"/>
  <c r="E44" i="1" s="1"/>
  <c r="F44" i="1" s="1"/>
  <c r="G44" i="1" s="1"/>
  <c r="D50" i="1"/>
  <c r="E50" i="1" s="1"/>
  <c r="F50" i="1" s="1"/>
  <c r="G50" i="1" s="1"/>
  <c r="D54" i="1"/>
  <c r="E54" i="1" s="1"/>
  <c r="F54" i="1" s="1"/>
  <c r="G54" i="1" s="1"/>
  <c r="D64" i="1"/>
  <c r="E64" i="1" s="1"/>
  <c r="F64" i="1" s="1"/>
  <c r="G64" i="1" s="1"/>
  <c r="D51" i="1"/>
  <c r="E51" i="1" s="1"/>
  <c r="F51" i="1" s="1"/>
  <c r="G51" i="1" s="1"/>
  <c r="D71" i="1"/>
  <c r="E71" i="1" s="1"/>
  <c r="F71" i="1" s="1"/>
  <c r="G71" i="1" s="1"/>
  <c r="D40" i="1"/>
  <c r="E40" i="1" s="1"/>
  <c r="F40" i="1" s="1"/>
  <c r="G40" i="1" s="1"/>
  <c r="D100" i="6"/>
  <c r="E100" i="6" s="1"/>
  <c r="D77" i="6"/>
  <c r="E77" i="6" s="1"/>
  <c r="D15" i="6"/>
  <c r="E15" i="6" s="1"/>
  <c r="D65" i="6"/>
  <c r="E65" i="6" s="1"/>
  <c r="D78" i="6"/>
  <c r="E78" i="6" s="1"/>
  <c r="D70" i="6"/>
  <c r="E70" i="6" s="1"/>
  <c r="D41" i="6"/>
  <c r="E41" i="6" s="1"/>
  <c r="D19" i="6"/>
  <c r="E19" i="6" s="1"/>
  <c r="D80" i="6"/>
  <c r="E80" i="6" s="1"/>
  <c r="D99" i="6"/>
  <c r="E99" i="6" s="1"/>
  <c r="D50" i="6"/>
  <c r="E50" i="6" s="1"/>
  <c r="D105" i="6"/>
  <c r="E105" i="6" s="1"/>
  <c r="D56" i="6"/>
  <c r="E56" i="6" s="1"/>
  <c r="D72" i="6"/>
  <c r="E72" i="6" s="1"/>
  <c r="D94" i="6"/>
  <c r="E94" i="6" s="1"/>
  <c r="D76" i="6"/>
  <c r="E76" i="6" s="1"/>
  <c r="D39" i="6"/>
  <c r="E39" i="6" s="1"/>
  <c r="D35" i="6"/>
  <c r="E35" i="6" s="1"/>
  <c r="D89" i="6"/>
  <c r="E89" i="6" s="1"/>
  <c r="D22" i="6"/>
  <c r="E22" i="6" s="1"/>
  <c r="D34" i="6"/>
  <c r="E34" i="6" s="1"/>
  <c r="D106" i="6"/>
  <c r="E106" i="6" s="1"/>
  <c r="D59" i="6"/>
  <c r="E59" i="6" s="1"/>
  <c r="D82" i="6"/>
  <c r="E82" i="6" s="1"/>
  <c r="D43" i="6"/>
  <c r="E43" i="6" s="1"/>
  <c r="D23" i="6"/>
  <c r="E23" i="6" s="1"/>
  <c r="D111" i="6"/>
  <c r="E111" i="6" s="1"/>
  <c r="D38" i="6"/>
  <c r="E38" i="6" s="1"/>
  <c r="D20" i="6"/>
  <c r="E20" i="6" s="1"/>
  <c r="D66" i="6"/>
  <c r="D84" i="6"/>
  <c r="E84" i="6" s="1"/>
  <c r="D88" i="6"/>
  <c r="D110" i="6"/>
  <c r="E110" i="6" s="1"/>
  <c r="D30" i="6"/>
  <c r="E30" i="6" s="1"/>
  <c r="D29" i="6"/>
  <c r="E29" i="6" s="1"/>
  <c r="D52" i="6"/>
  <c r="E52" i="6" s="1"/>
  <c r="D101" i="6"/>
  <c r="E101" i="6" s="1"/>
  <c r="D21" i="6"/>
  <c r="E21" i="6" s="1"/>
  <c r="D90" i="6"/>
  <c r="E90" i="6" s="1"/>
  <c r="D107" i="6"/>
  <c r="E107" i="6" s="1"/>
  <c r="D93" i="6"/>
  <c r="E93" i="6" s="1"/>
  <c r="D92" i="6"/>
  <c r="D108" i="6"/>
  <c r="D73" i="6"/>
  <c r="E73" i="6" s="1"/>
  <c r="D102" i="6"/>
  <c r="D33" i="6"/>
  <c r="E33" i="6" s="1"/>
  <c r="D57" i="6"/>
  <c r="E57" i="6" s="1"/>
  <c r="D86" i="6"/>
  <c r="E86" i="6" s="1"/>
  <c r="D46" i="6"/>
  <c r="E46" i="6" s="1"/>
  <c r="D36" i="6"/>
  <c r="E36" i="6" s="1"/>
  <c r="D104" i="6"/>
  <c r="E104" i="6" s="1"/>
  <c r="D85" i="6"/>
  <c r="E85" i="6" s="1"/>
  <c r="D45" i="6"/>
  <c r="E45" i="6" s="1"/>
  <c r="D54" i="6"/>
  <c r="E54" i="6" s="1"/>
  <c r="D62" i="6"/>
  <c r="E62" i="6" s="1"/>
  <c r="D79" i="6"/>
  <c r="E79" i="6" s="1"/>
  <c r="D71" i="6"/>
  <c r="E71" i="6" s="1"/>
  <c r="D48" i="6"/>
  <c r="E48" i="6" s="1"/>
  <c r="D61" i="6"/>
  <c r="E61" i="6" s="1"/>
  <c r="D96" i="6"/>
  <c r="E96" i="6" s="1"/>
  <c r="D69" i="6"/>
  <c r="D53" i="6"/>
  <c r="E53" i="6" s="1"/>
  <c r="D58" i="6"/>
  <c r="E58" i="6" s="1"/>
  <c r="D60" i="6"/>
  <c r="E60" i="6" s="1"/>
  <c r="D91" i="6"/>
  <c r="E91" i="6" s="1"/>
  <c r="D81" i="6"/>
  <c r="D16" i="6"/>
  <c r="D67" i="6"/>
  <c r="E67" i="6" s="1"/>
  <c r="D83" i="6"/>
  <c r="D28" i="6"/>
  <c r="E28" i="6" s="1"/>
  <c r="D95" i="6"/>
  <c r="E95" i="6" s="1"/>
  <c r="D42" i="6"/>
  <c r="E42" i="6" s="1"/>
  <c r="D40" i="6"/>
  <c r="E40" i="6" s="1"/>
  <c r="D64" i="6"/>
  <c r="E64" i="6" s="1"/>
  <c r="D98" i="6"/>
  <c r="E98" i="6" s="1"/>
  <c r="D18" i="6"/>
  <c r="E18" i="6" s="1"/>
  <c r="D37" i="6"/>
  <c r="E37" i="6" s="1"/>
  <c r="D31" i="6"/>
  <c r="E31" i="6" s="1"/>
  <c r="D14" i="6"/>
  <c r="E14" i="6" s="1"/>
  <c r="D26" i="6"/>
  <c r="E26" i="6" s="1"/>
  <c r="D25" i="6"/>
  <c r="E25" i="6" s="1"/>
  <c r="D87" i="6"/>
  <c r="E87" i="6" s="1"/>
  <c r="D44" i="6"/>
  <c r="E44" i="6" s="1"/>
  <c r="D55" i="6"/>
  <c r="E55" i="6" s="1"/>
  <c r="D32" i="6"/>
  <c r="E32" i="6" s="1"/>
  <c r="D51" i="6"/>
  <c r="E51" i="6" s="1"/>
  <c r="D49" i="6"/>
  <c r="E49" i="6" s="1"/>
  <c r="D17" i="6"/>
  <c r="E17" i="6" s="1"/>
  <c r="D27" i="6"/>
  <c r="E27" i="6" s="1"/>
  <c r="D47" i="6"/>
  <c r="E47" i="6" s="1"/>
  <c r="D24" i="6"/>
  <c r="E24" i="6" s="1"/>
  <c r="D97" i="6"/>
  <c r="E97" i="6" s="1"/>
  <c r="D112" i="6"/>
  <c r="E112" i="6" s="1"/>
  <c r="D109" i="6"/>
  <c r="E109" i="6" s="1"/>
  <c r="D74" i="6"/>
  <c r="E74" i="6" s="1"/>
  <c r="D75" i="6"/>
  <c r="E75" i="6" s="1"/>
  <c r="D68" i="6"/>
  <c r="D103" i="6"/>
  <c r="D27" i="5"/>
  <c r="E27" i="5" s="1"/>
  <c r="F27" i="5" s="1"/>
  <c r="G27" i="5" s="1"/>
  <c r="D25" i="5"/>
  <c r="E25" i="5" s="1"/>
  <c r="F25" i="5" s="1"/>
  <c r="G25" i="5" s="1"/>
  <c r="D18" i="5"/>
  <c r="E18" i="5" s="1"/>
  <c r="F18" i="5" s="1"/>
  <c r="G18" i="5" s="1"/>
  <c r="D16" i="5"/>
  <c r="E16" i="5" s="1"/>
  <c r="F16" i="5" s="1"/>
  <c r="G16" i="5" s="1"/>
  <c r="D14" i="5"/>
  <c r="E14" i="5" s="1"/>
  <c r="F14" i="5" s="1"/>
  <c r="G14" i="5" s="1"/>
  <c r="D22" i="5"/>
  <c r="E22" i="5" s="1"/>
  <c r="F22" i="5" s="1"/>
  <c r="G22" i="5" s="1"/>
  <c r="D24" i="5"/>
  <c r="E24" i="5" s="1"/>
  <c r="F24" i="5" s="1"/>
  <c r="G24" i="5" s="1"/>
  <c r="D17" i="5"/>
  <c r="E17" i="5" s="1"/>
  <c r="F17" i="5" s="1"/>
  <c r="G17" i="5" s="1"/>
  <c r="D15" i="5"/>
  <c r="E15" i="5" s="1"/>
  <c r="F15" i="5" s="1"/>
  <c r="G15" i="5" s="1"/>
  <c r="D13" i="5"/>
  <c r="E13" i="5" s="1"/>
  <c r="F13" i="5" s="1"/>
  <c r="G13" i="5" s="1"/>
  <c r="D26" i="5"/>
  <c r="E26" i="5" s="1"/>
  <c r="F26" i="5" s="1"/>
  <c r="G26" i="5" s="1"/>
  <c r="D19" i="5"/>
  <c r="E19" i="5" s="1"/>
  <c r="F19" i="5" s="1"/>
  <c r="G19" i="5" s="1"/>
  <c r="D21" i="5"/>
  <c r="E21" i="5" s="1"/>
  <c r="F21" i="5" s="1"/>
  <c r="G21" i="5" s="1"/>
  <c r="D23" i="5"/>
  <c r="E23" i="5" s="1"/>
  <c r="F23" i="5" s="1"/>
  <c r="G23" i="5" s="1"/>
  <c r="D17" i="4"/>
  <c r="D16" i="4"/>
  <c r="D26" i="4"/>
  <c r="D30" i="4"/>
  <c r="D13" i="4"/>
  <c r="D29" i="4"/>
  <c r="D22" i="4"/>
  <c r="D18" i="4"/>
  <c r="D21" i="4"/>
  <c r="D31" i="4"/>
  <c r="D15" i="4"/>
  <c r="D28" i="4"/>
  <c r="D25" i="4"/>
  <c r="D19" i="4"/>
  <c r="D27" i="4"/>
  <c r="D23" i="4"/>
  <c r="F24" i="6" l="1"/>
  <c r="G24" i="6" s="1"/>
  <c r="M24" i="6"/>
  <c r="L16" i="6"/>
  <c r="E16" i="6"/>
  <c r="F111" i="6"/>
  <c r="G111" i="6" s="1"/>
  <c r="M111" i="6"/>
  <c r="F36" i="6"/>
  <c r="G36" i="6" s="1"/>
  <c r="M36" i="6"/>
  <c r="F99" i="6"/>
  <c r="G99" i="6" s="1"/>
  <c r="M99" i="6"/>
  <c r="L68" i="6"/>
  <c r="E68" i="6"/>
  <c r="F27" i="6"/>
  <c r="G27" i="6" s="1"/>
  <c r="M27" i="6"/>
  <c r="F25" i="6"/>
  <c r="G25" i="6" s="1"/>
  <c r="M25" i="6"/>
  <c r="F40" i="6"/>
  <c r="G40" i="6" s="1"/>
  <c r="M40" i="6"/>
  <c r="F91" i="6"/>
  <c r="G91" i="6" s="1"/>
  <c r="M91" i="6"/>
  <c r="F71" i="6"/>
  <c r="G71" i="6" s="1"/>
  <c r="M71" i="6"/>
  <c r="F46" i="6"/>
  <c r="G46" i="6" s="1"/>
  <c r="M46" i="6"/>
  <c r="F93" i="6"/>
  <c r="G93" i="6" s="1"/>
  <c r="M93" i="6"/>
  <c r="F110" i="6"/>
  <c r="G110" i="6" s="1"/>
  <c r="M110" i="6"/>
  <c r="F43" i="6"/>
  <c r="G43" i="6" s="1"/>
  <c r="M43" i="6"/>
  <c r="M39" i="6"/>
  <c r="F39" i="6"/>
  <c r="G39" i="6" s="1"/>
  <c r="M80" i="6"/>
  <c r="F80" i="6"/>
  <c r="G80" i="6" s="1"/>
  <c r="F100" i="6"/>
  <c r="G100" i="6" s="1"/>
  <c r="M100" i="6"/>
  <c r="M104" i="6"/>
  <c r="F104" i="6"/>
  <c r="G104" i="6" s="1"/>
  <c r="M15" i="6"/>
  <c r="F15" i="6"/>
  <c r="M64" i="6"/>
  <c r="F64" i="6"/>
  <c r="G64" i="6" s="1"/>
  <c r="M23" i="6"/>
  <c r="F23" i="6"/>
  <c r="G23" i="6" s="1"/>
  <c r="F17" i="6"/>
  <c r="G17" i="6" s="1"/>
  <c r="M17" i="6"/>
  <c r="F79" i="6"/>
  <c r="G79" i="6" s="1"/>
  <c r="M79" i="6"/>
  <c r="F19" i="6"/>
  <c r="G19" i="6" s="1"/>
  <c r="M19" i="6"/>
  <c r="M74" i="6"/>
  <c r="F74" i="6"/>
  <c r="G74" i="6" s="1"/>
  <c r="L14" i="6"/>
  <c r="F95" i="6"/>
  <c r="G95" i="6" s="1"/>
  <c r="M95" i="6"/>
  <c r="M58" i="6"/>
  <c r="F58" i="6"/>
  <c r="F62" i="6"/>
  <c r="G62" i="6" s="1"/>
  <c r="M62" i="6"/>
  <c r="F57" i="6"/>
  <c r="M57" i="6"/>
  <c r="F90" i="6"/>
  <c r="G90" i="6" s="1"/>
  <c r="M90" i="6"/>
  <c r="F84" i="6"/>
  <c r="G84" i="6" s="1"/>
  <c r="M84" i="6"/>
  <c r="F59" i="6"/>
  <c r="M59" i="6"/>
  <c r="F94" i="6"/>
  <c r="G94" i="6" s="1"/>
  <c r="M94" i="6"/>
  <c r="F41" i="6"/>
  <c r="M41" i="6"/>
  <c r="M98" i="6"/>
  <c r="F98" i="6"/>
  <c r="G98" i="6" s="1"/>
  <c r="L108" i="6"/>
  <c r="E108" i="6"/>
  <c r="F89" i="6"/>
  <c r="G89" i="6" s="1"/>
  <c r="M89" i="6"/>
  <c r="L103" i="6"/>
  <c r="E103" i="6"/>
  <c r="F48" i="6"/>
  <c r="G48" i="6" s="1"/>
  <c r="M48" i="6"/>
  <c r="L92" i="6"/>
  <c r="E92" i="6"/>
  <c r="F35" i="6"/>
  <c r="G35" i="6" s="1"/>
  <c r="M35" i="6"/>
  <c r="F42" i="6"/>
  <c r="M42" i="6"/>
  <c r="F86" i="6"/>
  <c r="G86" i="6" s="1"/>
  <c r="M86" i="6"/>
  <c r="F76" i="6"/>
  <c r="G76" i="6" s="1"/>
  <c r="M76" i="6"/>
  <c r="F49" i="6"/>
  <c r="G49" i="6" s="1"/>
  <c r="M49" i="6"/>
  <c r="F109" i="6"/>
  <c r="G109" i="6" s="1"/>
  <c r="M109" i="6"/>
  <c r="F51" i="6"/>
  <c r="G51" i="6" s="1"/>
  <c r="M51" i="6"/>
  <c r="M31" i="6"/>
  <c r="F31" i="6"/>
  <c r="G31" i="6" s="1"/>
  <c r="F28" i="6"/>
  <c r="G28" i="6" s="1"/>
  <c r="M28" i="6"/>
  <c r="M53" i="6"/>
  <c r="F53" i="6"/>
  <c r="G53" i="6" s="1"/>
  <c r="M54" i="6"/>
  <c r="F54" i="6"/>
  <c r="G54" i="6" s="1"/>
  <c r="F33" i="6"/>
  <c r="G33" i="6" s="1"/>
  <c r="M33" i="6"/>
  <c r="M21" i="6"/>
  <c r="F21" i="6"/>
  <c r="G21" i="6" s="1"/>
  <c r="L66" i="6"/>
  <c r="E66" i="6"/>
  <c r="F106" i="6"/>
  <c r="G106" i="6" s="1"/>
  <c r="M106" i="6"/>
  <c r="M72" i="6"/>
  <c r="F72" i="6"/>
  <c r="G72" i="6" s="1"/>
  <c r="F70" i="6"/>
  <c r="G70" i="6" s="1"/>
  <c r="M70" i="6"/>
  <c r="F44" i="6"/>
  <c r="G44" i="6" s="1"/>
  <c r="M44" i="6"/>
  <c r="F29" i="6"/>
  <c r="G29" i="6" s="1"/>
  <c r="M29" i="6"/>
  <c r="F87" i="6"/>
  <c r="G87" i="6" s="1"/>
  <c r="M87" i="6"/>
  <c r="F77" i="6"/>
  <c r="G77" i="6" s="1"/>
  <c r="M77" i="6"/>
  <c r="M26" i="6"/>
  <c r="F26" i="6"/>
  <c r="G26" i="6" s="1"/>
  <c r="F107" i="6"/>
  <c r="G107" i="6" s="1"/>
  <c r="M107" i="6"/>
  <c r="L88" i="6"/>
  <c r="E88" i="6"/>
  <c r="M112" i="6"/>
  <c r="F112" i="6"/>
  <c r="G112" i="6" s="1"/>
  <c r="F32" i="6"/>
  <c r="G32" i="6" s="1"/>
  <c r="M32" i="6"/>
  <c r="M37" i="6"/>
  <c r="F37" i="6"/>
  <c r="L83" i="6"/>
  <c r="E83" i="6"/>
  <c r="L69" i="6"/>
  <c r="E69" i="6"/>
  <c r="F45" i="6"/>
  <c r="G45" i="6" s="1"/>
  <c r="M45" i="6"/>
  <c r="L102" i="6"/>
  <c r="E102" i="6"/>
  <c r="F101" i="6"/>
  <c r="G101" i="6" s="1"/>
  <c r="M101" i="6"/>
  <c r="F20" i="6"/>
  <c r="G20" i="6" s="1"/>
  <c r="M20" i="6"/>
  <c r="F34" i="6"/>
  <c r="M34" i="6"/>
  <c r="F56" i="6"/>
  <c r="G56" i="6" s="1"/>
  <c r="M56" i="6"/>
  <c r="F78" i="6"/>
  <c r="G78" i="6" s="1"/>
  <c r="M78" i="6"/>
  <c r="F61" i="6"/>
  <c r="G61" i="6" s="1"/>
  <c r="M61" i="6"/>
  <c r="M50" i="6"/>
  <c r="F50" i="6"/>
  <c r="G50" i="6" s="1"/>
  <c r="M47" i="6"/>
  <c r="F47" i="6"/>
  <c r="G47" i="6" s="1"/>
  <c r="L81" i="6"/>
  <c r="E81" i="6"/>
  <c r="M30" i="6"/>
  <c r="F30" i="6"/>
  <c r="G30" i="6" s="1"/>
  <c r="F75" i="6"/>
  <c r="G75" i="6" s="1"/>
  <c r="M75" i="6"/>
  <c r="F60" i="6"/>
  <c r="M60" i="6"/>
  <c r="M82" i="6"/>
  <c r="F82" i="6"/>
  <c r="G82" i="6" s="1"/>
  <c r="F97" i="6"/>
  <c r="G97" i="6" s="1"/>
  <c r="M97" i="6"/>
  <c r="M55" i="6"/>
  <c r="F55" i="6"/>
  <c r="G55" i="6" s="1"/>
  <c r="M18" i="6"/>
  <c r="F18" i="6"/>
  <c r="F67" i="6"/>
  <c r="G67" i="6" s="1"/>
  <c r="M67" i="6"/>
  <c r="M96" i="6"/>
  <c r="F96" i="6"/>
  <c r="G96" i="6" s="1"/>
  <c r="F85" i="6"/>
  <c r="G85" i="6" s="1"/>
  <c r="M85" i="6"/>
  <c r="F73" i="6"/>
  <c r="G73" i="6" s="1"/>
  <c r="M73" i="6"/>
  <c r="F52" i="6"/>
  <c r="G52" i="6" s="1"/>
  <c r="M52" i="6"/>
  <c r="F38" i="6"/>
  <c r="M38" i="6"/>
  <c r="M22" i="6"/>
  <c r="F22" i="6"/>
  <c r="M105" i="6"/>
  <c r="F105" i="6"/>
  <c r="G105" i="6" s="1"/>
  <c r="M65" i="6"/>
  <c r="F65" i="6"/>
  <c r="G65" i="6" s="1"/>
  <c r="F13" i="1"/>
  <c r="G13" i="1" s="1"/>
  <c r="L110" i="6"/>
  <c r="L78" i="6"/>
  <c r="L79" i="6"/>
  <c r="L86" i="6"/>
  <c r="L76" i="6"/>
  <c r="L74" i="6"/>
  <c r="L84" i="6"/>
  <c r="L111" i="6"/>
  <c r="L112" i="6"/>
  <c r="L91" i="6"/>
  <c r="L80" i="6"/>
  <c r="L100" i="6"/>
  <c r="L75" i="6"/>
  <c r="L97" i="6"/>
  <c r="L85" i="6"/>
  <c r="L107" i="6"/>
  <c r="L82" i="6"/>
  <c r="L105" i="6"/>
  <c r="L65" i="6"/>
  <c r="L98" i="6"/>
  <c r="L104" i="6"/>
  <c r="L109" i="6"/>
  <c r="L87" i="6"/>
  <c r="L106" i="6"/>
  <c r="L99" i="6"/>
  <c r="L70" i="6"/>
  <c r="L77" i="6"/>
  <c r="L47" i="6"/>
  <c r="L32" i="6"/>
  <c r="L37" i="6"/>
  <c r="L34" i="6"/>
  <c r="L56" i="6"/>
  <c r="L55" i="6"/>
  <c r="L18" i="6"/>
  <c r="L42" i="6"/>
  <c r="L60" i="6"/>
  <c r="L52" i="6"/>
  <c r="L38" i="6"/>
  <c r="L22" i="6"/>
  <c r="L49" i="6"/>
  <c r="L58" i="6"/>
  <c r="L61" i="6"/>
  <c r="L62" i="6"/>
  <c r="L57" i="6"/>
  <c r="L29" i="6"/>
  <c r="L59" i="6"/>
  <c r="L50" i="6"/>
  <c r="L41" i="6"/>
  <c r="L15" i="6"/>
  <c r="L31" i="6"/>
  <c r="L28" i="6"/>
  <c r="L53" i="6"/>
  <c r="L48" i="6"/>
  <c r="L54" i="6"/>
  <c r="L33" i="6"/>
  <c r="L30" i="6"/>
  <c r="L44" i="6"/>
  <c r="L27" i="6"/>
  <c r="L25" i="6"/>
  <c r="L40" i="6"/>
  <c r="L71" i="6"/>
  <c r="L45" i="6"/>
  <c r="L46" i="6"/>
  <c r="L93" i="6"/>
  <c r="L101" i="6"/>
  <c r="L20" i="6"/>
  <c r="L43" i="6"/>
  <c r="L39" i="6"/>
  <c r="L17" i="6"/>
  <c r="L26" i="6"/>
  <c r="L67" i="6"/>
  <c r="L96" i="6"/>
  <c r="L73" i="6"/>
  <c r="L19" i="6"/>
  <c r="L24" i="6"/>
  <c r="L95" i="6"/>
  <c r="L90" i="6"/>
  <c r="L89" i="6"/>
  <c r="L94" i="6"/>
  <c r="L51" i="6"/>
  <c r="L64" i="6"/>
  <c r="L36" i="6"/>
  <c r="L21" i="6"/>
  <c r="L23" i="6"/>
  <c r="L35" i="6"/>
  <c r="L72" i="6"/>
  <c r="G15" i="6" l="1"/>
  <c r="G34" i="6"/>
  <c r="G42" i="6"/>
  <c r="G41" i="6"/>
  <c r="G38" i="6"/>
  <c r="G57" i="6"/>
  <c r="G18" i="6"/>
  <c r="G59" i="6"/>
  <c r="G60" i="6"/>
  <c r="G37" i="6"/>
  <c r="G58" i="6"/>
  <c r="G22" i="6"/>
  <c r="N32" i="6"/>
  <c r="N41" i="6"/>
  <c r="O95" i="6"/>
  <c r="N95" i="6"/>
  <c r="O46" i="6"/>
  <c r="N46" i="6"/>
  <c r="O25" i="6"/>
  <c r="N25" i="6"/>
  <c r="O36" i="6"/>
  <c r="N36" i="6"/>
  <c r="N38" i="6"/>
  <c r="O97" i="6"/>
  <c r="N97" i="6"/>
  <c r="O61" i="6"/>
  <c r="N61" i="6"/>
  <c r="F69" i="6"/>
  <c r="G69" i="6" s="1"/>
  <c r="M69" i="6"/>
  <c r="O112" i="6"/>
  <c r="N112" i="6"/>
  <c r="O21" i="6"/>
  <c r="N21" i="6"/>
  <c r="M14" i="6"/>
  <c r="F14" i="6"/>
  <c r="G14" i="6" s="1"/>
  <c r="O104" i="6"/>
  <c r="N104" i="6"/>
  <c r="M66" i="6"/>
  <c r="F66" i="6"/>
  <c r="G66" i="6" s="1"/>
  <c r="F103" i="6"/>
  <c r="G103" i="6" s="1"/>
  <c r="M103" i="6"/>
  <c r="O45" i="6"/>
  <c r="N45" i="6"/>
  <c r="N42" i="6"/>
  <c r="O82" i="6"/>
  <c r="N82" i="6"/>
  <c r="O35" i="6"/>
  <c r="N35" i="6"/>
  <c r="O71" i="6"/>
  <c r="N71" i="6"/>
  <c r="N52" i="6"/>
  <c r="O67" i="6"/>
  <c r="N67" i="6"/>
  <c r="F83" i="6"/>
  <c r="G83" i="6" s="1"/>
  <c r="M83" i="6"/>
  <c r="M88" i="6"/>
  <c r="F88" i="6"/>
  <c r="G88" i="6" s="1"/>
  <c r="O72" i="6"/>
  <c r="N72" i="6"/>
  <c r="N31" i="6"/>
  <c r="F92" i="6"/>
  <c r="G92" i="6" s="1"/>
  <c r="M92" i="6"/>
  <c r="F108" i="6"/>
  <c r="G108" i="6" s="1"/>
  <c r="M108" i="6"/>
  <c r="O74" i="6"/>
  <c r="N74" i="6"/>
  <c r="O23" i="6"/>
  <c r="N23" i="6"/>
  <c r="F68" i="6"/>
  <c r="G68" i="6" s="1"/>
  <c r="M68" i="6"/>
  <c r="F16" i="6"/>
  <c r="G16" i="6" s="1"/>
  <c r="M16" i="6"/>
  <c r="O75" i="6"/>
  <c r="N75" i="6"/>
  <c r="N30" i="6"/>
  <c r="O109" i="6"/>
  <c r="N109" i="6"/>
  <c r="O20" i="6"/>
  <c r="N20" i="6"/>
  <c r="O77" i="6"/>
  <c r="N77" i="6"/>
  <c r="N28" i="6"/>
  <c r="O94" i="6"/>
  <c r="N94" i="6"/>
  <c r="O17" i="6"/>
  <c r="N17" i="6"/>
  <c r="O43" i="6"/>
  <c r="N43" i="6"/>
  <c r="O105" i="6"/>
  <c r="N105" i="6"/>
  <c r="N18" i="6"/>
  <c r="N47" i="6"/>
  <c r="O78" i="6"/>
  <c r="N78" i="6"/>
  <c r="O101" i="6"/>
  <c r="N101" i="6"/>
  <c r="O87" i="6"/>
  <c r="N87" i="6"/>
  <c r="N33" i="6"/>
  <c r="O76" i="6"/>
  <c r="N76" i="6"/>
  <c r="N59" i="6"/>
  <c r="N62" i="6"/>
  <c r="O100" i="6"/>
  <c r="N100" i="6"/>
  <c r="O110" i="6"/>
  <c r="N110" i="6"/>
  <c r="O91" i="6"/>
  <c r="N91" i="6"/>
  <c r="O26" i="6"/>
  <c r="N26" i="6"/>
  <c r="O39" i="6"/>
  <c r="N39" i="6"/>
  <c r="N34" i="6"/>
  <c r="O79" i="6"/>
  <c r="N79" i="6"/>
  <c r="O70" i="6"/>
  <c r="N70" i="6"/>
  <c r="O89" i="6"/>
  <c r="N89" i="6"/>
  <c r="O111" i="6"/>
  <c r="N111" i="6"/>
  <c r="O73" i="6"/>
  <c r="N73" i="6"/>
  <c r="N60" i="6"/>
  <c r="F102" i="6"/>
  <c r="G102" i="6" s="1"/>
  <c r="M102" i="6"/>
  <c r="N37" i="6"/>
  <c r="N54" i="6"/>
  <c r="O98" i="6"/>
  <c r="N98" i="6"/>
  <c r="N58" i="6"/>
  <c r="O64" i="6"/>
  <c r="N64" i="6"/>
  <c r="O80" i="6"/>
  <c r="N80" i="6"/>
  <c r="O85" i="6"/>
  <c r="N85" i="6"/>
  <c r="N53" i="6"/>
  <c r="N15" i="6"/>
  <c r="O96" i="6"/>
  <c r="N96" i="6"/>
  <c r="O44" i="6"/>
  <c r="N44" i="6"/>
  <c r="O90" i="6"/>
  <c r="N90" i="6"/>
  <c r="O65" i="6"/>
  <c r="N65" i="6"/>
  <c r="M81" i="6"/>
  <c r="F81" i="6"/>
  <c r="G81" i="6" s="1"/>
  <c r="N49" i="6"/>
  <c r="N57" i="6"/>
  <c r="O27" i="6"/>
  <c r="N27" i="6"/>
  <c r="N22" i="6"/>
  <c r="N55" i="6"/>
  <c r="N50" i="6"/>
  <c r="N56" i="6"/>
  <c r="O107" i="6"/>
  <c r="N107" i="6"/>
  <c r="N29" i="6"/>
  <c r="O106" i="6"/>
  <c r="N106" i="6"/>
  <c r="O51" i="6"/>
  <c r="N51" i="6"/>
  <c r="O86" i="6"/>
  <c r="N86" i="6"/>
  <c r="N48" i="6"/>
  <c r="O84" i="6"/>
  <c r="N84" i="6"/>
  <c r="O19" i="6"/>
  <c r="N19" i="6"/>
  <c r="O93" i="6"/>
  <c r="N93" i="6"/>
  <c r="O40" i="6"/>
  <c r="N40" i="6"/>
  <c r="O99" i="6"/>
  <c r="N99" i="6"/>
  <c r="O24" i="6"/>
  <c r="N24" i="6"/>
  <c r="O22" i="6" l="1"/>
  <c r="O59" i="6"/>
  <c r="O34" i="6"/>
  <c r="O37" i="6"/>
  <c r="O38" i="6"/>
  <c r="O15" i="6"/>
  <c r="O57" i="6"/>
  <c r="O58" i="6"/>
  <c r="O41" i="6"/>
  <c r="O18" i="6"/>
  <c r="O42" i="6"/>
  <c r="O60" i="6"/>
  <c r="O54" i="6"/>
  <c r="O52" i="6"/>
  <c r="O31" i="6"/>
  <c r="O50" i="6"/>
  <c r="O53" i="6"/>
  <c r="O102" i="6"/>
  <c r="N102" i="6"/>
  <c r="O88" i="6"/>
  <c r="N88" i="6"/>
  <c r="O30" i="6"/>
  <c r="O56" i="6"/>
  <c r="O66" i="6"/>
  <c r="N66" i="6"/>
  <c r="O33" i="6"/>
  <c r="O47" i="6"/>
  <c r="O16" i="6"/>
  <c r="N16" i="6"/>
  <c r="O108" i="6"/>
  <c r="N108" i="6"/>
  <c r="O69" i="6"/>
  <c r="N69" i="6"/>
  <c r="O28" i="6"/>
  <c r="O103" i="6"/>
  <c r="N103" i="6"/>
  <c r="O48" i="6"/>
  <c r="O29" i="6"/>
  <c r="O55" i="6"/>
  <c r="O49" i="6"/>
  <c r="N14" i="6"/>
  <c r="O14" i="6"/>
  <c r="O81" i="6"/>
  <c r="N81" i="6"/>
  <c r="O62" i="6"/>
  <c r="O68" i="6"/>
  <c r="N68" i="6"/>
  <c r="O92" i="6"/>
  <c r="N92" i="6"/>
  <c r="O83" i="6"/>
  <c r="N83" i="6"/>
  <c r="O32" i="6"/>
</calcChain>
</file>

<file path=xl/comments1.xml><?xml version="1.0" encoding="utf-8"?>
<comments xmlns="http://schemas.openxmlformats.org/spreadsheetml/2006/main">
  <authors>
    <author>Kirsty Palmer</author>
  </authors>
  <commentList>
    <comment ref="A60" authorId="0" shapeId="0">
      <text>
        <r>
          <rPr>
            <sz val="9"/>
            <color indexed="81"/>
            <rFont val="Tahoma"/>
            <family val="2"/>
          </rPr>
          <t>includes decorative 14 LED</t>
        </r>
      </text>
    </comment>
    <comment ref="A73" authorId="0" shapeId="0">
      <text>
        <r>
          <rPr>
            <b/>
            <sz val="9"/>
            <color indexed="81"/>
            <rFont val="Tahoma"/>
            <family val="2"/>
          </rPr>
          <t>Kirsty Palmer:</t>
        </r>
        <r>
          <rPr>
            <sz val="9"/>
            <color indexed="81"/>
            <rFont val="Tahoma"/>
            <family val="2"/>
          </rPr>
          <t xml:space="preserve">
same as 1x20W Fluorescent</t>
        </r>
      </text>
    </comment>
    <comment ref="A110" authorId="0" shapeId="0">
      <text>
        <r>
          <rPr>
            <sz val="9"/>
            <color indexed="81"/>
            <rFont val="Tahoma"/>
            <family val="2"/>
          </rPr>
          <t xml:space="preserve">
includes decorative 14 LED</t>
        </r>
      </text>
    </comment>
  </commentList>
</comments>
</file>

<file path=xl/comments2.xml><?xml version="1.0" encoding="utf-8"?>
<comments xmlns="http://schemas.openxmlformats.org/spreadsheetml/2006/main">
  <authors>
    <author>Esther Pither</author>
  </authors>
  <commentList>
    <comment ref="K38" authorId="0" shapeId="0">
      <text>
        <r>
          <rPr>
            <b/>
            <sz val="9"/>
            <color indexed="81"/>
            <rFont val="Tahoma"/>
            <family val="2"/>
          </rPr>
          <t>Esther Pither:</t>
        </r>
        <r>
          <rPr>
            <sz val="9"/>
            <color indexed="81"/>
            <rFont val="Tahoma"/>
            <family val="2"/>
          </rPr>
          <t xml:space="preserve">
As per final Regulatory decision for 2019-24
</t>
        </r>
      </text>
    </comment>
  </commentList>
</comments>
</file>

<file path=xl/comments3.xml><?xml version="1.0" encoding="utf-8"?>
<comments xmlns="http://schemas.openxmlformats.org/spreadsheetml/2006/main">
  <authors>
    <author>ABS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C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D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E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F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K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M1" authorId="0" shapeId="0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A6" authorId="0" shapeId="0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<sst xmlns="http://schemas.openxmlformats.org/spreadsheetml/2006/main" count="758" uniqueCount="312">
  <si>
    <t>De-energisation, re-energisation, special reads and retail contract terminations</t>
  </si>
  <si>
    <t>Site visit - non-scheduled visit</t>
  </si>
  <si>
    <t>Site visit - same day premium service</t>
  </si>
  <si>
    <t>Site visit - after hours</t>
  </si>
  <si>
    <t>Site visit - credit actions or site issues</t>
  </si>
  <si>
    <t>Site visit – credit actions pillar box/pole top</t>
  </si>
  <si>
    <t>Site visit – current transformer (CT) metering</t>
  </si>
  <si>
    <t>Site visit – pillar box/pole top</t>
  </si>
  <si>
    <t>Site visit -  pillar box/pole top Wasted Visit</t>
  </si>
  <si>
    <t>Transfer of retailer</t>
  </si>
  <si>
    <t>Meter test</t>
  </si>
  <si>
    <t>Meter test - single phase</t>
  </si>
  <si>
    <t>Meter test - multi phase</t>
  </si>
  <si>
    <t>Meter test – current transformer (CT)</t>
  </si>
  <si>
    <t>Meter test - after hours</t>
  </si>
  <si>
    <t>Meter test - wasted visit</t>
  </si>
  <si>
    <t>Supply abolishment</t>
  </si>
  <si>
    <t>Remove service &amp; meters</t>
  </si>
  <si>
    <t>Supply abolishment - after hours</t>
  </si>
  <si>
    <t>Supply abolishment - wasted visit</t>
  </si>
  <si>
    <t>Truck tee-up</t>
  </si>
  <si>
    <t xml:space="preserve">Tee-up/Appointment </t>
  </si>
  <si>
    <t>Tee-up/Appointment – after hours</t>
  </si>
  <si>
    <t>Tee-up/Appointment – no truck – after hours</t>
  </si>
  <si>
    <t>Tee-up/Appointment – wasted visit</t>
  </si>
  <si>
    <t>Miscellaneous service</t>
  </si>
  <si>
    <t>Open turret</t>
  </si>
  <si>
    <t>Data download</t>
  </si>
  <si>
    <t>Alteration to unmetered supply</t>
  </si>
  <si>
    <t>Meter Relocation</t>
  </si>
  <si>
    <t>Tiger tails - standard single/multi phase</t>
  </si>
  <si>
    <t>Tiger tails - scaffolding single phase</t>
  </si>
  <si>
    <t>Tiger tails - scaffolding multi phase</t>
  </si>
  <si>
    <t>Miscellaneous service – after hours</t>
  </si>
  <si>
    <t>Miscellaneous service – wasted visit</t>
  </si>
  <si>
    <t>Administration</t>
  </si>
  <si>
    <t>Statutory right - access prevented</t>
  </si>
  <si>
    <t>Tariff change</t>
  </si>
  <si>
    <t>Emergency maintenance contestable meters</t>
  </si>
  <si>
    <t>Emergency maintenance contestable meters - after hours</t>
  </si>
  <si>
    <t>Meter recovery and disposal</t>
  </si>
  <si>
    <t>Basic Connection establishment charges (including temporary builders supply)</t>
  </si>
  <si>
    <t>Creation of a NMI</t>
  </si>
  <si>
    <t>Basic connection – after hours</t>
  </si>
  <si>
    <t>Connection establishment - wasted visit</t>
  </si>
  <si>
    <t>Temporary Disconnection/Reconnection</t>
  </si>
  <si>
    <t>Temporary disconnect/reconnect – retailer requested outage</t>
  </si>
  <si>
    <t>Temporary disconnect/reconnect – after hours</t>
  </si>
  <si>
    <t>Temporary disconnect/reconnect – wasted visit</t>
  </si>
  <si>
    <t xml:space="preserve">Basic connection alteration  </t>
  </si>
  <si>
    <t>Basic connection alteration – after hours</t>
  </si>
  <si>
    <t>Basic connection wasted visit</t>
  </si>
  <si>
    <t>X-Factor</t>
  </si>
  <si>
    <t>Consumer Price index</t>
  </si>
  <si>
    <t>Quarter ending</t>
  </si>
  <si>
    <t>Quarter to Quarter change</t>
  </si>
  <si>
    <t>Year</t>
  </si>
  <si>
    <t>31 March</t>
  </si>
  <si>
    <t>30 June</t>
  </si>
  <si>
    <t>30 September</t>
  </si>
  <si>
    <t>31 December</t>
  </si>
  <si>
    <t>Weighted average of eight capital cities</t>
  </si>
  <si>
    <t>Source: Australian Bureau of Statistics (ABS)</t>
  </si>
  <si>
    <t>Service Type</t>
  </si>
  <si>
    <t>2019-20</t>
  </si>
  <si>
    <t>2020-21</t>
  </si>
  <si>
    <t>2021-22</t>
  </si>
  <si>
    <t>2022-23</t>
  </si>
  <si>
    <t>2023-24</t>
  </si>
  <si>
    <t>Estimate (if actuals unavailable)</t>
  </si>
  <si>
    <t>Ancillary Service - Fee Based Services</t>
  </si>
  <si>
    <t>Ancillary Service - Quoted Services</t>
  </si>
  <si>
    <t>Metering</t>
  </si>
  <si>
    <t>Public Lighting</t>
  </si>
  <si>
    <t xml:space="preserve">CPI   </t>
  </si>
  <si>
    <r>
      <t>X-Factor (X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</si>
  <si>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>CPI (</t>
    </r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  <scheme val="minor"/>
      </rPr>
      <t>CPI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</si>
  <si>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</si>
  <si>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t>Adjustments</t>
  </si>
  <si>
    <t xml:space="preserve">AER Final Decision </t>
  </si>
  <si>
    <t>Proposed</t>
  </si>
  <si>
    <t>Indicative</t>
  </si>
  <si>
    <t xml:space="preserve">REAL </t>
  </si>
  <si>
    <t>Nominal</t>
  </si>
  <si>
    <t>Cable jointer</t>
  </si>
  <si>
    <t>Customer connections - commercial metering</t>
  </si>
  <si>
    <t>Customer connections - service crew</t>
  </si>
  <si>
    <t>Designer</t>
  </si>
  <si>
    <t>Distribution electrical technician</t>
  </si>
  <si>
    <t>Distribution linesman</t>
  </si>
  <si>
    <t>Distribution linesman - live line</t>
  </si>
  <si>
    <t>Distribution operator</t>
  </si>
  <si>
    <t>Asset inspector</t>
  </si>
  <si>
    <t>Field services co-ordinator</t>
  </si>
  <si>
    <t>Labourer - overhead</t>
  </si>
  <si>
    <t>Meter reader</t>
  </si>
  <si>
    <t>Project Manager</t>
  </si>
  <si>
    <t>General Administration</t>
  </si>
  <si>
    <t>Engineer</t>
  </si>
  <si>
    <t>Senior engineer</t>
  </si>
  <si>
    <t>Skill Sets</t>
  </si>
  <si>
    <t>($/Hour)</t>
  </si>
  <si>
    <t>Price ($)</t>
  </si>
  <si>
    <t>Business LV - Single Phase</t>
  </si>
  <si>
    <t>Business LV - Multi Phase</t>
  </si>
  <si>
    <t>Business LV - CT Meters</t>
  </si>
  <si>
    <t>Domestic LV - Single Phase</t>
  </si>
  <si>
    <t>Domestic LV - Multi Phase</t>
  </si>
  <si>
    <t>Domestic LV - CT Meters</t>
  </si>
  <si>
    <t>Other Meters</t>
  </si>
  <si>
    <t>Capital</t>
  </si>
  <si>
    <t>Non-Capital</t>
  </si>
  <si>
    <t xml:space="preserve"> - Capital</t>
  </si>
  <si>
    <t xml:space="preserve"> - Non-Capital</t>
  </si>
  <si>
    <t>Contract Lighting</t>
  </si>
  <si>
    <t xml:space="preserve"> - Public Lighting</t>
  </si>
  <si>
    <t xml:space="preserve"> - Contract Lighting</t>
  </si>
  <si>
    <t>32W Compact Fluorescent</t>
  </si>
  <si>
    <t>42W Compact Fluorescent</t>
  </si>
  <si>
    <t>42W Compact Fluorescent - Bottom Pole Entry</t>
  </si>
  <si>
    <t>2x24W Compact Fluorescent</t>
  </si>
  <si>
    <t>1x20W Fluorescent</t>
  </si>
  <si>
    <t>1x40W Fluorescent</t>
  </si>
  <si>
    <t>2x20W Fluorescent</t>
  </si>
  <si>
    <t>2x24W Fluorescent</t>
  </si>
  <si>
    <t>T5 Fluorescent 2 x 24W</t>
  </si>
  <si>
    <t>20 Fluorescent 1X20FL</t>
  </si>
  <si>
    <t>2x40W Fluorescent</t>
  </si>
  <si>
    <t>3x40W Fluorescent</t>
  </si>
  <si>
    <t>4x20 Fluorescent</t>
  </si>
  <si>
    <t>4x40W Fluorescent</t>
  </si>
  <si>
    <t>100W Sodium Vapour</t>
  </si>
  <si>
    <t>150W Sodium Vapour</t>
  </si>
  <si>
    <t>250W Sodium Vapour</t>
  </si>
  <si>
    <t>250W Sodium Vapour - Flood Light</t>
  </si>
  <si>
    <t>400W Sodium Vapour</t>
  </si>
  <si>
    <t>400W Sodium Vapour - Flood Light</t>
  </si>
  <si>
    <t>70W Sodium Vapour</t>
  </si>
  <si>
    <t>100W Incandescent</t>
  </si>
  <si>
    <t>60W Incandescent</t>
  </si>
  <si>
    <t>18W LED</t>
  </si>
  <si>
    <t>18W LED Decorative - Bottom Pole Entry</t>
  </si>
  <si>
    <t>18W LED Decorative - Side Entry</t>
  </si>
  <si>
    <t>18W LED Decorative - Top Entry</t>
  </si>
  <si>
    <t>25W LED</t>
  </si>
  <si>
    <t>25W LED Decorative - Bottom Pole Entry</t>
  </si>
  <si>
    <t>25W LED Decorative - Side Entry</t>
  </si>
  <si>
    <t>25W LED Decorative - Top Entry</t>
  </si>
  <si>
    <t>30W LED</t>
  </si>
  <si>
    <t>88 LED Light</t>
  </si>
  <si>
    <t>100W Metal Halide</t>
  </si>
  <si>
    <t>150W Metal Halide</t>
  </si>
  <si>
    <t>250W Metal Halide</t>
  </si>
  <si>
    <t>400W Metal Halide</t>
  </si>
  <si>
    <t>70W Metal Halide</t>
  </si>
  <si>
    <t>250W Metal Halide - Flood Light</t>
  </si>
  <si>
    <t>400W Metal Halide - Flood Light</t>
  </si>
  <si>
    <t>125W Mercury Vapour</t>
  </si>
  <si>
    <t>250W Mercury Vapour</t>
  </si>
  <si>
    <t>400W Mercury Vapour</t>
  </si>
  <si>
    <t>50W Mercury Vapour</t>
  </si>
  <si>
    <t>80W Mercury Vapour Art decorative</t>
  </si>
  <si>
    <t>80W Mercury Vapour</t>
  </si>
  <si>
    <t>14W LED</t>
  </si>
  <si>
    <t>New technology - Minor</t>
  </si>
  <si>
    <t>New technology - Major</t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</si>
  <si>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- Public Lighting</t>
    </r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</si>
  <si>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- Contract Lighting</t>
    </r>
  </si>
  <si>
    <t>Price (c/day)</t>
  </si>
  <si>
    <t>Model Details</t>
  </si>
  <si>
    <t>Model Name:</t>
  </si>
  <si>
    <t>Created By:</t>
  </si>
  <si>
    <t>Phone Number:</t>
  </si>
  <si>
    <t>Email:</t>
  </si>
  <si>
    <t>Date:</t>
  </si>
  <si>
    <t>Customer Details:</t>
  </si>
  <si>
    <t>Model Description/Scope</t>
  </si>
  <si>
    <t>Model Description</t>
  </si>
  <si>
    <t>Scope/Disclaimer</t>
  </si>
  <si>
    <t>Australian Energy Regulator (AER)</t>
  </si>
  <si>
    <t>Alternative Control Services Model</t>
  </si>
  <si>
    <t>Site visit - no appointment - De-energisation, re-energisation</t>
  </si>
  <si>
    <t>Site visit - no appointment - special reads</t>
  </si>
  <si>
    <t>Distribution electrical technician - including vehicle</t>
  </si>
  <si>
    <t>Distribuiton operator - including vehicle</t>
  </si>
  <si>
    <t>Asset Inspector - including vehicle</t>
  </si>
  <si>
    <t>https://www.aer.gov.au/system/files/AER%20-%20TasNetworks%202019-24%20-%20Distribution%20-%20Draft%20decision%20-%20Attachment%2013%20-%20Control%20mechanism%20-%20September%202018.pdf</t>
  </si>
  <si>
    <t>Control Mechanisms</t>
  </si>
  <si>
    <t>Final decision</t>
  </si>
  <si>
    <t>https://www.aer.gov.au/system/files/AER%20-%20Final%20decision%20-%20TasNetworks%20distribution%20determination%202019-24%20-%20Attachment%2015%20-%20Alternative%20control%20services%20-%20April%202019.pdf</t>
  </si>
  <si>
    <t>This is TasNetworks' alternative control pricing model for our annual pricing proposal to the Australian Energy Regulatory (AER) for the regulatory control period 2019-20 to 2023-24.  The model includes prices for ancillary services - fee based services, ancillary services - quoted services, metering, and public lighting in accordance with TasNetworks Final Regulatory Determination for 2019-20 to 2023-24.</t>
  </si>
  <si>
    <t>Days in Year</t>
  </si>
  <si>
    <t>Annual charge ($)</t>
  </si>
  <si>
    <t>Actual</t>
  </si>
  <si>
    <t>Index Numbers ;  Food and non-alcoholic beverages ;  Australia ;</t>
  </si>
  <si>
    <t>Index Numbers ;  Alcohol and tobacco ;  Australia ;</t>
  </si>
  <si>
    <t>Index Numbers ;  Clothing and footwear ;  Australia ;</t>
  </si>
  <si>
    <t>Index Numbers ;  Housing ;  Australia ;</t>
  </si>
  <si>
    <t>Index Numbers ;  Furnishings, household equipment and services ;  Australia ;</t>
  </si>
  <si>
    <t>Index Numbers ;  Health ;  Australia ;</t>
  </si>
  <si>
    <t>Index Numbers ;  Transport ;  Australia ;</t>
  </si>
  <si>
    <t>Index Numbers ;  Communication ;  Australia ;</t>
  </si>
  <si>
    <t>Index Numbers ;  Recreation and culture ;  Australia ;</t>
  </si>
  <si>
    <t>Index Numbers ;  Education ;  Australia ;</t>
  </si>
  <si>
    <t>Index Numbers ;  Insurance and financial services ;  Australia ;</t>
  </si>
  <si>
    <t>Index Numbers ;  All groups CPI ;  Australia ;</t>
  </si>
  <si>
    <t>Percentage Change from Corresponding Quarter of Previous Year ;  Food and non-alcoholic beverages ;  Australia ;</t>
  </si>
  <si>
    <t>Percentage Change from Corresponding Quarter of Previous Year ;  Alcohol and tobacco ;  Australia ;</t>
  </si>
  <si>
    <t>Percentage Change from Corresponding Quarter of Previous Year ;  Clothing and footwear ;  Australia ;</t>
  </si>
  <si>
    <t>Percentage Change from Corresponding Quarter of Previous Year ;  Housing ;  Australia ;</t>
  </si>
  <si>
    <t>Percentage Change from Corresponding Quarter of Previous Year ;  Furnishings, household equipment and services ;  Australia ;</t>
  </si>
  <si>
    <t>Percentage Change from Corresponding Quarter of Previous Year ;  Health ;  Australia ;</t>
  </si>
  <si>
    <t>Percentage Change from Corresponding Quarter of Previous Year ;  Transport ;  Australia ;</t>
  </si>
  <si>
    <t>Percentage Change from Corresponding Quarter of Previous Year ;  Communication ;  Australia ;</t>
  </si>
  <si>
    <t>Percentage Change from Corresponding Quarter of Previous Year ;  Recreation and culture ;  Australia ;</t>
  </si>
  <si>
    <t>Percentage Change from Corresponding Quarter of Previous Year ;  Education ;  Australia ;</t>
  </si>
  <si>
    <t>Percentage Change from Corresponding Quarter of Previous Year ;  Insurance and financial services ;  Australia ;</t>
  </si>
  <si>
    <t>Percentage Change from Corresponding Quarter of Previous Year ;  All groups CPI ;  Australia ;</t>
  </si>
  <si>
    <t>Percentage Change from Previous Period ;  Food and non-alcoholic beverages ;  Australia ;</t>
  </si>
  <si>
    <t>Percentage Change from Previous Period ;  Alcohol and tobacco ;  Australia ;</t>
  </si>
  <si>
    <t>Percentage Change from Previous Period ;  Clothing and footwear ;  Australia ;</t>
  </si>
  <si>
    <t>Percentage Change from Previous Period ;  Housing ;  Australia ;</t>
  </si>
  <si>
    <t>Percentage Change from Previous Period ;  Furnishings, household equipment and services ;  Australia ;</t>
  </si>
  <si>
    <t>Percentage Change from Previous Period ;  Health ;  Australia ;</t>
  </si>
  <si>
    <t>Percentage Change from Previous Period ;  Transport ;  Australia ;</t>
  </si>
  <si>
    <t>Percentage Change from Previous Period ;  Communication ;  Australia ;</t>
  </si>
  <si>
    <t>Percentage Change from Previous Period ;  Recreation and culture ;  Australia ;</t>
  </si>
  <si>
    <t>Percentage Change from Previous Period ;  Education ;  Australia ;</t>
  </si>
  <si>
    <t>Percentage Change from Previous Period ;  Insurance and financial services ;  Australia ;</t>
  </si>
  <si>
    <t>Percentage Change from Previous Period ;  All groups CPI ;  Australia ;</t>
  </si>
  <si>
    <t>Unit</t>
  </si>
  <si>
    <t>Index Numbers</t>
  </si>
  <si>
    <t>Percent</t>
  </si>
  <si>
    <t>Series Type</t>
  </si>
  <si>
    <t>Original</t>
  </si>
  <si>
    <t>Data Type</t>
  </si>
  <si>
    <t>INDEX</t>
  </si>
  <si>
    <t>PERCENT</t>
  </si>
  <si>
    <t>Frequency</t>
  </si>
  <si>
    <t>Quarter</t>
  </si>
  <si>
    <t>Collection Month</t>
  </si>
  <si>
    <t>Series Start</t>
  </si>
  <si>
    <t>Series End</t>
  </si>
  <si>
    <t>No. Obs</t>
  </si>
  <si>
    <t>Series ID</t>
  </si>
  <si>
    <t>A2325891R</t>
  </si>
  <si>
    <t>A2326116V</t>
  </si>
  <si>
    <t>A2325936J</t>
  </si>
  <si>
    <t>A2325981V</t>
  </si>
  <si>
    <t>A2326026R</t>
  </si>
  <si>
    <t>A2331111C</t>
  </si>
  <si>
    <t>A2326071A</t>
  </si>
  <si>
    <t>A2331201J</t>
  </si>
  <si>
    <t>A2331246L</t>
  </si>
  <si>
    <t>A2331426W</t>
  </si>
  <si>
    <t>A2332596F</t>
  </si>
  <si>
    <t>A2325846C</t>
  </si>
  <si>
    <t>A2325892T</t>
  </si>
  <si>
    <t>A2326117W</t>
  </si>
  <si>
    <t>A2325937K</t>
  </si>
  <si>
    <t>A2325982W</t>
  </si>
  <si>
    <t>A2326027T</t>
  </si>
  <si>
    <t>A2331112F</t>
  </si>
  <si>
    <t>A2326072C</t>
  </si>
  <si>
    <t>A2331202K</t>
  </si>
  <si>
    <t>A2331247R</t>
  </si>
  <si>
    <t>A2331427X</t>
  </si>
  <si>
    <t>A2332597J</t>
  </si>
  <si>
    <t>A2325847F</t>
  </si>
  <si>
    <t>A2325895X</t>
  </si>
  <si>
    <t>A2326120K</t>
  </si>
  <si>
    <t>A2325940X</t>
  </si>
  <si>
    <t>A2325985C</t>
  </si>
  <si>
    <t>A2326030F</t>
  </si>
  <si>
    <t>A2331115L</t>
  </si>
  <si>
    <t>A2326075K</t>
  </si>
  <si>
    <t>A2331205T</t>
  </si>
  <si>
    <t>A2331250C</t>
  </si>
  <si>
    <t>A2331430L</t>
  </si>
  <si>
    <t>A2332600K</t>
  </si>
  <si>
    <t>A2325850V</t>
  </si>
  <si>
    <t>Movement</t>
  </si>
  <si>
    <t>CPI</t>
  </si>
  <si>
    <t>Augment multi phase overhead service to single phase supply (BA1)</t>
  </si>
  <si>
    <t>Augment single phase overhead service to multi phase supply (BA2)</t>
  </si>
  <si>
    <t>Augment single phase overhead service to underground supply (turret) (BA3)</t>
  </si>
  <si>
    <t>Augment multi phase overhead service to underground supply (turret) (BA4)</t>
  </si>
  <si>
    <t>Augment single phase overhead service to underground supply (pole) (BA5)</t>
  </si>
  <si>
    <t>Augment multi phase overhead service to underground supply (pole) (BA6)</t>
  </si>
  <si>
    <t>Disconnect/reconnect overhead service for facia repairs - single phase (BA7)</t>
  </si>
  <si>
    <t>Disconnect/reconnect overhead service for facia repairs - multi phase (BA8)</t>
  </si>
  <si>
    <t>Connection of new consumer mains to an existing installation – underground single phase to turret (BA15)</t>
  </si>
  <si>
    <t>Connection of new consumer mains to an existing installation – underground single phase to pole (BA17)</t>
  </si>
  <si>
    <t>Connection of new consumer mains to an existing installation – underground multi phase to turret (BA16)</t>
  </si>
  <si>
    <t>Connection of new consumer mains to an existing installation – underground multi phase to pole (BA18)</t>
  </si>
  <si>
    <t>Overhead service, single span - single phase (B1/B12)</t>
  </si>
  <si>
    <t>Overhead service, single span - multi phase (B2/B13)</t>
  </si>
  <si>
    <t>Underground service in turret/cabinet - single phase (B3/B13)</t>
  </si>
  <si>
    <t>Underground service in turret/cabinet - multi phase (B3M/B15)</t>
  </si>
  <si>
    <t>Underground service with pole mounted fuse - single phase (B4)</t>
  </si>
  <si>
    <t>Underground service with pole mounted fuse - multi phase (B5)</t>
  </si>
  <si>
    <t>Connection alteration – overhead single phase (BA9/BA13)</t>
  </si>
  <si>
    <t>Connection alteration – overhead multi phase (BA10/BA14)</t>
  </si>
  <si>
    <t>Items have been abolished</t>
  </si>
  <si>
    <t>Annual Price Movement</t>
  </si>
  <si>
    <t>TasNetworks</t>
  </si>
  <si>
    <t>Network.Tariff@tasnetworks.com.au</t>
  </si>
  <si>
    <t>1300 137 008</t>
  </si>
  <si>
    <t>Conversion c/$</t>
  </si>
  <si>
    <t>Items are obsolete</t>
  </si>
  <si>
    <t>Current fittings</t>
  </si>
  <si>
    <t xml:space="preserve">CPI - December to 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</si>
</sst>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9"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0.0"/>
    <numFmt numFmtId="171" formatCode="_-* #,##0.000_-;\-* #,##0.000_-;_-* &quot;-&quot;??_-;_-@_-"/>
    <numFmt numFmtId="172" formatCode="0.0000%"/>
    <numFmt numFmtId="173" formatCode="0.000"/>
    <numFmt numFmtId="174" formatCode="0.0%"/>
    <numFmt numFmtId="175" formatCode="#,##0.0"/>
    <numFmt numFmtId="176" formatCode="#,##0.000"/>
    <numFmt numFmtId="177" formatCode="#,##0;[Red]\(#,##0\);\-"/>
    <numFmt numFmtId="178" formatCode="&quot;Warning&quot;;&quot;Warning&quot;;&quot;OK&quot;"/>
    <numFmt numFmtId="179" formatCode="&quot;Warning&quot;;&quot;Warning&quot;;&quot;Ok&quot;"/>
    <numFmt numFmtId="180" formatCode="#,##0.00;[Red]\(#,##0.00\);\-"/>
    <numFmt numFmtId="181" formatCode="&quot;Cal Mth&quot;\ 0"/>
    <numFmt numFmtId="182" formatCode="#,##0_-;\ \(#,##0\);_-* &quot;-&quot;??;_-@_-"/>
    <numFmt numFmtId="183" formatCode="0\ &quot;Qtr(s)&quot;"/>
    <numFmt numFmtId="184" formatCode="[$-C09]dd\-mmm\-yy;@"/>
    <numFmt numFmtId="185" formatCode="0;[Red]\(0\);\-"/>
    <numFmt numFmtId="186" formatCode="General_)"/>
    <numFmt numFmtId="187" formatCode="_-* #,##0.00_-;[Red]\(#,##0.00\)_-;_-* &quot;-&quot;??_-;_-@_-"/>
    <numFmt numFmtId="188" formatCode="#,##0.0_);\(#,##0.0\)"/>
    <numFmt numFmtId="189" formatCode="#,##0.00_);\(#,##0.00\);\-"/>
    <numFmt numFmtId="190" formatCode="#,##0_);\(#,##0\);\-"/>
    <numFmt numFmtId="191" formatCode="#,##0.00%_);\(#,##0.00%\);\-"/>
    <numFmt numFmtId="192" formatCode="#,##0.0%_);\(#,##0.0%\);\-"/>
    <numFmt numFmtId="193" formatCode="#,##0.0\x_);\(#,##0.0\x\);\-"/>
    <numFmt numFmtId="194" formatCode="_(&quot;$&quot;#,##0.0_);\(&quot;$&quot;#,##0.0\);_(&quot;-&quot;_)"/>
    <numFmt numFmtId="195" formatCode="d/m/yy"/>
    <numFmt numFmtId="196" formatCode="_(#,##0.0\x_);\(#,##0.0\x\);_(&quot;-&quot;_)"/>
    <numFmt numFmtId="197" formatCode="_(#,##0_);\(#,##0\);_(&quot;-&quot;_)"/>
    <numFmt numFmtId="198" formatCode="_(#,##0.0%_);\(#,##0.0%\);_(&quot;-&quot;_)"/>
    <numFmt numFmtId="199" formatCode="_(###0_);\(###0\);_(###0_)"/>
    <numFmt numFmtId="200" formatCode="_)d/m/yy_)"/>
    <numFmt numFmtId="201" formatCode="dd/mm/yy"/>
    <numFmt numFmtId="202" formatCode="0;\(0\);&quot;-&quot;"/>
    <numFmt numFmtId="203" formatCode="_(* #,##0.0_);_(* \(#,##0.0\);_(* &quot;-&quot;?_);@_)"/>
    <numFmt numFmtId="204" formatCode="#,##0;\(#,##0\)"/>
    <numFmt numFmtId="205" formatCode="#,##0;\-#,##0;\-"/>
    <numFmt numFmtId="206" formatCode="&quot;$&quot;#,##0.0;[Red]\(&quot;$&quot;#,##0.0\)"/>
    <numFmt numFmtId="207" formatCode="_(0.0%_);\(0.0%\);&quot;-&quot;"/>
    <numFmt numFmtId="208" formatCode="_(\ #,##0_);\(#,##0\);_(\ &quot;-&quot;_);"/>
    <numFmt numFmtId="209" formatCode="_(\ #,##0.0_);\(#,##0.0\);_(\ &quot;-&quot;_);"/>
    <numFmt numFmtId="210" formatCode="dd\ mmm\ yy"/>
    <numFmt numFmtId="211" formatCode="_(\ #,##0_);\(#,##0\);&quot;-&quot;;@"/>
    <numFmt numFmtId="212" formatCode="0.000_)"/>
    <numFmt numFmtId="213" formatCode="_-* #,##0.00_-;\(#,##0.00\);_-* &quot;-&quot;_-"/>
    <numFmt numFmtId="214" formatCode="_(&quot;Rp.&quot;* #,##0_);_(&quot;Rp.&quot;* \(#,##0\);_(&quot;Rp.&quot;* &quot;-&quot;_);_(@_)"/>
    <numFmt numFmtId="215" formatCode="00000"/>
    <numFmt numFmtId="216" formatCode="&quot;$&quot;#,##0.00;\(&quot;$&quot;#,##0.00\)"/>
    <numFmt numFmtId="217" formatCode="&quot;$&quot;\ #,##0.00;\-&quot;$&quot;\ #,##0.00;&quot;$&quot;\ 0.00;@"/>
    <numFmt numFmtId="218" formatCode="&quot;$&quot;#,##0_%_);\(&quot;$&quot;#,##0\)_%;&quot;$&quot;#,##0_%_);@_%_)"/>
    <numFmt numFmtId="219" formatCode="&quot;C$&quot;_-0.00"/>
    <numFmt numFmtId="220" formatCode="&quot;€&quot;_-0.00"/>
    <numFmt numFmtId="221" formatCode="&quot;P&quot;_-0.0"/>
    <numFmt numFmtId="222" formatCode="&quot;£&quot;_-0.00"/>
    <numFmt numFmtId="223" formatCode="&quot;US&quot;&quot;$&quot;_-0.00"/>
    <numFmt numFmtId="224" formatCode="#,##0.00000;[Red]\-#,##0.00000"/>
    <numFmt numFmtId="225" formatCode="mm/dd/yy"/>
    <numFmt numFmtId="226" formatCode="dd\ mmm\ yyyy"/>
    <numFmt numFmtId="227" formatCode="mmm\ yy"/>
    <numFmt numFmtId="228" formatCode="mmm\-d\-yyyy"/>
    <numFmt numFmtId="229" formatCode="mmm\-yyyy"/>
    <numFmt numFmtId="230" formatCode="m/d/yy_%_)"/>
    <numFmt numFmtId="231" formatCode="mmm\-yy_*"/>
    <numFmt numFmtId="232" formatCode="0.0000"/>
    <numFmt numFmtId="233" formatCode="_-* #,##0\ _D_M_-;\-* #,##0\ _D_M_-;_-* &quot;-&quot;\ _D_M_-;_-@_-"/>
    <numFmt numFmtId="234" formatCode="_-* #,##0.00\ _D_M_-;\-* #,##0.00\ _D_M_-;_-* &quot;-&quot;??\ _D_M_-;_-@_-"/>
    <numFmt numFmtId="235" formatCode="&quot;$&quot;#,##0\ ;\(&quot;$&quot;#,##0\)"/>
    <numFmt numFmtId="236" formatCode="0_%_);\(0\)_%;0_%_);@_%_)"/>
    <numFmt numFmtId="237" formatCode="_([$€-2]* #,##0.00_);_([$€-2]* \(#,##0.00\);_([$€-2]* &quot;-&quot;??_)"/>
    <numFmt numFmtId="238" formatCode="&quot;$&quot;#,##0.00000"/>
    <numFmt numFmtId="239" formatCode="_-* #,##0_-;\(#,##0\);_-* &quot;-&quot;_-"/>
    <numFmt numFmtId="240" formatCode="0_);[Red]\(0\)"/>
    <numFmt numFmtId="241" formatCode="0.00_);[Red]\(0.00\)"/>
    <numFmt numFmtId="242" formatCode="0.0000_);[Red]\(0.0000\)"/>
    <numFmt numFmtId="243" formatCode="_(* #,##0_);_(* \(#,##0\);_(* &quot;-&quot;??_);_(@_)"/>
    <numFmt numFmtId="244" formatCode="&quot;Rp.&quot;#,##0.00_);\(&quot;Rp.&quot;#,##0.00\)"/>
    <numFmt numFmtId="245" formatCode="0.0\%_);\(0.0\%\);0.0\%_);@_%_)"/>
    <numFmt numFmtId="246" formatCode="_-* #,##0.0_-;* \-#,##0.0_-;_-\ * &quot;-&quot;??_-;_-@_-"/>
    <numFmt numFmtId="247" formatCode="0."/>
    <numFmt numFmtId="248" formatCode=";;;"/>
    <numFmt numFmtId="249" formatCode="#,##0.0;\(#,##0.0\)"/>
    <numFmt numFmtId="250" formatCode="#,##0.000_);\(#,##0.000\);\-_)"/>
    <numFmt numFmtId="251" formatCode="_(\ #,##0.0_);_(\ \(#,##0.0\);_(* &quot;-&quot;??_);_(@_)"/>
    <numFmt numFmtId="252" formatCode="#,##0.00_ ;[Red]\ \(#,##0.00\);\ \-_)"/>
    <numFmt numFmtId="253" formatCode="#,##0_ ;[Red]\ \(#,##0\);\ \-_)"/>
    <numFmt numFmtId="254" formatCode="0.00%;\(0.00%\)"/>
    <numFmt numFmtId="255" formatCode="0.00%;_*\(0.00\)%"/>
    <numFmt numFmtId="256" formatCode="0.0_)%\(0.0%\);\-"/>
    <numFmt numFmtId="257" formatCode="#,##0.0_);\(#,##0.0\);\-"/>
    <numFmt numFmtId="258" formatCode="#,##0.0000_);\(#,##0.0000\);\-"/>
    <numFmt numFmtId="259" formatCode="0.00%_);\(0.00%\);\-_%_)"/>
    <numFmt numFmtId="260" formatCode="?.?,,_);[Red]\(?.?,,\)"/>
    <numFmt numFmtId="261" formatCode="#.0#\x"/>
    <numFmt numFmtId="262" formatCode="_-* #,##0.0_-;\(\ #,##0.0\)"/>
    <numFmt numFmtId="263" formatCode="0%_);\(0%\)"/>
    <numFmt numFmtId="264" formatCode="0.00%_);\(0.00\)%;\-"/>
    <numFmt numFmtId="265" formatCode="#,##0;[Red]\(#,##0.0\)"/>
    <numFmt numFmtId="266" formatCode="#.0\x"/>
    <numFmt numFmtId="267" formatCode="#,##0_ ;[Red]\(#,##0\)\ "/>
    <numFmt numFmtId="268" formatCode="000"/>
    <numFmt numFmtId="269" formatCode="\C\R000"/>
    <numFmt numFmtId="270" formatCode="#,##0.00;\(#,##0.00\)"/>
    <numFmt numFmtId="271" formatCode="0.00_)"/>
    <numFmt numFmtId="272" formatCode="#,##0.0_);[Red]\(#,##0.0\)"/>
    <numFmt numFmtId="273" formatCode="_)d\-mmm\-yy_)"/>
    <numFmt numFmtId="274" formatCode="_(#,##0.0_);\(#,##0.0\);_(&quot;-&quot;_)"/>
    <numFmt numFmtId="275" formatCode="#,##0_);\(#,##0\);\-_)"/>
    <numFmt numFmtId="276" formatCode="[&lt;1000]\ 0_);[&gt;1000]\ dd\-mmm\-yy;General"/>
    <numFmt numFmtId="277" formatCode="#,##0_*;\(#,##0\);0_*;@_)"/>
    <numFmt numFmtId="278" formatCode="#,##0_ ;\(#,##0\)_-;&quot;-&quot;"/>
    <numFmt numFmtId="279" formatCode="#,##0;[Red]\ \ \(#,##0\)"/>
    <numFmt numFmtId="280" formatCode="_-* #,##0\ &quot;DM&quot;_-;\-* #,##0\ &quot;DM&quot;_-;_-* &quot;-&quot;\ &quot;DM&quot;_-;_-@_-"/>
    <numFmt numFmtId="281" formatCode="_-* #,##0.00\ &quot;DM&quot;_-;\-* #,##0.00\ &quot;DM&quot;_-;_-* &quot;-&quot;??\ &quot;DM&quot;_-;_-@_-"/>
    <numFmt numFmtId="282" formatCode="0.0\x_);&quot;nmf&quot;_)"/>
    <numFmt numFmtId="283" formatCode="#,##0.0000_);[Red]\(#,##0.0000\)"/>
    <numFmt numFmtId="284" formatCode="yyyy&quot;A&quot;"/>
    <numFmt numFmtId="285" formatCode="yyyy&quot;E&quot;"/>
    <numFmt numFmtId="286" formatCode="0\ \ ;\(0\)\ \ \ "/>
    <numFmt numFmtId="287" formatCode="0&quot;E&quot;"/>
    <numFmt numFmtId="288" formatCode="&quot;Yes&quot;;[Red]&quot;Error&quot;;&quot;No&quot;;[Red]&quot;Error&quot;"/>
    <numFmt numFmtId="289" formatCode="#&quot; Yr &quot;##&quot; Mth&quot;"/>
    <numFmt numFmtId="290" formatCode="0.0;\-0.0;0.0;@"/>
    <numFmt numFmtId="291" formatCode="0.000000000000000_ ;\-0.000000000000000\ 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3" tint="-0.499984740745262"/>
      <name val="Calibri"/>
      <family val="2"/>
      <scheme val="minor"/>
    </font>
    <font>
      <u/>
      <sz val="11"/>
      <color rgb="FF143EB4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Helv"/>
      <charset val="204"/>
    </font>
    <font>
      <sz val="11"/>
      <name val="Calibri"/>
      <family val="2"/>
      <scheme val="minor"/>
    </font>
    <font>
      <sz val="10"/>
      <color theme="3" tint="-0.499984740745262"/>
      <name val="Arial"/>
      <family val="2"/>
    </font>
    <font>
      <sz val="10"/>
      <color indexed="55"/>
      <name val="Arial"/>
      <family val="2"/>
    </font>
    <font>
      <sz val="11"/>
      <color theme="0" tint="-0.2499465926084170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indexed="23"/>
      <name val="Arial"/>
      <family val="2"/>
    </font>
    <font>
      <sz val="16"/>
      <color rgb="FFE5883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theme="2" tint="-0.499984740745262"/>
      <name val="Calibri"/>
      <family val="2"/>
      <scheme val="minor"/>
    </font>
    <font>
      <sz val="10"/>
      <color indexed="16"/>
      <name val="Arial"/>
      <family val="2"/>
    </font>
    <font>
      <sz val="11"/>
      <color theme="3" tint="-0.24994659260841701"/>
      <name val="Calibri"/>
      <family val="2"/>
      <scheme val="minor"/>
    </font>
    <font>
      <sz val="10"/>
      <color theme="0"/>
      <name val="Arial"/>
      <family val="2"/>
    </font>
    <font>
      <sz val="11"/>
      <color theme="1" tint="0.34998626667073579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Helv"/>
    </font>
    <font>
      <sz val="14"/>
      <name val="System"/>
      <family val="2"/>
    </font>
    <font>
      <sz val="10"/>
      <name val="Courier"/>
      <family val="3"/>
    </font>
    <font>
      <sz val="8"/>
      <name val="Arial"/>
      <family val="2"/>
    </font>
    <font>
      <sz val="11"/>
      <color indexed="9"/>
      <name val="Calibri"/>
      <family val="2"/>
    </font>
    <font>
      <sz val="11"/>
      <name val="Arial"/>
      <family val="2"/>
    </font>
    <font>
      <sz val="9"/>
      <name val="Times New Roman"/>
      <family val="1"/>
    </font>
    <font>
      <sz val="8"/>
      <color indexed="12"/>
      <name val="Arial"/>
      <family val="2"/>
    </font>
    <font>
      <i/>
      <sz val="8"/>
      <color indexed="16"/>
      <name val="Arial"/>
      <family val="2"/>
    </font>
    <font>
      <i/>
      <sz val="8"/>
      <color indexed="54"/>
      <name val="Arial"/>
      <family val="2"/>
    </font>
    <font>
      <i/>
      <sz val="9"/>
      <color indexed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Garamond"/>
    </font>
    <font>
      <sz val="9"/>
      <color indexed="12"/>
      <name val="Frutiger 45 Light"/>
      <family val="2"/>
    </font>
    <font>
      <sz val="10"/>
      <color indexed="12"/>
      <name val="Arial"/>
      <family val="2"/>
    </font>
    <font>
      <sz val="8"/>
      <color indexed="48"/>
      <name val="Arial"/>
      <family val="2"/>
    </font>
    <font>
      <sz val="10"/>
      <name val="Arial Narrow"/>
      <family val="2"/>
    </font>
    <font>
      <sz val="10"/>
      <name val="Times New Roman"/>
      <family val="1"/>
    </font>
    <font>
      <sz val="8"/>
      <color indexed="12"/>
      <name val="Helvetica-Narrow"/>
      <family val="2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51"/>
      <name val="Calibri"/>
      <family val="2"/>
    </font>
    <font>
      <b/>
      <sz val="8"/>
      <color indexed="15"/>
      <name val="Times New Roman"/>
      <family val="1"/>
    </font>
    <font>
      <sz val="10"/>
      <color indexed="10"/>
      <name val="Century Gothic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0"/>
      <color indexed="24"/>
      <name val="Arial"/>
      <family val="2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name val="Book Antiqua"/>
      <family val="1"/>
    </font>
    <font>
      <sz val="8"/>
      <name val="Palatino"/>
      <family val="1"/>
    </font>
    <font>
      <sz val="10"/>
      <color indexed="50"/>
      <name val="Arial"/>
      <family val="2"/>
    </font>
    <font>
      <sz val="9"/>
      <name val="Frutiger 45 Light"/>
      <family val="2"/>
    </font>
    <font>
      <sz val="10"/>
      <name val="dutch801 bt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b/>
      <sz val="10"/>
      <name val="Times New Roman"/>
      <family val="1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u/>
      <sz val="11"/>
      <name val="Arial"/>
      <family val="2"/>
    </font>
    <font>
      <i/>
      <sz val="8"/>
      <name val="Arial"/>
      <family val="2"/>
    </font>
    <font>
      <b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IQE Hlv Narrow"/>
    </font>
    <font>
      <i/>
      <sz val="11"/>
      <name val="IQE Hlv Narrow"/>
    </font>
    <font>
      <sz val="11"/>
      <name val="IQE Hlv Narrow"/>
    </font>
    <font>
      <b/>
      <sz val="14"/>
      <name val="IQE Hlv Narrow"/>
    </font>
    <font>
      <b/>
      <sz val="11"/>
      <name val="IQE Hlv Narrow"/>
    </font>
    <font>
      <b/>
      <sz val="8"/>
      <color indexed="8"/>
      <name val="Arial"/>
      <family val="2"/>
    </font>
    <font>
      <b/>
      <sz val="20"/>
      <name val="Tahoma"/>
      <family val="2"/>
    </font>
    <font>
      <b/>
      <sz val="10"/>
      <name val="Tahoma"/>
      <family val="2"/>
    </font>
    <font>
      <sz val="6"/>
      <name val="Palatino"/>
      <family val="1"/>
    </font>
    <font>
      <sz val="6"/>
      <color indexed="16"/>
      <name val="Palatino"/>
      <family val="1"/>
    </font>
    <font>
      <b/>
      <i/>
      <sz val="13"/>
      <color indexed="9"/>
      <name val="IQE Garamond I Cd"/>
    </font>
    <font>
      <b/>
      <sz val="15"/>
      <color indexed="61"/>
      <name val="Calibri"/>
      <family val="2"/>
    </font>
    <font>
      <sz val="10"/>
      <name val="Helvetica-Black"/>
    </font>
    <font>
      <sz val="28"/>
      <name val="Helvetica-Black"/>
    </font>
    <font>
      <b/>
      <sz val="10"/>
      <color indexed="9"/>
      <name val="Arial"/>
      <family val="2"/>
    </font>
    <font>
      <b/>
      <sz val="13"/>
      <color indexed="61"/>
      <name val="Calibri"/>
      <family val="2"/>
    </font>
    <font>
      <sz val="18"/>
      <name val="Palatino"/>
      <family val="1"/>
    </font>
    <font>
      <b/>
      <sz val="11"/>
      <color indexed="61"/>
      <name val="Calibri"/>
      <family val="2"/>
    </font>
    <font>
      <i/>
      <sz val="14"/>
      <name val="Palatino"/>
      <family val="1"/>
    </font>
    <font>
      <b/>
      <sz val="8.5"/>
      <name val="Univers 65"/>
      <family val="2"/>
    </font>
    <font>
      <b/>
      <sz val="8"/>
      <color indexed="9"/>
      <name val="Arial"/>
      <family val="2"/>
    </font>
    <font>
      <sz val="9"/>
      <color indexed="9"/>
      <name val="Frutiger 45 Light"/>
      <family val="2"/>
    </font>
    <font>
      <b/>
      <sz val="14"/>
      <name val="Arial"/>
      <family val="2"/>
    </font>
    <font>
      <sz val="14"/>
      <color indexed="9"/>
      <name val="Univers Condensed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Century Gothic"/>
      <family val="2"/>
    </font>
    <font>
      <sz val="9"/>
      <color indexed="10"/>
      <name val="Times New Roman"/>
      <family val="1"/>
    </font>
    <font>
      <sz val="10"/>
      <color indexed="12"/>
      <name val="Frutiger 45 Light"/>
      <family val="2"/>
    </font>
    <font>
      <sz val="11"/>
      <color indexed="61"/>
      <name val="Calibri"/>
      <family val="2"/>
    </font>
    <font>
      <sz val="8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1"/>
      <name val="Calibri"/>
      <family val="2"/>
    </font>
    <font>
      <sz val="8"/>
      <name val="Helv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7"/>
      <name val="Helv"/>
    </font>
    <font>
      <sz val="9"/>
      <color indexed="12"/>
      <name val="Times New Roman"/>
      <family val="1"/>
    </font>
    <font>
      <sz val="12"/>
      <name val="Helv"/>
    </font>
    <font>
      <sz val="10"/>
      <color indexed="14"/>
      <name val="Arial"/>
      <family val="2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Frutiger 45 Light"/>
    </font>
    <font>
      <sz val="8.5"/>
      <name val="Univers 55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color indexed="18"/>
      <name val="Times New Roman"/>
      <family val="1"/>
    </font>
    <font>
      <b/>
      <u/>
      <sz val="12"/>
      <name val="Helv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Century Gothic"/>
      <family val="2"/>
    </font>
    <font>
      <b/>
      <sz val="13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sz val="8"/>
      <color indexed="8"/>
      <name val="Verdana"/>
      <family val="2"/>
    </font>
    <font>
      <sz val="9"/>
      <name val="SwitzerlandNarrow"/>
    </font>
    <font>
      <sz val="9"/>
      <color indexed="12"/>
      <name val="SwitzerlandNarrow"/>
    </font>
    <font>
      <b/>
      <sz val="9"/>
      <name val="Palatino"/>
      <family val="1"/>
    </font>
    <font>
      <sz val="9"/>
      <color indexed="21"/>
      <name val="Helvetica-Black"/>
    </font>
    <font>
      <sz val="9"/>
      <color indexed="21"/>
      <name val="Helvetica-Black"/>
      <family val="2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sz val="10"/>
      <color indexed="10"/>
      <name val="Arial"/>
      <family val="2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8"/>
      <color indexed="61"/>
      <name val="Cambria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9"/>
      <name val="Frutiger 45 Light"/>
      <family val="2"/>
    </font>
    <font>
      <b/>
      <i/>
      <sz val="8"/>
      <name val="Helv"/>
    </font>
    <font>
      <sz val="10"/>
      <name val="Palatino"/>
    </font>
    <font>
      <sz val="9"/>
      <name val="GillSans"/>
    </font>
    <font>
      <sz val="9"/>
      <name val="GillSans Light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10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ADEE"/>
        <bgColor indexed="64"/>
      </patternFill>
    </fill>
    <fill>
      <patternFill patternType="solid">
        <fgColor rgb="FFC3D941"/>
        <bgColor indexed="64"/>
      </patternFill>
    </fill>
    <fill>
      <patternFill patternType="solid">
        <fgColor rgb="FFEB008B"/>
        <bgColor indexed="64"/>
      </patternFill>
    </fill>
    <fill>
      <patternFill patternType="solid">
        <fgColor rgb="FF5A0000"/>
        <bgColor indexed="64"/>
      </patternFill>
    </fill>
    <fill>
      <patternFill patternType="solid">
        <fgColor rgb="FF92949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FFCC66"/>
        <bgColor indexed="64"/>
      </patternFill>
    </fill>
    <fill>
      <patternFill patternType="mediumGray"/>
    </fill>
    <fill>
      <patternFill patternType="lightDown">
        <fgColor indexed="23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8832"/>
        <bgColor indexed="64"/>
      </patternFill>
    </fill>
    <fill>
      <patternFill patternType="gray125">
        <fgColor theme="0" tint="-0.24994659260841701"/>
        <bgColor theme="0" tint="-4.9989318521683403E-2"/>
      </patternFill>
    </fill>
    <fill>
      <patternFill patternType="lightGray">
        <fgColor indexed="22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1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2"/>
      </patternFill>
    </fill>
    <fill>
      <patternFill patternType="lightGray">
        <fgColor indexed="15"/>
        <bgColor indexed="9"/>
      </patternFill>
    </fill>
    <fill>
      <patternFill patternType="solid">
        <f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9"/>
      </patternFill>
    </fill>
    <fill>
      <patternFill patternType="lightGray">
        <fgColor indexed="13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17"/>
      </patternFill>
    </fill>
    <fill>
      <patternFill patternType="solid">
        <fgColor indexed="15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rgb="FF7F7F7F"/>
      </left>
      <right style="dashed">
        <color rgb="FF7F7F7F"/>
      </right>
      <top style="dashed">
        <color rgb="FF7F7F7F"/>
      </top>
      <bottom style="dashed">
        <color rgb="FF7F7F7F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dotted">
        <color theme="2" tint="-0.499984740745262"/>
      </left>
      <right style="dotted">
        <color theme="2" tint="-0.499984740745262"/>
      </right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3" tint="-0.499984740745262"/>
      </top>
      <bottom style="double">
        <color theme="3" tint="-0.4999847407452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3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thin">
        <color indexed="4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2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/>
      <top/>
      <bottom style="double">
        <color indexed="5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249">
    <xf numFmtId="0" fontId="0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6" fillId="0" borderId="0" applyFill="0" applyBorder="0" applyAlignment="0" applyProtection="0"/>
    <xf numFmtId="0" fontId="17" fillId="0" borderId="0"/>
    <xf numFmtId="0" fontId="21" fillId="0" borderId="0"/>
    <xf numFmtId="180" fontId="1" fillId="0" borderId="0" applyFont="0" applyFill="0" applyBorder="0" applyAlignment="0" applyProtection="0"/>
    <xf numFmtId="0" fontId="24" fillId="0" borderId="0"/>
    <xf numFmtId="10" fontId="1" fillId="0" borderId="0" applyFont="0" applyFill="0" applyBorder="0" applyAlignment="0" applyProtection="0"/>
    <xf numFmtId="0" fontId="21" fillId="0" borderId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23" borderId="0" applyFont="0" applyBorder="0" applyAlignment="0">
      <alignment horizontal="right"/>
      <protection locked="0"/>
    </xf>
    <xf numFmtId="167" fontId="5" fillId="24" borderId="0" applyFont="0" applyBorder="0">
      <alignment horizontal="right"/>
      <protection locked="0"/>
    </xf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" fillId="0" borderId="0"/>
    <xf numFmtId="0" fontId="1" fillId="0" borderId="0"/>
    <xf numFmtId="0" fontId="25" fillId="35" borderId="49" applyNumberFormat="0" applyAlignment="0" applyProtection="0"/>
    <xf numFmtId="177" fontId="1" fillId="0" borderId="0" applyFont="0" applyFill="0" applyBorder="0" applyAlignment="0" applyProtection="0"/>
    <xf numFmtId="0" fontId="23" fillId="30" borderId="0" applyNumberFormat="0" applyAlignment="0" applyProtection="0"/>
    <xf numFmtId="0" fontId="23" fillId="31" borderId="0" applyNumberFormat="0" applyAlignment="0" applyProtection="0"/>
    <xf numFmtId="0" fontId="23" fillId="32" borderId="0" applyNumberFormat="0" applyAlignment="0" applyProtection="0"/>
    <xf numFmtId="0" fontId="4" fillId="34" borderId="0" applyNumberFormat="0" applyBorder="0" applyAlignment="0" applyProtection="0"/>
    <xf numFmtId="177" fontId="25" fillId="0" borderId="41" applyAlignment="0" applyProtection="0"/>
    <xf numFmtId="179" fontId="28" fillId="0" borderId="47" applyAlignment="0" applyProtection="0"/>
    <xf numFmtId="0" fontId="2" fillId="0" borderId="56" applyNumberFormat="0" applyFill="0" applyAlignment="0" applyProtection="0"/>
    <xf numFmtId="0" fontId="5" fillId="0" borderId="0"/>
    <xf numFmtId="0" fontId="5" fillId="0" borderId="0"/>
    <xf numFmtId="0" fontId="25" fillId="25" borderId="44" applyAlignment="0" applyProtection="0"/>
    <xf numFmtId="0" fontId="26" fillId="26" borderId="45" applyNumberFormat="0"/>
    <xf numFmtId="178" fontId="27" fillId="0" borderId="46">
      <alignment horizontal="center"/>
    </xf>
    <xf numFmtId="179" fontId="28" fillId="0" borderId="47" applyAlignment="0" applyProtection="0"/>
    <xf numFmtId="169" fontId="5" fillId="0" borderId="0" applyFont="0" applyFill="0" applyBorder="0" applyAlignment="0" applyProtection="0"/>
    <xf numFmtId="0" fontId="29" fillId="27" borderId="48" applyAlignment="0" applyProtection="0"/>
    <xf numFmtId="181" fontId="1" fillId="28" borderId="0"/>
    <xf numFmtId="182" fontId="30" fillId="29" borderId="0"/>
    <xf numFmtId="0" fontId="31" fillId="0" borderId="0" applyNumberFormat="0" applyFill="0" applyBorder="0" applyAlignment="0"/>
    <xf numFmtId="0" fontId="32" fillId="0" borderId="0" applyNumberFormat="0" applyFill="0"/>
    <xf numFmtId="0" fontId="33" fillId="0" borderId="0" applyNumberFormat="0" applyFill="0" applyBorder="0" applyAlignment="0"/>
    <xf numFmtId="0" fontId="23" fillId="33" borderId="0" applyNumberFormat="0" applyAlignment="0" applyProtection="0"/>
    <xf numFmtId="0" fontId="4" fillId="34" borderId="0" applyNumberFormat="0" applyBorder="0" applyAlignment="0" applyProtection="0"/>
    <xf numFmtId="0" fontId="5" fillId="0" borderId="43" applyNumberFormat="0"/>
    <xf numFmtId="0" fontId="34" fillId="0" borderId="50"/>
    <xf numFmtId="0" fontId="4" fillId="31" borderId="43"/>
    <xf numFmtId="183" fontId="5" fillId="36" borderId="43" applyNumberFormat="0" applyAlignment="0">
      <alignment horizontal="right"/>
    </xf>
    <xf numFmtId="184" fontId="1" fillId="0" borderId="0"/>
    <xf numFmtId="185" fontId="25" fillId="0" borderId="0"/>
    <xf numFmtId="0" fontId="35" fillId="36" borderId="51" applyNumberFormat="0"/>
    <xf numFmtId="0" fontId="36" fillId="0" borderId="52"/>
    <xf numFmtId="9" fontId="5" fillId="0" borderId="0" applyFont="0" applyFill="0" applyBorder="0" applyAlignment="0" applyProtection="0"/>
    <xf numFmtId="0" fontId="1" fillId="0" borderId="53"/>
    <xf numFmtId="0" fontId="4" fillId="31" borderId="39">
      <alignment horizontal="center" vertical="top" wrapText="1"/>
    </xf>
    <xf numFmtId="0" fontId="37" fillId="37" borderId="43" applyNumberFormat="0">
      <alignment horizontal="centerContinuous" vertical="center" wrapText="1"/>
    </xf>
    <xf numFmtId="2" fontId="28" fillId="38" borderId="54"/>
    <xf numFmtId="0" fontId="30" fillId="39" borderId="55" applyNumberFormat="0">
      <alignment horizontal="right"/>
    </xf>
    <xf numFmtId="0" fontId="38" fillId="40" borderId="57"/>
    <xf numFmtId="0" fontId="27" fillId="0" borderId="0" applyNumberFormat="0"/>
    <xf numFmtId="0" fontId="39" fillId="0" borderId="0"/>
    <xf numFmtId="168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42" fillId="0" borderId="0" applyFont="0" applyFill="0" applyBorder="0" applyAlignment="0" applyProtection="0">
      <alignment horizontal="right"/>
      <protection locked="0"/>
    </xf>
    <xf numFmtId="0" fontId="5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6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187" fontId="45" fillId="0" borderId="0"/>
    <xf numFmtId="0" fontId="5" fillId="0" borderId="0"/>
    <xf numFmtId="0" fontId="5" fillId="0" borderId="0"/>
    <xf numFmtId="0" fontId="21" fillId="42" borderId="0" applyNumberFormat="0" applyBorder="0" applyAlignment="0" applyProtection="0"/>
    <xf numFmtId="0" fontId="1" fillId="10" borderId="0" applyNumberFormat="0" applyBorder="0" applyAlignment="0" applyProtection="0"/>
    <xf numFmtId="0" fontId="21" fillId="43" borderId="0" applyNumberFormat="0" applyBorder="0" applyAlignment="0" applyProtection="0"/>
    <xf numFmtId="0" fontId="1" fillId="12" borderId="0" applyNumberFormat="0" applyBorder="0" applyAlignment="0" applyProtection="0"/>
    <xf numFmtId="0" fontId="21" fillId="44" borderId="0" applyNumberFormat="0" applyBorder="0" applyAlignment="0" applyProtection="0"/>
    <xf numFmtId="0" fontId="1" fillId="14" borderId="0" applyNumberFormat="0" applyBorder="0" applyAlignment="0" applyProtection="0"/>
    <xf numFmtId="0" fontId="21" fillId="42" borderId="0" applyNumberFormat="0" applyBorder="0" applyAlignment="0" applyProtection="0"/>
    <xf numFmtId="0" fontId="1" fillId="16" borderId="0" applyNumberFormat="0" applyBorder="0" applyAlignment="0" applyProtection="0"/>
    <xf numFmtId="0" fontId="21" fillId="45" borderId="0" applyNumberFormat="0" applyBorder="0" applyAlignment="0" applyProtection="0"/>
    <xf numFmtId="0" fontId="1" fillId="18" borderId="0" applyNumberFormat="0" applyBorder="0" applyAlignment="0" applyProtection="0"/>
    <xf numFmtId="0" fontId="21" fillId="44" borderId="0" applyNumberFormat="0" applyBorder="0" applyAlignment="0" applyProtection="0"/>
    <xf numFmtId="0" fontId="1" fillId="21" borderId="0" applyNumberFormat="0" applyBorder="0" applyAlignment="0" applyProtection="0"/>
    <xf numFmtId="0" fontId="21" fillId="46" borderId="0" applyNumberFormat="0" applyBorder="0" applyAlignment="0" applyProtection="0"/>
    <xf numFmtId="0" fontId="1" fillId="11" borderId="0" applyNumberFormat="0" applyBorder="0" applyAlignment="0" applyProtection="0"/>
    <xf numFmtId="0" fontId="21" fillId="43" borderId="0" applyNumberFormat="0" applyBorder="0" applyAlignment="0" applyProtection="0"/>
    <xf numFmtId="0" fontId="1" fillId="13" borderId="0" applyNumberFormat="0" applyBorder="0" applyAlignment="0" applyProtection="0"/>
    <xf numFmtId="0" fontId="21" fillId="47" borderId="0" applyNumberFormat="0" applyBorder="0" applyAlignment="0" applyProtection="0"/>
    <xf numFmtId="0" fontId="1" fillId="15" borderId="0" applyNumberFormat="0" applyBorder="0" applyAlignment="0" applyProtection="0"/>
    <xf numFmtId="0" fontId="21" fillId="46" borderId="0" applyNumberFormat="0" applyBorder="0" applyAlignment="0" applyProtection="0"/>
    <xf numFmtId="0" fontId="1" fillId="17" borderId="0" applyNumberFormat="0" applyBorder="0" applyAlignment="0" applyProtection="0"/>
    <xf numFmtId="0" fontId="21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7" borderId="0" applyNumberFormat="0" applyBorder="0" applyAlignment="0" applyProtection="0"/>
    <xf numFmtId="0" fontId="1" fillId="22" borderId="0" applyNumberFormat="0" applyBorder="0" applyAlignment="0" applyProtection="0"/>
    <xf numFmtId="0" fontId="46" fillId="49" borderId="0" applyNumberFormat="0" applyBorder="0" applyAlignment="0" applyProtection="0"/>
    <xf numFmtId="0" fontId="46" fillId="43" borderId="0" applyNumberFormat="0" applyBorder="0" applyAlignment="0" applyProtection="0"/>
    <xf numFmtId="0" fontId="46" fillId="47" borderId="0" applyNumberFormat="0" applyBorder="0" applyAlignment="0" applyProtection="0"/>
    <xf numFmtId="0" fontId="46" fillId="46" borderId="0" applyNumberFormat="0" applyBorder="0" applyAlignment="0" applyProtection="0"/>
    <xf numFmtId="0" fontId="4" fillId="20" borderId="0" applyNumberFormat="0" applyBorder="0" applyAlignment="0" applyProtection="0"/>
    <xf numFmtId="0" fontId="46" fillId="43" borderId="0" applyNumberFormat="0" applyBorder="0" applyAlignment="0" applyProtection="0"/>
    <xf numFmtId="186" fontId="44" fillId="0" borderId="0"/>
    <xf numFmtId="188" fontId="47" fillId="36" borderId="0" applyFont="0" applyBorder="0"/>
    <xf numFmtId="0" fontId="48" fillId="50" borderId="0"/>
    <xf numFmtId="188" fontId="47" fillId="51" borderId="0" applyNumberFormat="0" applyFont="0" applyBorder="0" applyAlignment="0" applyProtection="0"/>
    <xf numFmtId="188" fontId="44" fillId="52" borderId="0" applyNumberFormat="0" applyFont="0" applyBorder="0" applyAlignment="0" applyProtection="0"/>
    <xf numFmtId="188" fontId="45" fillId="53" borderId="0" applyBorder="0"/>
    <xf numFmtId="188" fontId="45" fillId="53" borderId="0" applyBorder="0"/>
    <xf numFmtId="188" fontId="45" fillId="53" borderId="0" applyBorder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75" fontId="49" fillId="0" borderId="0" applyBorder="0">
      <alignment horizontal="right"/>
    </xf>
    <xf numFmtId="175" fontId="45" fillId="0" borderId="60" applyBorder="0">
      <alignment horizontal="right"/>
    </xf>
    <xf numFmtId="175" fontId="45" fillId="0" borderId="60" applyBorder="0">
      <alignment horizontal="right"/>
    </xf>
    <xf numFmtId="175" fontId="45" fillId="0" borderId="60" applyBorder="0">
      <alignment horizontal="right"/>
    </xf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88" fontId="5" fillId="0" borderId="60" applyNumberFormat="0" applyBorder="0" applyAlignment="0" applyProtection="0"/>
    <xf numFmtId="174" fontId="50" fillId="0" borderId="0" applyBorder="0">
      <alignment horizontal="right"/>
    </xf>
    <xf numFmtId="174" fontId="51" fillId="0" borderId="60" applyBorder="0">
      <alignment horizontal="right"/>
    </xf>
    <xf numFmtId="188" fontId="52" fillId="0" borderId="0">
      <alignment horizontal="left" indent="1"/>
    </xf>
    <xf numFmtId="188" fontId="32" fillId="0" borderId="53" applyBorder="0"/>
    <xf numFmtId="188" fontId="47" fillId="54" borderId="60" applyNumberFormat="0" applyFont="0" applyBorder="0" applyAlignment="0" applyProtection="0"/>
    <xf numFmtId="175" fontId="53" fillId="55" borderId="53" applyBorder="0">
      <alignment horizontal="right"/>
    </xf>
    <xf numFmtId="175" fontId="53" fillId="0" borderId="53" applyBorder="0">
      <alignment horizontal="right"/>
    </xf>
    <xf numFmtId="188" fontId="54" fillId="0" borderId="60" applyNumberFormat="0" applyBorder="0" applyAlignment="0" applyProtection="0"/>
    <xf numFmtId="0" fontId="53" fillId="36" borderId="61" applyBorder="0">
      <alignment horizontal="center"/>
    </xf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49" borderId="0" applyNumberFormat="0" applyBorder="0" applyAlignment="0" applyProtection="0"/>
    <xf numFmtId="0" fontId="21" fillId="58" borderId="0" applyNumberFormat="0" applyBorder="0" applyAlignment="0" applyProtection="0"/>
    <xf numFmtId="0" fontId="21" fillId="59" borderId="0" applyNumberFormat="0" applyBorder="0" applyAlignment="0" applyProtection="0"/>
    <xf numFmtId="0" fontId="46" fillId="60" borderId="0" applyNumberFormat="0" applyBorder="0" applyAlignment="0" applyProtection="0"/>
    <xf numFmtId="0" fontId="46" fillId="61" borderId="0" applyNumberFormat="0" applyBorder="0" applyAlignment="0" applyProtection="0"/>
    <xf numFmtId="0" fontId="21" fillId="58" borderId="0" applyNumberFormat="0" applyBorder="0" applyAlignment="0" applyProtection="0"/>
    <xf numFmtId="0" fontId="21" fillId="62" borderId="0" applyNumberFormat="0" applyBorder="0" applyAlignment="0" applyProtection="0"/>
    <xf numFmtId="0" fontId="46" fillId="59" borderId="0" applyNumberFormat="0" applyBorder="0" applyAlignment="0" applyProtection="0"/>
    <xf numFmtId="0" fontId="46" fillId="63" borderId="0" applyNumberFormat="0" applyBorder="0" applyAlignment="0" applyProtection="0"/>
    <xf numFmtId="0" fontId="21" fillId="56" borderId="0" applyNumberFormat="0" applyBorder="0" applyAlignment="0" applyProtection="0"/>
    <xf numFmtId="0" fontId="21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64" borderId="0" applyNumberFormat="0" applyBorder="0" applyAlignment="0" applyProtection="0"/>
    <xf numFmtId="0" fontId="21" fillId="65" borderId="0" applyNumberFormat="0" applyBorder="0" applyAlignment="0" applyProtection="0"/>
    <xf numFmtId="0" fontId="21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49" borderId="0" applyNumberFormat="0" applyBorder="0" applyAlignment="0" applyProtection="0"/>
    <xf numFmtId="0" fontId="21" fillId="58" borderId="0" applyNumberFormat="0" applyBorder="0" applyAlignment="0" applyProtection="0"/>
    <xf numFmtId="0" fontId="21" fillId="66" borderId="0" applyNumberFormat="0" applyBorder="0" applyAlignment="0" applyProtection="0"/>
    <xf numFmtId="0" fontId="46" fillId="66" borderId="0" applyNumberFormat="0" applyBorder="0" applyAlignment="0" applyProtection="0"/>
    <xf numFmtId="0" fontId="46" fillId="67" borderId="0" applyNumberFormat="0" applyBorder="0" applyAlignment="0" applyProtection="0"/>
    <xf numFmtId="0" fontId="5" fillId="0" borderId="0" applyFill="0" applyBorder="0" applyProtection="0">
      <protection locked="0"/>
    </xf>
    <xf numFmtId="0" fontId="5" fillId="0" borderId="0" applyFill="0" applyBorder="0" applyProtection="0">
      <protection locked="0"/>
    </xf>
    <xf numFmtId="0" fontId="55" fillId="0" borderId="0"/>
    <xf numFmtId="189" fontId="56" fillId="52" borderId="0" applyBorder="0"/>
    <xf numFmtId="190" fontId="56" fillId="52" borderId="0" applyBorder="0"/>
    <xf numFmtId="191" fontId="56" fillId="52" borderId="0" applyBorder="0"/>
    <xf numFmtId="192" fontId="56" fillId="52" borderId="0" applyBorder="0"/>
    <xf numFmtId="193" fontId="56" fillId="52" borderId="0" applyBorder="0"/>
    <xf numFmtId="3" fontId="57" fillId="24" borderId="62">
      <alignment horizontal="right"/>
    </xf>
    <xf numFmtId="9" fontId="5" fillId="24" borderId="46"/>
    <xf numFmtId="9" fontId="5" fillId="24" borderId="46"/>
    <xf numFmtId="9" fontId="57" fillId="24" borderId="62"/>
    <xf numFmtId="15" fontId="58" fillId="23" borderId="43"/>
    <xf numFmtId="194" fontId="45" fillId="0" borderId="63">
      <alignment horizontal="center" vertical="center"/>
      <protection locked="0"/>
    </xf>
    <xf numFmtId="195" fontId="45" fillId="0" borderId="63">
      <alignment horizontal="center" vertical="center"/>
      <protection locked="0"/>
    </xf>
    <xf numFmtId="196" fontId="45" fillId="0" borderId="63">
      <alignment horizontal="center" vertical="center"/>
      <protection locked="0"/>
    </xf>
    <xf numFmtId="197" fontId="45" fillId="0" borderId="63">
      <alignment horizontal="center" vertical="center"/>
      <protection locked="0"/>
    </xf>
    <xf numFmtId="198" fontId="45" fillId="0" borderId="63">
      <alignment horizontal="center" vertical="center"/>
      <protection locked="0"/>
    </xf>
    <xf numFmtId="199" fontId="45" fillId="0" borderId="63">
      <alignment horizontal="center" vertical="center"/>
      <protection locked="0"/>
    </xf>
    <xf numFmtId="0" fontId="45" fillId="0" borderId="63">
      <alignment vertical="center"/>
      <protection locked="0"/>
    </xf>
    <xf numFmtId="194" fontId="45" fillId="0" borderId="63">
      <alignment horizontal="right" vertical="center"/>
      <protection locked="0"/>
    </xf>
    <xf numFmtId="200" fontId="45" fillId="0" borderId="63">
      <alignment horizontal="right" vertical="center"/>
      <protection locked="0"/>
    </xf>
    <xf numFmtId="196" fontId="45" fillId="0" borderId="63">
      <alignment horizontal="right" vertical="center"/>
      <protection locked="0"/>
    </xf>
    <xf numFmtId="197" fontId="45" fillId="0" borderId="63">
      <alignment horizontal="right" vertical="center"/>
      <protection locked="0"/>
    </xf>
    <xf numFmtId="198" fontId="45" fillId="0" borderId="63">
      <alignment horizontal="right" vertical="center"/>
      <protection locked="0"/>
    </xf>
    <xf numFmtId="199" fontId="45" fillId="0" borderId="63">
      <alignment horizontal="right" vertical="center"/>
      <protection locked="0"/>
    </xf>
    <xf numFmtId="201" fontId="59" fillId="0" borderId="0" applyFont="0" applyFill="0" applyBorder="0" applyAlignment="0" applyProtection="0"/>
    <xf numFmtId="166" fontId="60" fillId="0" borderId="0" applyFont="0" applyFill="0" applyBorder="0" applyAlignment="0" applyProtection="0"/>
    <xf numFmtId="3" fontId="61" fillId="68" borderId="8" applyNumberFormat="0" applyBorder="0" applyAlignment="0">
      <alignment vertical="center"/>
    </xf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3" fillId="0" borderId="0" applyNumberFormat="0" applyFill="0" applyBorder="0" applyAlignment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64" fillId="0" borderId="0" applyNumberFormat="0" applyFill="0" applyBorder="0" applyAlignment="0">
      <protection locked="0"/>
    </xf>
    <xf numFmtId="164" fontId="65" fillId="0" borderId="53" applyAlignment="0" applyProtection="0"/>
    <xf numFmtId="0" fontId="66" fillId="0" borderId="19" applyNumberFormat="0" applyFont="0" applyFill="0" applyAlignment="0" applyProtection="0"/>
    <xf numFmtId="0" fontId="66" fillId="0" borderId="64" applyNumberFormat="0" applyFont="0" applyFill="0" applyAlignment="0" applyProtection="0"/>
    <xf numFmtId="175" fontId="45" fillId="0" borderId="65" applyNumberFormat="0" applyFont="0" applyFill="0" applyAlignment="0" applyProtection="0"/>
    <xf numFmtId="203" fontId="54" fillId="0" borderId="0" applyAlignment="0" applyProtection="0"/>
    <xf numFmtId="49" fontId="67" fillId="0" borderId="66" applyNumberFormat="0" applyAlignment="0" applyProtection="0">
      <alignment horizontal="left" wrapText="1"/>
    </xf>
    <xf numFmtId="49" fontId="68" fillId="0" borderId="0" applyAlignment="0" applyProtection="0">
      <alignment horizontal="left"/>
    </xf>
    <xf numFmtId="204" fontId="5" fillId="70" borderId="67" applyNumberFormat="0">
      <alignment vertical="center"/>
    </xf>
    <xf numFmtId="205" fontId="5" fillId="24" borderId="67" applyNumberFormat="0">
      <alignment vertical="center"/>
    </xf>
    <xf numFmtId="205" fontId="5" fillId="24" borderId="67" applyNumberFormat="0">
      <alignment vertical="center"/>
    </xf>
    <xf numFmtId="1" fontId="5" fillId="71" borderId="67" applyNumberFormat="0">
      <alignment vertical="center"/>
    </xf>
    <xf numFmtId="1" fontId="5" fillId="71" borderId="67" applyNumberFormat="0">
      <alignment vertical="center"/>
    </xf>
    <xf numFmtId="204" fontId="5" fillId="71" borderId="67" applyNumberFormat="0">
      <alignment vertical="center"/>
    </xf>
    <xf numFmtId="204" fontId="5" fillId="71" borderId="67" applyNumberFormat="0">
      <alignment vertical="center"/>
    </xf>
    <xf numFmtId="204" fontId="5" fillId="36" borderId="67" applyNumberFormat="0">
      <alignment vertical="center"/>
    </xf>
    <xf numFmtId="204" fontId="5" fillId="36" borderId="67" applyNumberFormat="0">
      <alignment vertical="center"/>
    </xf>
    <xf numFmtId="3" fontId="5" fillId="0" borderId="67" applyNumberFormat="0">
      <alignment vertical="center"/>
    </xf>
    <xf numFmtId="3" fontId="5" fillId="0" borderId="67" applyNumberFormat="0">
      <alignment vertical="center"/>
    </xf>
    <xf numFmtId="204" fontId="5" fillId="70" borderId="67" applyNumberFormat="0">
      <alignment vertical="center"/>
    </xf>
    <xf numFmtId="204" fontId="5" fillId="70" borderId="67" applyNumberFormat="0">
      <alignment vertical="center"/>
    </xf>
    <xf numFmtId="204" fontId="5" fillId="70" borderId="67" applyNumberFormat="0">
      <alignment vertical="center"/>
    </xf>
    <xf numFmtId="204" fontId="5" fillId="70" borderId="67" applyNumberFormat="0">
      <alignment vertical="center"/>
    </xf>
    <xf numFmtId="204" fontId="5" fillId="70" borderId="67" applyNumberFormat="0">
      <alignment vertical="center"/>
    </xf>
    <xf numFmtId="204" fontId="5" fillId="70" borderId="67" applyNumberFormat="0">
      <alignment vertical="center"/>
    </xf>
    <xf numFmtId="0" fontId="69" fillId="72" borderId="55" applyNumberFormat="0" applyAlignment="0" applyProtection="0"/>
    <xf numFmtId="206" fontId="60" fillId="0" borderId="0" applyFill="0" applyBorder="0" applyAlignment="0"/>
    <xf numFmtId="0" fontId="70" fillId="73" borderId="0" applyNumberFormat="0" applyFill="0" applyBorder="0" applyProtection="0">
      <alignment horizontal="center"/>
    </xf>
    <xf numFmtId="0" fontId="70" fillId="73" borderId="0" applyNumberFormat="0" applyFill="0" applyBorder="0" applyProtection="0"/>
    <xf numFmtId="207" fontId="71" fillId="52" borderId="0"/>
    <xf numFmtId="0" fontId="71" fillId="52" borderId="0"/>
    <xf numFmtId="208" fontId="71" fillId="52" borderId="0"/>
    <xf numFmtId="209" fontId="71" fillId="52" borderId="0"/>
    <xf numFmtId="210" fontId="71" fillId="52" borderId="0"/>
    <xf numFmtId="211" fontId="71" fillId="52" borderId="0"/>
    <xf numFmtId="0" fontId="45" fillId="0" borderId="0" applyNumberFormat="0" applyFont="0" applyFill="0" applyBorder="0">
      <alignment horizontal="center" vertical="center"/>
      <protection locked="0"/>
    </xf>
    <xf numFmtId="194" fontId="45" fillId="0" borderId="0" applyFill="0" applyBorder="0">
      <alignment horizontal="center" vertical="center"/>
    </xf>
    <xf numFmtId="195" fontId="45" fillId="0" borderId="0" applyFill="0" applyBorder="0">
      <alignment horizontal="center" vertical="center"/>
    </xf>
    <xf numFmtId="196" fontId="45" fillId="0" borderId="0" applyFill="0" applyBorder="0">
      <alignment horizontal="center" vertical="center"/>
    </xf>
    <xf numFmtId="197" fontId="45" fillId="0" borderId="0" applyFill="0" applyBorder="0">
      <alignment horizontal="center" vertical="center"/>
    </xf>
    <xf numFmtId="198" fontId="45" fillId="0" borderId="0" applyFill="0" applyBorder="0">
      <alignment horizontal="center" vertical="center"/>
    </xf>
    <xf numFmtId="199" fontId="45" fillId="0" borderId="0" applyFill="0" applyBorder="0">
      <alignment horizontal="center" vertical="center"/>
    </xf>
    <xf numFmtId="15" fontId="72" fillId="0" borderId="0" applyFill="0" applyBorder="0" applyProtection="0">
      <alignment horizontal="centerContinuous" wrapText="1"/>
    </xf>
    <xf numFmtId="0" fontId="73" fillId="0" borderId="68">
      <alignment horizontal="center"/>
    </xf>
    <xf numFmtId="212" fontId="74" fillId="0" borderId="0"/>
    <xf numFmtId="212" fontId="74" fillId="0" borderId="0"/>
    <xf numFmtId="212" fontId="74" fillId="0" borderId="0"/>
    <xf numFmtId="212" fontId="74" fillId="0" borderId="0"/>
    <xf numFmtId="212" fontId="74" fillId="0" borderId="0"/>
    <xf numFmtId="212" fontId="74" fillId="0" borderId="0"/>
    <xf numFmtId="212" fontId="74" fillId="0" borderId="0"/>
    <xf numFmtId="212" fontId="74" fillId="0" borderId="0"/>
    <xf numFmtId="167" fontId="57" fillId="0" borderId="0" applyFill="0" applyBorder="0">
      <protection locked="0"/>
    </xf>
    <xf numFmtId="167" fontId="5" fillId="0" borderId="0" applyFont="0" applyFill="0" applyBorder="0" applyAlignment="0" applyProtection="0"/>
    <xf numFmtId="188" fontId="75" fillId="0" borderId="0" applyFill="0" applyBorder="0" applyAlignment="0" applyProtection="0">
      <alignment horizontal="right"/>
    </xf>
    <xf numFmtId="213" fontId="5" fillId="0" borderId="0" applyFill="0" applyBorder="0" applyAlignment="0" applyProtection="0"/>
    <xf numFmtId="213" fontId="5" fillId="0" borderId="0" applyFill="0" applyBorder="0" applyAlignment="0" applyProtection="0"/>
    <xf numFmtId="0" fontId="76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3" fontId="77" fillId="0" borderId="0" applyFont="0" applyFill="0" applyBorder="0" applyAlignment="0" applyProtection="0"/>
    <xf numFmtId="0" fontId="78" fillId="0" borderId="0">
      <alignment horizontal="left"/>
    </xf>
    <xf numFmtId="0" fontId="79" fillId="0" borderId="0"/>
    <xf numFmtId="0" fontId="80" fillId="0" borderId="0">
      <alignment horizontal="left"/>
    </xf>
    <xf numFmtId="214" fontId="5" fillId="0" borderId="0" applyFont="0" applyFill="0" applyBorder="0" applyAlignment="0" applyProtection="0"/>
    <xf numFmtId="215" fontId="81" fillId="0" borderId="0" applyFont="0" applyFill="0" applyBorder="0" applyAlignment="0" applyProtection="0"/>
    <xf numFmtId="176" fontId="5" fillId="0" borderId="0" applyFill="0" applyBorder="0">
      <protection locked="0"/>
    </xf>
    <xf numFmtId="176" fontId="5" fillId="0" borderId="0" applyFill="0" applyBorder="0">
      <protection locked="0"/>
    </xf>
    <xf numFmtId="216" fontId="5" fillId="0" borderId="0" applyFill="0" applyBorder="0"/>
    <xf numFmtId="216" fontId="5" fillId="0" borderId="0" applyFill="0" applyBorder="0"/>
    <xf numFmtId="216" fontId="57" fillId="0" borderId="0" applyFill="0" applyBorder="0">
      <protection locked="0"/>
    </xf>
    <xf numFmtId="217" fontId="5" fillId="0" borderId="0" applyFont="0" applyFill="0" applyBorder="0" applyAlignment="0" applyProtection="0"/>
    <xf numFmtId="218" fontId="82" fillId="0" borderId="0" applyFont="0" applyFill="0" applyBorder="0" applyAlignment="0" applyProtection="0">
      <alignment horizontal="right"/>
    </xf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219" fontId="57" fillId="0" borderId="0" applyFont="0" applyFill="0" applyBorder="0" applyAlignment="0" applyProtection="0">
      <protection locked="0"/>
    </xf>
    <xf numFmtId="220" fontId="5" fillId="0" borderId="0" applyFont="0" applyFill="0" applyBorder="0" applyAlignment="0" applyProtection="0"/>
    <xf numFmtId="221" fontId="5" fillId="0" borderId="0" applyFont="0" applyFill="0" applyBorder="0" applyAlignment="0" applyProtection="0">
      <protection locked="0"/>
    </xf>
    <xf numFmtId="222" fontId="5" fillId="0" borderId="0" applyFont="0" applyFill="0" applyBorder="0" applyAlignment="0" applyProtection="0"/>
    <xf numFmtId="223" fontId="5" fillId="0" borderId="0" applyFont="0" applyFill="0" applyBorder="0" applyAlignment="0" applyProtection="0"/>
    <xf numFmtId="165" fontId="42" fillId="0" borderId="0" applyFill="0" applyBorder="0">
      <alignment horizontal="right"/>
    </xf>
    <xf numFmtId="22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8" fontId="83" fillId="54" borderId="40"/>
    <xf numFmtId="225" fontId="5" fillId="0" borderId="0" applyFont="0" applyFill="0" applyBorder="0" applyAlignment="0" applyProtection="0"/>
    <xf numFmtId="170" fontId="63" fillId="0" borderId="0" applyFont="0" applyFill="0" applyBorder="0" applyAlignment="0" applyProtection="0"/>
    <xf numFmtId="226" fontId="5" fillId="0" borderId="0" applyFont="0" applyFill="0" applyBorder="0" applyAlignment="0" applyProtection="0"/>
    <xf numFmtId="226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27" fontId="75" fillId="0" borderId="0" applyFont="0" applyFill="0" applyBorder="0" applyAlignment="0" applyProtection="0"/>
    <xf numFmtId="228" fontId="45" fillId="24" borderId="0" applyFont="0" applyFill="0" applyBorder="0" applyAlignment="0" applyProtection="0"/>
    <xf numFmtId="229" fontId="73" fillId="0" borderId="3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30" fontId="82" fillId="0" borderId="0" applyFont="0" applyFill="0" applyBorder="0" applyAlignment="0" applyProtection="0"/>
    <xf numFmtId="15" fontId="57" fillId="0" borderId="0" applyFill="0" applyBorder="0">
      <protection locked="0"/>
    </xf>
    <xf numFmtId="231" fontId="54" fillId="0" borderId="0" applyFill="0" applyBorder="0" applyProtection="0"/>
    <xf numFmtId="17" fontId="84" fillId="0" borderId="0" applyFont="0" applyFill="0" applyBorder="0" applyAlignment="0" applyProtection="0"/>
    <xf numFmtId="1" fontId="5" fillId="0" borderId="0" applyFill="0" applyBorder="0">
      <alignment horizontal="right"/>
    </xf>
    <xf numFmtId="1" fontId="5" fillId="0" borderId="0" applyFill="0" applyBorder="0">
      <alignment horizontal="right"/>
    </xf>
    <xf numFmtId="2" fontId="5" fillId="0" borderId="0" applyFill="0" applyBorder="0">
      <alignment horizontal="right"/>
    </xf>
    <xf numFmtId="2" fontId="5" fillId="0" borderId="0" applyFill="0" applyBorder="0">
      <alignment horizontal="right"/>
    </xf>
    <xf numFmtId="2" fontId="57" fillId="0" borderId="0" applyFill="0" applyBorder="0">
      <protection locked="0"/>
    </xf>
    <xf numFmtId="0" fontId="5" fillId="0" borderId="0" applyFont="0" applyFill="0" applyBorder="0" applyAlignment="0"/>
    <xf numFmtId="173" fontId="5" fillId="0" borderId="0" applyFill="0" applyBorder="0">
      <alignment horizontal="right"/>
    </xf>
    <xf numFmtId="173" fontId="5" fillId="0" borderId="0" applyFill="0" applyBorder="0">
      <alignment horizontal="right"/>
    </xf>
    <xf numFmtId="173" fontId="57" fillId="0" borderId="0" applyFill="0" applyBorder="0">
      <protection locked="0"/>
    </xf>
    <xf numFmtId="173" fontId="5" fillId="0" borderId="0" applyFill="0" applyBorder="0">
      <alignment horizontal="right"/>
    </xf>
    <xf numFmtId="232" fontId="5" fillId="0" borderId="0" applyFill="0" applyBorder="0">
      <alignment horizontal="right"/>
    </xf>
    <xf numFmtId="232" fontId="5" fillId="0" borderId="0" applyFill="0" applyBorder="0">
      <alignment horizontal="right"/>
    </xf>
    <xf numFmtId="232" fontId="57" fillId="0" borderId="0" applyFill="0" applyBorder="0">
      <protection locked="0"/>
    </xf>
    <xf numFmtId="0" fontId="5" fillId="0" borderId="0" applyFont="0" applyFill="0" applyBorder="0" applyAlignment="0" applyProtection="0"/>
    <xf numFmtId="197" fontId="5" fillId="0" borderId="0"/>
    <xf numFmtId="197" fontId="5" fillId="0" borderId="0"/>
    <xf numFmtId="0" fontId="54" fillId="24" borderId="55">
      <alignment horizontal="left" vertical="center" wrapText="1" indent="1"/>
    </xf>
    <xf numFmtId="233" fontId="5" fillId="0" borderId="0" applyFont="0" applyFill="0" applyBorder="0" applyAlignment="0" applyProtection="0"/>
    <xf numFmtId="234" fontId="5" fillId="0" borderId="0" applyFont="0" applyFill="0" applyBorder="0" applyAlignment="0" applyProtection="0"/>
    <xf numFmtId="235" fontId="59" fillId="0" borderId="0" applyFont="0" applyFill="0" applyBorder="0" applyAlignment="0" applyProtection="0"/>
    <xf numFmtId="236" fontId="82" fillId="0" borderId="69" applyNumberFormat="0" applyFont="0" applyFill="0" applyAlignment="0" applyProtection="0"/>
    <xf numFmtId="38" fontId="85" fillId="0" borderId="70" applyNumberFormat="0" applyFont="0" applyFill="0" applyAlignment="0"/>
    <xf numFmtId="237" fontId="21" fillId="0" borderId="0" applyFont="0" applyFill="0" applyBorder="0" applyAlignment="0" applyProtection="0"/>
    <xf numFmtId="0" fontId="5" fillId="55" borderId="71" applyNumberFormat="0">
      <alignment vertical="center"/>
    </xf>
    <xf numFmtId="0" fontId="5" fillId="55" borderId="71" applyNumberFormat="0">
      <alignment vertical="center"/>
    </xf>
    <xf numFmtId="238" fontId="54" fillId="0" borderId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39" fontId="88" fillId="0" borderId="0"/>
    <xf numFmtId="0" fontId="5" fillId="36" borderId="72" applyNumberFormat="0">
      <alignment vertical="center"/>
    </xf>
    <xf numFmtId="0" fontId="5" fillId="36" borderId="72" applyNumberFormat="0">
      <alignment vertical="center"/>
    </xf>
    <xf numFmtId="240" fontId="42" fillId="0" borderId="0" applyFill="0" applyBorder="0">
      <alignment horizontal="right"/>
    </xf>
    <xf numFmtId="241" fontId="42" fillId="0" borderId="0" applyFill="0" applyBorder="0">
      <alignment horizontal="right"/>
    </xf>
    <xf numFmtId="242" fontId="42" fillId="0" borderId="0" applyFill="0" applyBorder="0">
      <alignment horizontal="right"/>
    </xf>
    <xf numFmtId="240" fontId="5" fillId="0" borderId="0" applyFont="0" applyFill="0" applyBorder="0" applyAlignment="0" applyProtection="0"/>
    <xf numFmtId="175" fontId="89" fillId="0" borderId="0" applyNumberFormat="0" applyFill="0" applyBorder="0" applyAlignment="0" applyProtection="0"/>
    <xf numFmtId="0" fontId="90" fillId="0" borderId="0">
      <alignment horizontal="left"/>
    </xf>
    <xf numFmtId="0" fontId="91" fillId="0" borderId="0">
      <alignment horizontal="left"/>
    </xf>
    <xf numFmtId="0" fontId="92" fillId="0" borderId="0" applyFill="0" applyBorder="0" applyProtection="0">
      <alignment horizontal="left"/>
    </xf>
    <xf numFmtId="0" fontId="92" fillId="0" borderId="0">
      <alignment horizontal="left"/>
    </xf>
    <xf numFmtId="0" fontId="92" fillId="0" borderId="0" applyFill="0" applyBorder="0" applyProtection="0">
      <alignment horizontal="left"/>
    </xf>
    <xf numFmtId="243" fontId="81" fillId="0" borderId="0" applyFont="0" applyFill="0" applyBorder="0" applyAlignment="0" applyProtection="0"/>
    <xf numFmtId="244" fontId="5" fillId="0" borderId="0" applyFont="0" applyFill="0" applyBorder="0" applyAlignment="0" applyProtection="0">
      <alignment horizontal="center"/>
    </xf>
    <xf numFmtId="0" fontId="93" fillId="0" borderId="3" applyProtection="0">
      <alignment horizontal="center"/>
    </xf>
    <xf numFmtId="0" fontId="94" fillId="0" borderId="0"/>
    <xf numFmtId="0" fontId="95" fillId="0" borderId="0"/>
    <xf numFmtId="0" fontId="96" fillId="74" borderId="0" applyNumberFormat="0" applyBorder="0" applyAlignment="0" applyProtection="0"/>
    <xf numFmtId="38" fontId="45" fillId="36" borderId="0" applyNumberFormat="0" applyBorder="0" applyAlignment="0" applyProtection="0"/>
    <xf numFmtId="0" fontId="30" fillId="36" borderId="73" applyNumberFormat="0">
      <alignment vertical="center"/>
    </xf>
    <xf numFmtId="0" fontId="97" fillId="0" borderId="0"/>
    <xf numFmtId="0" fontId="72" fillId="0" borderId="0"/>
    <xf numFmtId="0" fontId="98" fillId="0" borderId="0" applyNumberFormat="0">
      <alignment horizontal="center"/>
    </xf>
    <xf numFmtId="245" fontId="82" fillId="0" borderId="0" applyFont="0" applyFill="0" applyBorder="0" applyAlignment="0" applyProtection="0">
      <alignment horizontal="right"/>
    </xf>
    <xf numFmtId="0" fontId="99" fillId="0" borderId="0" applyAlignment="0" applyProtection="0"/>
    <xf numFmtId="0" fontId="100" fillId="0" borderId="0" applyAlignment="0" applyProtection="0"/>
    <xf numFmtId="0" fontId="101" fillId="0" borderId="0" applyAlignment="0" applyProtection="0"/>
    <xf numFmtId="0" fontId="102" fillId="0" borderId="3">
      <alignment horizontal="left"/>
    </xf>
    <xf numFmtId="0" fontId="103" fillId="0" borderId="0">
      <alignment horizontal="right"/>
    </xf>
    <xf numFmtId="37" fontId="104" fillId="0" borderId="0">
      <alignment horizontal="right"/>
    </xf>
    <xf numFmtId="0" fontId="105" fillId="0" borderId="0">
      <alignment horizontal="left"/>
    </xf>
    <xf numFmtId="37" fontId="106" fillId="0" borderId="0">
      <alignment horizontal="right"/>
    </xf>
    <xf numFmtId="0" fontId="107" fillId="0" borderId="0" applyFill="0" applyBorder="0" applyProtection="0">
      <alignment horizontal="right"/>
    </xf>
    <xf numFmtId="246" fontId="108" fillId="0" borderId="0"/>
    <xf numFmtId="246" fontId="109" fillId="0" borderId="0"/>
    <xf numFmtId="0" fontId="109" fillId="0" borderId="0">
      <alignment horizontal="right"/>
    </xf>
    <xf numFmtId="0" fontId="110" fillId="0" borderId="0">
      <alignment horizontal="left"/>
    </xf>
    <xf numFmtId="0" fontId="111" fillId="0" borderId="0" applyProtection="0">
      <alignment horizontal="right"/>
    </xf>
    <xf numFmtId="0" fontId="41" fillId="0" borderId="24" applyNumberFormat="0" applyAlignment="0" applyProtection="0">
      <alignment horizontal="left" vertical="center"/>
    </xf>
    <xf numFmtId="0" fontId="41" fillId="0" borderId="7">
      <alignment horizontal="left" vertical="center"/>
    </xf>
    <xf numFmtId="0" fontId="112" fillId="75" borderId="0"/>
    <xf numFmtId="0" fontId="72" fillId="0" borderId="0" applyFill="0" applyBorder="0">
      <alignment vertical="center"/>
    </xf>
    <xf numFmtId="0" fontId="72" fillId="0" borderId="0" applyFill="0" applyBorder="0">
      <alignment vertical="center"/>
    </xf>
    <xf numFmtId="0" fontId="113" fillId="0" borderId="74" applyNumberFormat="0" applyFill="0" applyAlignment="0" applyProtection="0"/>
    <xf numFmtId="0" fontId="23" fillId="30" borderId="0" applyNumberFormat="0" applyAlignment="0" applyProtection="0"/>
    <xf numFmtId="0" fontId="114" fillId="0" borderId="0">
      <alignment horizontal="left"/>
    </xf>
    <xf numFmtId="0" fontId="115" fillId="0" borderId="5">
      <alignment horizontal="left" vertical="top"/>
    </xf>
    <xf numFmtId="247" fontId="116" fillId="76" borderId="0"/>
    <xf numFmtId="0" fontId="53" fillId="0" borderId="0" applyFill="0" applyBorder="0">
      <alignment vertical="center"/>
    </xf>
    <xf numFmtId="0" fontId="53" fillId="0" borderId="0" applyFill="0" applyBorder="0">
      <alignment vertical="center"/>
    </xf>
    <xf numFmtId="0" fontId="117" fillId="0" borderId="75" applyNumberFormat="0" applyFill="0" applyAlignment="0" applyProtection="0"/>
    <xf numFmtId="0" fontId="75" fillId="0" borderId="0">
      <alignment horizontal="left"/>
    </xf>
    <xf numFmtId="0" fontId="118" fillId="0" borderId="5">
      <alignment horizontal="left" vertical="top"/>
    </xf>
    <xf numFmtId="0" fontId="73" fillId="0" borderId="0" applyFill="0" applyBorder="0">
      <alignment vertical="center"/>
    </xf>
    <xf numFmtId="0" fontId="119" fillId="0" borderId="76" applyNumberFormat="0" applyFill="0" applyAlignment="0" applyProtection="0"/>
    <xf numFmtId="0" fontId="120" fillId="0" borderId="0">
      <alignment horizontal="left"/>
    </xf>
    <xf numFmtId="0" fontId="45" fillId="0" borderId="0" applyFill="0" applyBorder="0">
      <alignment vertical="center"/>
    </xf>
    <xf numFmtId="0" fontId="119" fillId="0" borderId="0" applyNumberFormat="0" applyFill="0" applyBorder="0" applyAlignment="0" applyProtection="0"/>
    <xf numFmtId="174" fontId="121" fillId="0" borderId="0"/>
    <xf numFmtId="175" fontId="122" fillId="0" borderId="0" applyNumberFormat="0" applyFill="0" applyBorder="0" applyAlignment="0" applyProtection="0"/>
    <xf numFmtId="175" fontId="107" fillId="0" borderId="0" applyNumberFormat="0" applyFill="0" applyBorder="0" applyAlignment="0" applyProtection="0"/>
    <xf numFmtId="0" fontId="123" fillId="77" borderId="0">
      <alignment horizontal="left" indent="2"/>
    </xf>
    <xf numFmtId="0" fontId="124" fillId="0" borderId="0">
      <alignment horizontal="left"/>
    </xf>
    <xf numFmtId="0" fontId="125" fillId="76" borderId="0">
      <alignment horizontal="center"/>
    </xf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9" fontId="57" fillId="41" borderId="0">
      <alignment horizontal="center"/>
    </xf>
    <xf numFmtId="0" fontId="12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27" fillId="0" borderId="0" applyFill="0" applyBorder="0">
      <alignment horizontal="center" vertical="center"/>
      <protection locked="0"/>
    </xf>
    <xf numFmtId="0" fontId="127" fillId="0" borderId="0" applyFill="0" applyBorder="0">
      <alignment horizontal="center" vertical="center"/>
      <protection locked="0"/>
    </xf>
    <xf numFmtId="0" fontId="128" fillId="0" borderId="0" applyFill="0" applyBorder="0">
      <alignment horizontal="left" vertical="center"/>
      <protection locked="0"/>
    </xf>
    <xf numFmtId="250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251" fontId="49" fillId="0" borderId="77">
      <alignment horizontal="right" vertical="center"/>
    </xf>
    <xf numFmtId="252" fontId="129" fillId="78" borderId="0"/>
    <xf numFmtId="253" fontId="129" fillId="78" borderId="0">
      <alignment vertical="top"/>
    </xf>
    <xf numFmtId="15" fontId="129" fillId="78" borderId="0" applyBorder="0" applyProtection="0">
      <alignment vertical="top"/>
    </xf>
    <xf numFmtId="254" fontId="129" fillId="78" borderId="0">
      <alignment vertical="top"/>
    </xf>
    <xf numFmtId="188" fontId="88" fillId="0" borderId="68" applyProtection="0"/>
    <xf numFmtId="255" fontId="130" fillId="0" borderId="68">
      <alignment horizontal="right"/>
      <protection locked="0"/>
    </xf>
    <xf numFmtId="189" fontId="56" fillId="0" borderId="0"/>
    <xf numFmtId="190" fontId="56" fillId="0" borderId="0"/>
    <xf numFmtId="191" fontId="131" fillId="0" borderId="0"/>
    <xf numFmtId="192" fontId="131" fillId="0" borderId="0"/>
    <xf numFmtId="256" fontId="49" fillId="54" borderId="43" applyNumberFormat="0" applyAlignment="0" applyProtection="0"/>
    <xf numFmtId="10" fontId="45" fillId="24" borderId="43" applyNumberFormat="0" applyBorder="0" applyAlignment="0" applyProtection="0"/>
    <xf numFmtId="204" fontId="77" fillId="54" borderId="78" applyNumberFormat="0">
      <alignment vertical="center"/>
      <protection locked="0"/>
    </xf>
    <xf numFmtId="0" fontId="77" fillId="79" borderId="78" applyNumberFormat="0">
      <alignment vertical="center"/>
      <protection locked="0"/>
    </xf>
    <xf numFmtId="0" fontId="132" fillId="47" borderId="55" applyNumberFormat="0" applyAlignment="0" applyProtection="0"/>
    <xf numFmtId="0" fontId="25" fillId="35" borderId="49" applyNumberFormat="0" applyAlignment="0" applyProtection="0"/>
    <xf numFmtId="0" fontId="88" fillId="0" borderId="68">
      <protection locked="0"/>
    </xf>
    <xf numFmtId="0" fontId="133" fillId="72" borderId="0" applyNumberFormat="0" applyFont="0" applyAlignment="0"/>
    <xf numFmtId="0" fontId="133" fillId="72" borderId="69" applyNumberFormat="0" applyFont="0" applyAlignment="0">
      <protection locked="0"/>
    </xf>
    <xf numFmtId="0" fontId="45" fillId="23" borderId="43" applyNumberFormat="0" applyAlignment="0">
      <protection locked="0"/>
    </xf>
    <xf numFmtId="257" fontId="131" fillId="52" borderId="0"/>
    <xf numFmtId="0" fontId="45" fillId="54" borderId="79" applyNumberFormat="0" applyAlignment="0">
      <protection locked="0"/>
    </xf>
    <xf numFmtId="38" fontId="134" fillId="0" borderId="0"/>
    <xf numFmtId="38" fontId="135" fillId="0" borderId="0"/>
    <xf numFmtId="38" fontId="136" fillId="0" borderId="0"/>
    <xf numFmtId="38" fontId="137" fillId="0" borderId="0"/>
    <xf numFmtId="0" fontId="138" fillId="0" borderId="0"/>
    <xf numFmtId="0" fontId="138" fillId="0" borderId="0"/>
    <xf numFmtId="0" fontId="45" fillId="36" borderId="0"/>
    <xf numFmtId="189" fontId="56" fillId="80" borderId="0" applyBorder="0"/>
    <xf numFmtId="258" fontId="56" fillId="80" borderId="0"/>
    <xf numFmtId="190" fontId="56" fillId="80" borderId="0" applyBorder="0"/>
    <xf numFmtId="191" fontId="56" fillId="80" borderId="0" applyBorder="0"/>
    <xf numFmtId="192" fontId="56" fillId="80" borderId="0" applyBorder="0"/>
    <xf numFmtId="193" fontId="56" fillId="80" borderId="0" applyBorder="0"/>
    <xf numFmtId="0" fontId="139" fillId="0" borderId="80" applyNumberFormat="0" applyFill="0" applyAlignment="0" applyProtection="0"/>
    <xf numFmtId="15" fontId="42" fillId="0" borderId="0" applyFill="0" applyBorder="0">
      <alignment horizontal="right"/>
    </xf>
    <xf numFmtId="0" fontId="73" fillId="0" borderId="43" applyFill="0">
      <alignment horizontal="center" vertical="center"/>
    </xf>
    <xf numFmtId="0" fontId="45" fillId="0" borderId="43" applyFill="0">
      <alignment horizontal="center" vertical="center"/>
    </xf>
    <xf numFmtId="197" fontId="45" fillId="0" borderId="43" applyFill="0">
      <alignment horizontal="center" vertical="center"/>
    </xf>
    <xf numFmtId="259" fontId="57" fillId="0" borderId="0" applyNumberFormat="0" applyFill="0" applyBorder="0" applyAlignment="0">
      <protection locked="0"/>
    </xf>
    <xf numFmtId="0" fontId="140" fillId="0" borderId="0" applyNumberFormat="0" applyFill="0" applyBorder="0" applyAlignment="0" applyProtection="0">
      <alignment horizontal="right"/>
    </xf>
    <xf numFmtId="260" fontId="42" fillId="0" borderId="0" applyFill="0" applyBorder="0">
      <alignment horizontal="right"/>
    </xf>
    <xf numFmtId="188" fontId="141" fillId="0" borderId="0"/>
    <xf numFmtId="0" fontId="41" fillId="0" borderId="0" applyFill="0" applyBorder="0">
      <alignment horizontal="left" vertical="center"/>
    </xf>
    <xf numFmtId="261" fontId="87" fillId="0" borderId="0" applyFont="0" applyFill="0" applyBorder="0" applyProtection="0">
      <alignment horizontal="right"/>
    </xf>
    <xf numFmtId="0" fontId="77" fillId="70" borderId="81" applyNumberFormat="0" applyFont="0" applyFill="0" applyAlignment="0" applyProtection="0">
      <alignment vertical="center"/>
      <protection locked="0"/>
    </xf>
    <xf numFmtId="0" fontId="89" fillId="0" borderId="0" applyNumberFormat="0" applyBorder="0">
      <alignment horizontal="left" vertical="top"/>
    </xf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3" fillId="0" borderId="0"/>
    <xf numFmtId="262" fontId="144" fillId="0" borderId="68">
      <alignment horizontal="right"/>
      <protection locked="0"/>
    </xf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0" fillId="41" borderId="0" applyFill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 applyFill="0" applyBorder="0">
      <protection locked="0"/>
    </xf>
    <xf numFmtId="0" fontId="7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4" fontId="45" fillId="0" borderId="0" applyFont="0" applyFill="0" applyBorder="0" applyAlignment="0" applyProtection="0"/>
    <xf numFmtId="258" fontId="84" fillId="0" borderId="0"/>
    <xf numFmtId="257" fontId="84" fillId="0" borderId="0"/>
    <xf numFmtId="189" fontId="84" fillId="0" borderId="0"/>
    <xf numFmtId="190" fontId="84" fillId="0" borderId="0" applyBorder="0"/>
    <xf numFmtId="0" fontId="146" fillId="0" borderId="0" applyNumberFormat="0" applyBorder="0">
      <protection hidden="1"/>
    </xf>
    <xf numFmtId="0" fontId="147" fillId="72" borderId="82" applyNumberFormat="0" applyAlignment="0" applyProtection="0"/>
    <xf numFmtId="40" fontId="148" fillId="72" borderId="0">
      <alignment horizontal="right"/>
    </xf>
    <xf numFmtId="0" fontId="149" fillId="81" borderId="0">
      <alignment horizontal="center"/>
    </xf>
    <xf numFmtId="0" fontId="116" fillId="82" borderId="0"/>
    <xf numFmtId="0" fontId="150" fillId="72" borderId="0" applyBorder="0">
      <alignment horizontal="centerContinuous"/>
    </xf>
    <xf numFmtId="0" fontId="151" fillId="82" borderId="0" applyBorder="0">
      <alignment horizontal="centerContinuous"/>
    </xf>
    <xf numFmtId="0" fontId="152" fillId="0" borderId="0" applyFill="0" applyBorder="0" applyProtection="0">
      <alignment horizontal="left"/>
    </xf>
    <xf numFmtId="0" fontId="153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5" fillId="83" borderId="0" applyNumberFormat="0" applyFont="0" applyBorder="0" applyAlignment="0" applyProtection="0">
      <protection hidden="1"/>
    </xf>
    <xf numFmtId="175" fontId="45" fillId="84" borderId="0" applyNumberFormat="0" applyFont="0" applyBorder="0" applyAlignment="0" applyProtection="0"/>
    <xf numFmtId="263" fontId="5" fillId="0" borderId="0" applyFont="0" applyFill="0" applyBorder="0" applyAlignment="0" applyProtection="0"/>
    <xf numFmtId="9" fontId="60" fillId="0" borderId="0" applyFont="0" applyFill="0" applyBorder="0" applyAlignment="0" applyProtection="0"/>
    <xf numFmtId="10" fontId="60" fillId="0" borderId="0" applyFont="0" applyFill="0" applyBorder="0" applyAlignment="0" applyProtection="0"/>
    <xf numFmtId="9" fontId="5" fillId="0" borderId="0" applyFont="0" applyFill="0" applyBorder="0" applyAlignment="0" applyProtection="0"/>
    <xf numFmtId="264" fontId="15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265" fontId="5" fillId="0" borderId="0" applyFill="0" applyBorder="0"/>
    <xf numFmtId="254" fontId="5" fillId="0" borderId="0" applyFill="0" applyBorder="0"/>
    <xf numFmtId="254" fontId="57" fillId="0" borderId="0" applyFill="0" applyBorder="0">
      <protection locked="0"/>
    </xf>
    <xf numFmtId="265" fontId="5" fillId="0" borderId="0" applyFill="0" applyBorder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66" fontId="87" fillId="0" borderId="0" applyFont="0" applyFill="0" applyBorder="0" applyProtection="0">
      <alignment horizontal="right"/>
    </xf>
    <xf numFmtId="174" fontId="156" fillId="0" borderId="0"/>
    <xf numFmtId="0" fontId="73" fillId="0" borderId="0" applyFill="0" applyBorder="0">
      <alignment vertical="center"/>
    </xf>
    <xf numFmtId="194" fontId="157" fillId="0" borderId="0" applyFill="0" applyBorder="0">
      <alignment horizontal="right" vertical="center"/>
    </xf>
    <xf numFmtId="200" fontId="157" fillId="0" borderId="0" applyFill="0" applyBorder="0">
      <alignment horizontal="right" vertical="center"/>
    </xf>
    <xf numFmtId="0" fontId="158" fillId="0" borderId="0" applyFill="0" applyBorder="0">
      <alignment vertical="center"/>
    </xf>
    <xf numFmtId="0" fontId="159" fillId="0" borderId="0" applyFill="0" applyBorder="0">
      <alignment vertical="center"/>
    </xf>
    <xf numFmtId="0" fontId="160" fillId="0" borderId="0" applyFill="0" applyBorder="0">
      <alignment vertical="center"/>
    </xf>
    <xf numFmtId="0" fontId="157" fillId="0" borderId="0" applyFill="0" applyBorder="0">
      <alignment vertical="center"/>
    </xf>
    <xf numFmtId="0" fontId="127" fillId="0" borderId="0" applyFill="0" applyBorder="0">
      <alignment horizontal="center" vertical="center"/>
      <protection locked="0"/>
    </xf>
    <xf numFmtId="0" fontId="127" fillId="0" borderId="0" applyFill="0" applyBorder="0">
      <alignment horizontal="center" vertical="center"/>
      <protection locked="0"/>
    </xf>
    <xf numFmtId="0" fontId="161" fillId="0" borderId="0" applyFill="0" applyBorder="0">
      <alignment horizontal="left" vertical="center"/>
      <protection locked="0"/>
    </xf>
    <xf numFmtId="0" fontId="162" fillId="0" borderId="0" applyFill="0" applyBorder="0">
      <alignment horizontal="left" vertical="center"/>
    </xf>
    <xf numFmtId="196" fontId="157" fillId="0" borderId="0" applyFill="0" applyBorder="0">
      <alignment horizontal="right" vertical="center"/>
    </xf>
    <xf numFmtId="0" fontId="157" fillId="0" borderId="0" applyFill="0" applyBorder="0">
      <alignment vertical="center"/>
    </xf>
    <xf numFmtId="197" fontId="157" fillId="0" borderId="0" applyFill="0" applyBorder="0">
      <alignment horizontal="right" vertical="center"/>
    </xf>
    <xf numFmtId="198" fontId="157" fillId="0" borderId="0" applyFill="0" applyBorder="0">
      <alignment horizontal="right" vertical="center"/>
    </xf>
    <xf numFmtId="0" fontId="160" fillId="0" borderId="0" applyFill="0" applyBorder="0">
      <alignment vertical="center"/>
    </xf>
    <xf numFmtId="197" fontId="163" fillId="0" borderId="0" applyFill="0" applyBorder="0">
      <alignment horizontal="left" vertical="center"/>
    </xf>
    <xf numFmtId="0" fontId="164" fillId="0" borderId="0" applyFill="0" applyBorder="0">
      <alignment horizontal="left" vertical="center"/>
    </xf>
    <xf numFmtId="199" fontId="157" fillId="0" borderId="0" applyFill="0" applyBorder="0">
      <alignment horizontal="right" vertical="center"/>
    </xf>
    <xf numFmtId="0" fontId="76" fillId="0" borderId="0" applyNumberFormat="0" applyFont="0" applyFill="0" applyBorder="0" applyAlignment="0" applyProtection="0">
      <alignment horizontal="left"/>
    </xf>
    <xf numFmtId="0" fontId="76" fillId="0" borderId="0" applyNumberFormat="0" applyFont="0" applyFill="0" applyBorder="0" applyAlignment="0" applyProtection="0">
      <alignment horizontal="left"/>
    </xf>
    <xf numFmtId="0" fontId="76" fillId="0" borderId="0" applyNumberFormat="0" applyFont="0" applyFill="0" applyBorder="0" applyAlignment="0" applyProtection="0">
      <alignment horizontal="left"/>
    </xf>
    <xf numFmtId="15" fontId="76" fillId="0" borderId="0" applyFont="0" applyFill="0" applyBorder="0" applyAlignment="0" applyProtection="0"/>
    <xf numFmtId="15" fontId="76" fillId="0" borderId="0" applyFont="0" applyFill="0" applyBorder="0" applyAlignment="0" applyProtection="0"/>
    <xf numFmtId="15" fontId="76" fillId="0" borderId="0" applyFont="0" applyFill="0" applyBorder="0" applyAlignment="0" applyProtection="0"/>
    <xf numFmtId="4" fontId="76" fillId="0" borderId="0" applyFont="0" applyFill="0" applyBorder="0" applyAlignment="0" applyProtection="0"/>
    <xf numFmtId="4" fontId="76" fillId="0" borderId="0" applyFont="0" applyFill="0" applyBorder="0" applyAlignment="0" applyProtection="0"/>
    <xf numFmtId="267" fontId="165" fillId="0" borderId="10"/>
    <xf numFmtId="0" fontId="65" fillId="0" borderId="19">
      <alignment horizontal="center"/>
    </xf>
    <xf numFmtId="0" fontId="65" fillId="0" borderId="19">
      <alignment horizontal="center"/>
    </xf>
    <xf numFmtId="0" fontId="65" fillId="0" borderId="19">
      <alignment horizontal="center"/>
    </xf>
    <xf numFmtId="0" fontId="65" fillId="0" borderId="19">
      <alignment horizontal="center"/>
    </xf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0" fontId="76" fillId="85" borderId="0" applyNumberFormat="0" applyFont="0" applyBorder="0" applyAlignment="0" applyProtection="0"/>
    <xf numFmtId="0" fontId="76" fillId="85" borderId="0" applyNumberFormat="0" applyFont="0" applyBorder="0" applyAlignment="0" applyProtection="0"/>
    <xf numFmtId="268" fontId="5" fillId="0" borderId="5" applyFont="0" applyFill="0" applyBorder="0" applyAlignment="0" applyProtection="0"/>
    <xf numFmtId="268" fontId="5" fillId="0" borderId="5" applyFont="0" applyFill="0" applyBorder="0" applyAlignment="0" applyProtection="0"/>
    <xf numFmtId="269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70" fontId="5" fillId="0" borderId="0"/>
    <xf numFmtId="271" fontId="166" fillId="0" borderId="0"/>
    <xf numFmtId="270" fontId="5" fillId="0" borderId="0"/>
    <xf numFmtId="272" fontId="89" fillId="0" borderId="0" applyNumberFormat="0" applyFill="0" applyBorder="0" applyAlignment="0" applyProtection="0"/>
    <xf numFmtId="0" fontId="5" fillId="86" borderId="0" applyNumberFormat="0" applyFont="0" applyBorder="0" applyAlignment="0" applyProtection="0"/>
    <xf numFmtId="0" fontId="5" fillId="86" borderId="0" applyNumberFormat="0" applyFont="0" applyBorder="0" applyAlignment="0" applyProtection="0"/>
    <xf numFmtId="2" fontId="167" fillId="87" borderId="10" applyAlignment="0" applyProtection="0">
      <protection locked="0"/>
    </xf>
    <xf numFmtId="0" fontId="168" fillId="24" borderId="10" applyNumberFormat="0" applyAlignment="0" applyProtection="0"/>
    <xf numFmtId="0" fontId="169" fillId="88" borderId="43" applyNumberFormat="0" applyAlignment="0" applyProtection="0">
      <alignment horizontal="center" vertical="center"/>
    </xf>
    <xf numFmtId="0" fontId="170" fillId="0" borderId="0"/>
    <xf numFmtId="0" fontId="170" fillId="0" borderId="0"/>
    <xf numFmtId="194" fontId="45" fillId="0" borderId="0" applyFill="0" applyBorder="0">
      <alignment horizontal="right" vertical="center"/>
    </xf>
    <xf numFmtId="273" fontId="45" fillId="0" borderId="0" applyFill="0" applyBorder="0">
      <alignment horizontal="right" vertical="center"/>
    </xf>
    <xf numFmtId="196" fontId="45" fillId="0" borderId="0" applyFill="0" applyBorder="0">
      <alignment horizontal="right" vertical="center"/>
    </xf>
    <xf numFmtId="274" fontId="45" fillId="0" borderId="0" applyFill="0" applyBorder="0">
      <alignment horizontal="right" vertical="center"/>
    </xf>
    <xf numFmtId="198" fontId="45" fillId="0" borderId="0" applyFill="0" applyBorder="0">
      <alignment horizontal="right" vertical="center"/>
    </xf>
    <xf numFmtId="199" fontId="45" fillId="0" borderId="0" applyFill="0" applyBorder="0">
      <alignment horizontal="right" vertical="center"/>
    </xf>
    <xf numFmtId="275" fontId="72" fillId="0" borderId="0" applyNumberFormat="0" applyFill="0" applyBorder="0" applyAlignment="0" applyProtection="0"/>
    <xf numFmtId="275" fontId="171" fillId="0" borderId="0" applyNumberFormat="0" applyFill="0" applyBorder="0" applyAlignment="0" applyProtection="0"/>
    <xf numFmtId="0" fontId="91" fillId="0" borderId="83">
      <alignment vertical="center"/>
    </xf>
    <xf numFmtId="4" fontId="172" fillId="47" borderId="84" applyNumberFormat="0" applyProtection="0">
      <alignment vertical="center"/>
    </xf>
    <xf numFmtId="4" fontId="173" fillId="47" borderId="84" applyNumberFormat="0" applyProtection="0">
      <alignment vertical="center"/>
    </xf>
    <xf numFmtId="4" fontId="172" fillId="47" borderId="84" applyNumberFormat="0" applyProtection="0">
      <alignment horizontal="left" vertical="center" indent="1"/>
    </xf>
    <xf numFmtId="0" fontId="172" fillId="47" borderId="84" applyNumberFormat="0" applyProtection="0">
      <alignment horizontal="left" vertical="top" indent="1"/>
    </xf>
    <xf numFmtId="4" fontId="172" fillId="89" borderId="0" applyNumberFormat="0" applyProtection="0">
      <alignment horizontal="left" vertical="center" indent="1"/>
    </xf>
    <xf numFmtId="4" fontId="148" fillId="69" borderId="84" applyNumberFormat="0" applyProtection="0">
      <alignment horizontal="right" vertical="center"/>
    </xf>
    <xf numFmtId="4" fontId="148" fillId="43" borderId="84" applyNumberFormat="0" applyProtection="0">
      <alignment horizontal="right" vertical="center"/>
    </xf>
    <xf numFmtId="4" fontId="148" fillId="61" borderId="84" applyNumberFormat="0" applyProtection="0">
      <alignment horizontal="right" vertical="center"/>
    </xf>
    <xf numFmtId="4" fontId="148" fillId="90" borderId="84" applyNumberFormat="0" applyProtection="0">
      <alignment horizontal="right" vertical="center"/>
    </xf>
    <xf numFmtId="4" fontId="148" fillId="67" borderId="84" applyNumberFormat="0" applyProtection="0">
      <alignment horizontal="right" vertical="center"/>
    </xf>
    <xf numFmtId="4" fontId="148" fillId="64" borderId="84" applyNumberFormat="0" applyProtection="0">
      <alignment horizontal="right" vertical="center"/>
    </xf>
    <xf numFmtId="4" fontId="148" fillId="91" borderId="84" applyNumberFormat="0" applyProtection="0">
      <alignment horizontal="right" vertical="center"/>
    </xf>
    <xf numFmtId="4" fontId="148" fillId="92" borderId="84" applyNumberFormat="0" applyProtection="0">
      <alignment horizontal="right" vertical="center"/>
    </xf>
    <xf numFmtId="4" fontId="148" fillId="93" borderId="84" applyNumberFormat="0" applyProtection="0">
      <alignment horizontal="right" vertical="center"/>
    </xf>
    <xf numFmtId="4" fontId="172" fillId="94" borderId="85" applyNumberFormat="0" applyProtection="0">
      <alignment horizontal="left" vertical="center" indent="1"/>
    </xf>
    <xf numFmtId="4" fontId="148" fillId="95" borderId="0" applyNumberFormat="0" applyProtection="0">
      <alignment horizontal="left" vertical="center" indent="1"/>
    </xf>
    <xf numFmtId="4" fontId="174" fillId="96" borderId="0" applyNumberFormat="0" applyProtection="0">
      <alignment horizontal="left" vertical="center" indent="1"/>
    </xf>
    <xf numFmtId="4" fontId="148" fillId="89" borderId="84" applyNumberFormat="0" applyProtection="0">
      <alignment horizontal="right" vertical="center"/>
    </xf>
    <xf numFmtId="4" fontId="148" fillId="95" borderId="0" applyNumberFormat="0" applyProtection="0">
      <alignment horizontal="left" vertical="center" indent="1"/>
    </xf>
    <xf numFmtId="4" fontId="148" fillId="89" borderId="0" applyNumberFormat="0" applyProtection="0">
      <alignment horizontal="left" vertical="center" indent="1"/>
    </xf>
    <xf numFmtId="0" fontId="5" fillId="96" borderId="84" applyNumberFormat="0" applyProtection="0">
      <alignment horizontal="left" vertical="center" indent="1"/>
    </xf>
    <xf numFmtId="0" fontId="5" fillId="96" borderId="84" applyNumberFormat="0" applyProtection="0">
      <alignment horizontal="left" vertical="top" indent="1"/>
    </xf>
    <xf numFmtId="0" fontId="5" fillId="89" borderId="84" applyNumberFormat="0" applyProtection="0">
      <alignment horizontal="left" vertical="center" indent="1"/>
    </xf>
    <xf numFmtId="0" fontId="5" fillId="89" borderId="84" applyNumberFormat="0" applyProtection="0">
      <alignment horizontal="left" vertical="top" indent="1"/>
    </xf>
    <xf numFmtId="0" fontId="5" fillId="48" borderId="84" applyNumberFormat="0" applyProtection="0">
      <alignment horizontal="left" vertical="center" indent="1"/>
    </xf>
    <xf numFmtId="0" fontId="5" fillId="48" borderId="84" applyNumberFormat="0" applyProtection="0">
      <alignment horizontal="left" vertical="top" indent="1"/>
    </xf>
    <xf numFmtId="0" fontId="5" fillId="95" borderId="84" applyNumberFormat="0" applyProtection="0">
      <alignment horizontal="left" vertical="center" indent="1"/>
    </xf>
    <xf numFmtId="0" fontId="5" fillId="95" borderId="84" applyNumberFormat="0" applyProtection="0">
      <alignment horizontal="left" vertical="top" indent="1"/>
    </xf>
    <xf numFmtId="0" fontId="5" fillId="72" borderId="43" applyNumberFormat="0">
      <protection locked="0"/>
    </xf>
    <xf numFmtId="4" fontId="148" fillId="44" borderId="84" applyNumberFormat="0" applyProtection="0">
      <alignment vertical="center"/>
    </xf>
    <xf numFmtId="4" fontId="175" fillId="44" borderId="84" applyNumberFormat="0" applyProtection="0">
      <alignment vertical="center"/>
    </xf>
    <xf numFmtId="4" fontId="148" fillId="44" borderId="84" applyNumberFormat="0" applyProtection="0">
      <alignment horizontal="left" vertical="center" indent="1"/>
    </xf>
    <xf numFmtId="0" fontId="148" fillId="44" borderId="84" applyNumberFormat="0" applyProtection="0">
      <alignment horizontal="left" vertical="top" indent="1"/>
    </xf>
    <xf numFmtId="4" fontId="148" fillId="95" borderId="84" applyNumberFormat="0" applyProtection="0">
      <alignment horizontal="right" vertical="center"/>
    </xf>
    <xf numFmtId="4" fontId="175" fillId="95" borderId="84" applyNumberFormat="0" applyProtection="0">
      <alignment horizontal="right" vertical="center"/>
    </xf>
    <xf numFmtId="4" fontId="148" fillId="89" borderId="84" applyNumberFormat="0" applyProtection="0">
      <alignment horizontal="left" vertical="center" indent="1"/>
    </xf>
    <xf numFmtId="0" fontId="148" fillId="89" borderId="84" applyNumberFormat="0" applyProtection="0">
      <alignment horizontal="left" vertical="top" indent="1"/>
    </xf>
    <xf numFmtId="4" fontId="176" fillId="84" borderId="0" applyNumberFormat="0" applyProtection="0">
      <alignment horizontal="left" vertical="center" indent="1"/>
    </xf>
    <xf numFmtId="4" fontId="88" fillId="95" borderId="84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72" borderId="0" applyNumberFormat="0" applyFont="0" applyBorder="0" applyAlignment="0" applyProtection="0"/>
    <xf numFmtId="0" fontId="5" fillId="46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46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177" fillId="52" borderId="0" applyNumberFormat="0" applyBorder="0" applyAlignment="0"/>
    <xf numFmtId="276" fontId="42" fillId="0" borderId="0" applyFont="0" applyFill="0" applyBorder="0" applyAlignment="0" applyProtection="0">
      <alignment horizontal="right"/>
    </xf>
    <xf numFmtId="0" fontId="178" fillId="0" borderId="0" applyFill="0" applyBorder="0">
      <alignment horizontal="left" vertical="center"/>
    </xf>
    <xf numFmtId="0" fontId="60" fillId="97" borderId="0" applyNumberFormat="0" applyFont="0" applyBorder="0" applyAlignment="0" applyProtection="0"/>
    <xf numFmtId="0" fontId="179" fillId="0" borderId="0" applyNumberFormat="0" applyFill="0" applyBorder="0" applyAlignment="0" applyProtection="0"/>
    <xf numFmtId="17" fontId="42" fillId="0" borderId="0" applyFill="0" applyBorder="0">
      <alignment horizontal="right"/>
    </xf>
    <xf numFmtId="249" fontId="45" fillId="0" borderId="0" applyAlignment="0" applyProtection="0"/>
    <xf numFmtId="38" fontId="180" fillId="0" borderId="5" applyBorder="0" applyAlignment="0"/>
    <xf numFmtId="277" fontId="54" fillId="0" borderId="0" applyFill="0" applyBorder="0" applyProtection="0"/>
    <xf numFmtId="0" fontId="148" fillId="0" borderId="0">
      <alignment vertical="top"/>
    </xf>
    <xf numFmtId="0" fontId="181" fillId="98" borderId="86" applyNumberFormat="0" applyAlignment="0" applyProtection="0"/>
    <xf numFmtId="0" fontId="181" fillId="98" borderId="86" applyNumberFormat="0" applyAlignment="0" applyProtection="0"/>
    <xf numFmtId="0" fontId="181" fillId="99" borderId="86" applyNumberFormat="0" applyAlignment="0" applyProtection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0" fontId="41" fillId="0" borderId="0"/>
    <xf numFmtId="0" fontId="124" fillId="0" borderId="0"/>
    <xf numFmtId="15" fontId="5" fillId="0" borderId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10" fontId="5" fillId="0" borderId="0"/>
    <xf numFmtId="278" fontId="72" fillId="36" borderId="42"/>
    <xf numFmtId="279" fontId="87" fillId="0" borderId="53" applyFont="0" applyFill="0" applyAlignment="0" applyProtection="0"/>
    <xf numFmtId="3" fontId="182" fillId="0" borderId="0"/>
    <xf numFmtId="3" fontId="183" fillId="0" borderId="57"/>
    <xf numFmtId="3" fontId="183" fillId="0" borderId="58"/>
    <xf numFmtId="3" fontId="183" fillId="0" borderId="87"/>
    <xf numFmtId="3" fontId="182" fillId="0" borderId="0"/>
    <xf numFmtId="0" fontId="53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236" fontId="184" fillId="0" borderId="3" applyBorder="0" applyProtection="0">
      <alignment horizontal="right" vertical="center"/>
    </xf>
    <xf numFmtId="0" fontId="185" fillId="100" borderId="0" applyBorder="0" applyProtection="0">
      <alignment horizontal="centerContinuous" vertical="center"/>
    </xf>
    <xf numFmtId="0" fontId="186" fillId="75" borderId="3" applyBorder="0" applyProtection="0">
      <alignment horizontal="centerContinuous" vertical="center"/>
    </xf>
    <xf numFmtId="0" fontId="184" fillId="0" borderId="0" applyBorder="0" applyProtection="0">
      <alignment vertical="center"/>
    </xf>
    <xf numFmtId="0" fontId="92" fillId="0" borderId="0">
      <alignment horizontal="left"/>
    </xf>
    <xf numFmtId="0" fontId="53" fillId="0" borderId="0" applyFill="0" applyBorder="0" applyProtection="0"/>
    <xf numFmtId="0" fontId="75" fillId="0" borderId="0"/>
    <xf numFmtId="0" fontId="72" fillId="0" borderId="0" applyFill="0" applyBorder="0" applyProtection="0">
      <alignment horizontal="left"/>
    </xf>
    <xf numFmtId="0" fontId="92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187" fillId="0" borderId="0"/>
    <xf numFmtId="0" fontId="187" fillId="0" borderId="0"/>
    <xf numFmtId="0" fontId="188" fillId="0" borderId="0"/>
    <xf numFmtId="0" fontId="188" fillId="0" borderId="0"/>
    <xf numFmtId="0" fontId="187" fillId="0" borderId="0"/>
    <xf numFmtId="0" fontId="187" fillId="0" borderId="0"/>
    <xf numFmtId="0" fontId="5" fillId="0" borderId="0" applyFill="0" applyBorder="0">
      <alignment horizontal="right"/>
    </xf>
    <xf numFmtId="0" fontId="5" fillId="0" borderId="0" applyFill="0" applyBorder="0">
      <alignment horizontal="right"/>
    </xf>
    <xf numFmtId="0" fontId="5" fillId="0" borderId="0">
      <alignment vertical="top" wrapText="1"/>
    </xf>
    <xf numFmtId="188" fontId="189" fillId="0" borderId="0"/>
    <xf numFmtId="279" fontId="87" fillId="0" borderId="0" applyFont="0" applyFill="0" applyBorder="0" applyAlignment="0" applyProtection="0"/>
    <xf numFmtId="0" fontId="190" fillId="0" borderId="0" applyFill="0" applyBorder="0" applyProtection="0">
      <alignment horizontal="left" vertical="top"/>
    </xf>
    <xf numFmtId="15" fontId="191" fillId="75" borderId="0" applyBorder="0" applyProtection="0">
      <alignment horizontal="centerContinuous"/>
    </xf>
    <xf numFmtId="15" fontId="192" fillId="75" borderId="0" applyBorder="0" applyProtection="0">
      <alignment horizontal="centerContinuous"/>
    </xf>
    <xf numFmtId="15" fontId="116" fillId="75" borderId="0" applyNumberFormat="0" applyBorder="0" applyProtection="0">
      <alignment horizontal="centerContinuous"/>
    </xf>
    <xf numFmtId="204" fontId="32" fillId="0" borderId="0" applyNumberFormat="0">
      <alignment vertical="center"/>
    </xf>
    <xf numFmtId="0" fontId="193" fillId="0" borderId="0" applyNumberFormat="0" applyFill="0" applyBorder="0" applyAlignment="0" applyProtection="0"/>
    <xf numFmtId="0" fontId="194" fillId="0" borderId="0" applyFill="0" applyBorder="0">
      <alignment horizontal="left" vertical="center"/>
      <protection locked="0"/>
    </xf>
    <xf numFmtId="0" fontId="187" fillId="0" borderId="0"/>
    <xf numFmtId="0" fontId="195" fillId="0" borderId="0" applyFill="0" applyBorder="0">
      <alignment horizontal="left" vertical="center"/>
      <protection locked="0"/>
    </xf>
    <xf numFmtId="0" fontId="196" fillId="0" borderId="0" applyFill="0" applyBorder="0">
      <alignment horizontal="left" vertical="center"/>
      <protection locked="0"/>
    </xf>
    <xf numFmtId="175" fontId="45" fillId="0" borderId="0" applyNumberFormat="0" applyFont="0" applyBorder="0" applyAlignment="0" applyProtection="0"/>
    <xf numFmtId="1" fontId="45" fillId="36" borderId="0" applyFont="0" applyBorder="0" applyAlignment="0" applyProtection="0"/>
    <xf numFmtId="176" fontId="5" fillId="0" borderId="7" applyFill="0"/>
    <xf numFmtId="176" fontId="5" fillId="0" borderId="7" applyFill="0"/>
    <xf numFmtId="176" fontId="5" fillId="0" borderId="53" applyFill="0"/>
    <xf numFmtId="176" fontId="5" fillId="0" borderId="53" applyFill="0"/>
    <xf numFmtId="176" fontId="5" fillId="0" borderId="7" applyFill="0"/>
    <xf numFmtId="176" fontId="5" fillId="0" borderId="7" applyFill="0"/>
    <xf numFmtId="176" fontId="5" fillId="0" borderId="53" applyFill="0"/>
    <xf numFmtId="176" fontId="5" fillId="0" borderId="53" applyFill="0"/>
    <xf numFmtId="0" fontId="197" fillId="0" borderId="88" applyNumberFormat="0" applyFill="0" applyAlignment="0" applyProtection="0"/>
    <xf numFmtId="279" fontId="87" fillId="0" borderId="59" applyFont="0" applyFill="0" applyAlignment="0" applyProtection="0"/>
    <xf numFmtId="38" fontId="85" fillId="0" borderId="3" applyNumberFormat="0" applyFont="0" applyFill="0" applyAlignment="0"/>
    <xf numFmtId="37" fontId="57" fillId="87" borderId="0" applyNumberFormat="0" applyBorder="0" applyAlignment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280" fontId="5" fillId="0" borderId="0" applyFont="0" applyFill="0" applyBorder="0" applyAlignment="0" applyProtection="0"/>
    <xf numFmtId="281" fontId="5" fillId="0" borderId="0" applyFont="0" applyFill="0" applyBorder="0" applyAlignment="0" applyProtection="0"/>
    <xf numFmtId="0" fontId="88" fillId="0" borderId="0" applyNumberFormat="0" applyFill="0" applyBorder="0"/>
    <xf numFmtId="0" fontId="198" fillId="0" borderId="0" applyNumberFormat="0" applyFill="0" applyBorder="0" applyAlignment="0" applyProtection="0"/>
    <xf numFmtId="0" fontId="146" fillId="0" borderId="0" applyNumberFormat="0" applyFill="0" applyBorder="0" applyAlignment="0"/>
    <xf numFmtId="282" fontId="5" fillId="0" borderId="0" applyFont="0" applyFill="0" applyBorder="0" applyProtection="0">
      <alignment horizontal="right"/>
    </xf>
    <xf numFmtId="282" fontId="5" fillId="0" borderId="0" applyFont="0" applyFill="0" applyBorder="0" applyProtection="0">
      <alignment horizontal="right"/>
    </xf>
    <xf numFmtId="283" fontId="5" fillId="0" borderId="3" applyBorder="0" applyProtection="0">
      <alignment horizontal="right"/>
    </xf>
    <xf numFmtId="284" fontId="199" fillId="0" borderId="0" applyFill="0" applyBorder="0" applyAlignment="0"/>
    <xf numFmtId="285" fontId="199" fillId="50" borderId="0" applyFill="0" applyBorder="0" applyAlignment="0"/>
    <xf numFmtId="286" fontId="200" fillId="0" borderId="3" applyBorder="0" applyProtection="0">
      <alignment horizontal="right"/>
    </xf>
    <xf numFmtId="284" fontId="155" fillId="0" borderId="0" applyFont="0" applyFill="0" applyBorder="0" applyAlignment="0" applyProtection="0"/>
    <xf numFmtId="287" fontId="155" fillId="0" borderId="0" applyFont="0" applyFill="0" applyBorder="0" applyAlignment="0" applyProtection="0"/>
    <xf numFmtId="288" fontId="5" fillId="0" borderId="0" applyFont="0" applyFill="0" applyBorder="0" applyAlignment="0" applyProtection="0"/>
    <xf numFmtId="288" fontId="5" fillId="0" borderId="0" applyFont="0" applyFill="0" applyBorder="0" applyAlignment="0" applyProtection="0"/>
    <xf numFmtId="289" fontId="42" fillId="0" borderId="0" applyFill="0" applyBorder="0">
      <alignment horizontal="right"/>
    </xf>
    <xf numFmtId="168" fontId="1" fillId="0" borderId="0" applyFont="0" applyFill="0" applyBorder="0" applyAlignment="0" applyProtection="0"/>
    <xf numFmtId="176" fontId="5" fillId="0" borderId="53" applyFill="0"/>
    <xf numFmtId="176" fontId="5" fillId="0" borderId="53" applyFill="0"/>
    <xf numFmtId="176" fontId="5" fillId="0" borderId="53" applyFill="0"/>
    <xf numFmtId="176" fontId="5" fillId="0" borderId="53" applyFill="0"/>
    <xf numFmtId="279" fontId="87" fillId="0" borderId="53" applyFont="0" applyFill="0" applyAlignment="0" applyProtection="0"/>
    <xf numFmtId="164" fontId="65" fillId="0" borderId="53" applyAlignment="0" applyProtection="0"/>
    <xf numFmtId="175" fontId="53" fillId="0" borderId="53" applyBorder="0">
      <alignment horizontal="right"/>
    </xf>
    <xf numFmtId="175" fontId="53" fillId="55" borderId="53" applyBorder="0">
      <alignment horizontal="right"/>
    </xf>
    <xf numFmtId="188" fontId="32" fillId="0" borderId="53" applyBorder="0"/>
    <xf numFmtId="0" fontId="148" fillId="0" borderId="0"/>
    <xf numFmtId="227" fontId="75" fillId="0" borderId="0" applyFont="0" applyFill="0" applyBorder="0" applyAlignment="0" applyProtection="0"/>
    <xf numFmtId="0" fontId="75" fillId="0" borderId="0"/>
    <xf numFmtId="188" fontId="201" fillId="0" borderId="0" applyFill="0" applyBorder="0" applyAlignment="0" applyProtection="0">
      <alignment horizontal="right"/>
    </xf>
    <xf numFmtId="0" fontId="202" fillId="0" borderId="0"/>
    <xf numFmtId="0" fontId="203" fillId="0" borderId="0"/>
    <xf numFmtId="0" fontId="201" fillId="0" borderId="0">
      <alignment horizontal="left"/>
    </xf>
    <xf numFmtId="0" fontId="201" fillId="0" borderId="0"/>
  </cellStyleXfs>
  <cellXfs count="248">
    <xf numFmtId="0" fontId="0" fillId="0" borderId="0" xfId="0"/>
    <xf numFmtId="169" fontId="0" fillId="0" borderId="0" xfId="1" applyFont="1"/>
    <xf numFmtId="0" fontId="2" fillId="0" borderId="0" xfId="0" applyFont="1"/>
    <xf numFmtId="0" fontId="5" fillId="0" borderId="0" xfId="4"/>
    <xf numFmtId="0" fontId="7" fillId="0" borderId="0" xfId="4" applyFont="1" applyBorder="1" applyAlignment="1">
      <alignment horizontal="right" vertical="center"/>
    </xf>
    <xf numFmtId="0" fontId="5" fillId="0" borderId="0" xfId="4" applyBorder="1" applyAlignment="1"/>
    <xf numFmtId="0" fontId="2" fillId="4" borderId="0" xfId="0" applyFont="1" applyFill="1"/>
    <xf numFmtId="0" fontId="6" fillId="0" borderId="16" xfId="4" applyFont="1" applyBorder="1" applyAlignment="1">
      <alignment horizontal="center" vertical="center"/>
    </xf>
    <xf numFmtId="0" fontId="7" fillId="0" borderId="17" xfId="4" applyFont="1" applyBorder="1" applyAlignment="1">
      <alignment horizontal="right" vertical="center"/>
    </xf>
    <xf numFmtId="0" fontId="6" fillId="0" borderId="16" xfId="4" applyFont="1" applyBorder="1" applyAlignment="1">
      <alignment horizontal="center" vertical="center" wrapText="1"/>
    </xf>
    <xf numFmtId="0" fontId="6" fillId="0" borderId="18" xfId="4" applyFont="1" applyBorder="1" applyAlignment="1">
      <alignment horizontal="center" vertical="center" wrapText="1"/>
    </xf>
    <xf numFmtId="0" fontId="6" fillId="0" borderId="21" xfId="4" applyFont="1" applyBorder="1" applyAlignment="1">
      <alignment horizontal="center" vertical="center"/>
    </xf>
    <xf numFmtId="170" fontId="7" fillId="0" borderId="0" xfId="4" applyNumberFormat="1" applyFont="1" applyBorder="1" applyAlignment="1">
      <alignment horizontal="right" vertical="center"/>
    </xf>
    <xf numFmtId="170" fontId="7" fillId="0" borderId="17" xfId="4" applyNumberFormat="1" applyFont="1" applyBorder="1" applyAlignment="1">
      <alignment horizontal="right" vertical="center"/>
    </xf>
    <xf numFmtId="170" fontId="7" fillId="0" borderId="19" xfId="4" applyNumberFormat="1" applyFont="1" applyBorder="1" applyAlignment="1">
      <alignment horizontal="right" vertical="center"/>
    </xf>
    <xf numFmtId="170" fontId="7" fillId="0" borderId="20" xfId="4" applyNumberFormat="1" applyFont="1" applyBorder="1" applyAlignment="1">
      <alignment horizontal="right" vertical="center"/>
    </xf>
    <xf numFmtId="0" fontId="7" fillId="0" borderId="7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5" xfId="4" applyFont="1" applyBorder="1" applyAlignment="1">
      <alignment horizontal="right" vertical="center"/>
    </xf>
    <xf numFmtId="170" fontId="7" fillId="0" borderId="5" xfId="4" applyNumberFormat="1" applyFont="1" applyBorder="1" applyAlignment="1">
      <alignment horizontal="right" vertical="center"/>
    </xf>
    <xf numFmtId="170" fontId="7" fillId="0" borderId="22" xfId="4" applyNumberFormat="1" applyFont="1" applyBorder="1" applyAlignment="1">
      <alignment horizontal="right" vertical="center"/>
    </xf>
    <xf numFmtId="10" fontId="7" fillId="0" borderId="5" xfId="2" applyNumberFormat="1" applyFont="1" applyBorder="1" applyAlignment="1">
      <alignment horizontal="right" vertical="center"/>
    </xf>
    <xf numFmtId="10" fontId="7" fillId="0" borderId="0" xfId="2" applyNumberFormat="1" applyFont="1" applyBorder="1" applyAlignment="1">
      <alignment horizontal="right" vertical="center"/>
    </xf>
    <xf numFmtId="10" fontId="7" fillId="0" borderId="17" xfId="2" applyNumberFormat="1" applyFont="1" applyBorder="1" applyAlignment="1">
      <alignment horizontal="right" vertical="center"/>
    </xf>
    <xf numFmtId="0" fontId="8" fillId="0" borderId="0" xfId="0" applyFont="1"/>
    <xf numFmtId="0" fontId="0" fillId="0" borderId="23" xfId="0" applyBorder="1"/>
    <xf numFmtId="0" fontId="0" fillId="0" borderId="24" xfId="0" applyBorder="1"/>
    <xf numFmtId="10" fontId="0" fillId="0" borderId="25" xfId="0" applyNumberFormat="1" applyBorder="1"/>
    <xf numFmtId="0" fontId="0" fillId="0" borderId="0" xfId="0" applyFont="1"/>
    <xf numFmtId="0" fontId="0" fillId="0" borderId="26" xfId="0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8" borderId="19" xfId="0" applyFill="1" applyBorder="1"/>
    <xf numFmtId="0" fontId="10" fillId="0" borderId="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9" fontId="0" fillId="0" borderId="0" xfId="2" applyFont="1"/>
    <xf numFmtId="10" fontId="0" fillId="0" borderId="0" xfId="2" applyNumberFormat="1" applyFont="1"/>
    <xf numFmtId="0" fontId="0" fillId="0" borderId="17" xfId="0" applyBorder="1"/>
    <xf numFmtId="0" fontId="2" fillId="0" borderId="16" xfId="0" applyFont="1" applyBorder="1"/>
    <xf numFmtId="0" fontId="0" fillId="0" borderId="0" xfId="0" applyBorder="1" applyAlignment="1">
      <alignment horizontal="right"/>
    </xf>
    <xf numFmtId="0" fontId="0" fillId="8" borderId="0" xfId="0" applyFill="1" applyBorder="1"/>
    <xf numFmtId="0" fontId="0" fillId="0" borderId="16" xfId="0" applyBorder="1" applyAlignment="1">
      <alignment horizontal="left"/>
    </xf>
    <xf numFmtId="0" fontId="0" fillId="5" borderId="26" xfId="0" applyFill="1" applyBorder="1"/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8" borderId="0" xfId="0" quotePrefix="1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16" xfId="0" applyFont="1" applyFill="1" applyBorder="1"/>
    <xf numFmtId="169" fontId="0" fillId="0" borderId="0" xfId="1" applyFont="1" applyFill="1" applyBorder="1"/>
    <xf numFmtId="169" fontId="0" fillId="0" borderId="17" xfId="1" applyFont="1" applyFill="1" applyBorder="1"/>
    <xf numFmtId="0" fontId="9" fillId="0" borderId="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6" xfId="0" applyFont="1" applyBorder="1"/>
    <xf numFmtId="10" fontId="0" fillId="0" borderId="0" xfId="2" applyNumberFormat="1" applyFont="1" applyBorder="1"/>
    <xf numFmtId="10" fontId="0" fillId="0" borderId="17" xfId="2" applyNumberFormat="1" applyFont="1" applyBorder="1"/>
    <xf numFmtId="10" fontId="0" fillId="0" borderId="17" xfId="2" applyNumberFormat="1" applyFont="1" applyFill="1" applyBorder="1"/>
    <xf numFmtId="169" fontId="0" fillId="0" borderId="27" xfId="1" applyFont="1" applyBorder="1"/>
    <xf numFmtId="169" fontId="0" fillId="0" borderId="0" xfId="1" applyFont="1" applyBorder="1"/>
    <xf numFmtId="0" fontId="0" fillId="0" borderId="16" xfId="0" applyFill="1" applyBorder="1"/>
    <xf numFmtId="0" fontId="0" fillId="0" borderId="18" xfId="0" applyFill="1" applyBorder="1"/>
    <xf numFmtId="0" fontId="0" fillId="0" borderId="19" xfId="0" applyFill="1" applyBorder="1"/>
    <xf numFmtId="169" fontId="0" fillId="0" borderId="19" xfId="2" applyNumberFormat="1" applyFont="1" applyFill="1" applyBorder="1"/>
    <xf numFmtId="169" fontId="0" fillId="0" borderId="20" xfId="2" applyNumberFormat="1" applyFont="1" applyFill="1" applyBorder="1"/>
    <xf numFmtId="0" fontId="2" fillId="3" borderId="26" xfId="0" applyFont="1" applyFill="1" applyBorder="1" applyAlignment="1">
      <alignment vertical="top"/>
    </xf>
    <xf numFmtId="0" fontId="2" fillId="7" borderId="2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top"/>
    </xf>
    <xf numFmtId="0" fontId="2" fillId="7" borderId="17" xfId="0" applyFont="1" applyFill="1" applyBorder="1" applyAlignment="1">
      <alignment horizontal="center" vertical="center"/>
    </xf>
    <xf numFmtId="169" fontId="0" fillId="0" borderId="0" xfId="0" applyNumberFormat="1" applyBorder="1"/>
    <xf numFmtId="169" fontId="0" fillId="0" borderId="17" xfId="0" applyNumberFormat="1" applyBorder="1"/>
    <xf numFmtId="169" fontId="0" fillId="0" borderId="19" xfId="1" applyFont="1" applyBorder="1"/>
    <xf numFmtId="169" fontId="0" fillId="0" borderId="19" xfId="0" applyNumberFormat="1" applyBorder="1"/>
    <xf numFmtId="169" fontId="0" fillId="0" borderId="20" xfId="0" applyNumberFormat="1" applyBorder="1"/>
    <xf numFmtId="0" fontId="0" fillId="9" borderId="29" xfId="0" applyFill="1" applyBorder="1"/>
    <xf numFmtId="169" fontId="0" fillId="0" borderId="3" xfId="0" applyNumberFormat="1" applyBorder="1"/>
    <xf numFmtId="169" fontId="0" fillId="9" borderId="29" xfId="0" applyNumberFormat="1" applyFill="1" applyBorder="1"/>
    <xf numFmtId="0" fontId="2" fillId="9" borderId="14" xfId="0" applyFont="1" applyFill="1" applyBorder="1"/>
    <xf numFmtId="0" fontId="0" fillId="9" borderId="31" xfId="0" applyFill="1" applyBorder="1"/>
    <xf numFmtId="0" fontId="0" fillId="0" borderId="32" xfId="0" applyBorder="1"/>
    <xf numFmtId="169" fontId="0" fillId="9" borderId="31" xfId="0" applyNumberFormat="1" applyFill="1" applyBorder="1"/>
    <xf numFmtId="10" fontId="0" fillId="0" borderId="0" xfId="2" applyNumberFormat="1" applyFont="1" applyFill="1" applyBorder="1"/>
    <xf numFmtId="169" fontId="0" fillId="0" borderId="17" xfId="1" applyFont="1" applyBorder="1"/>
    <xf numFmtId="169" fontId="0" fillId="0" borderId="20" xfId="1" applyFont="1" applyBorder="1"/>
    <xf numFmtId="0" fontId="2" fillId="3" borderId="33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top" wrapText="1"/>
    </xf>
    <xf numFmtId="169" fontId="0" fillId="9" borderId="34" xfId="1" applyFont="1" applyFill="1" applyBorder="1"/>
    <xf numFmtId="169" fontId="0" fillId="0" borderId="10" xfId="1" applyFont="1" applyBorder="1"/>
    <xf numFmtId="169" fontId="0" fillId="0" borderId="35" xfId="1" applyFont="1" applyBorder="1"/>
    <xf numFmtId="169" fontId="0" fillId="0" borderId="36" xfId="1" applyFont="1" applyBorder="1"/>
    <xf numFmtId="0" fontId="2" fillId="7" borderId="3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9" borderId="34" xfId="0" applyFill="1" applyBorder="1"/>
    <xf numFmtId="169" fontId="0" fillId="0" borderId="10" xfId="0" applyNumberFormat="1" applyBorder="1"/>
    <xf numFmtId="169" fontId="0" fillId="0" borderId="35" xfId="0" applyNumberFormat="1" applyBorder="1"/>
    <xf numFmtId="169" fontId="0" fillId="9" borderId="34" xfId="0" applyNumberFormat="1" applyFill="1" applyBorder="1"/>
    <xf numFmtId="169" fontId="0" fillId="0" borderId="36" xfId="0" applyNumberFormat="1" applyBorder="1"/>
    <xf numFmtId="171" fontId="0" fillId="0" borderId="0" xfId="1" applyNumberFormat="1" applyFont="1" applyBorder="1"/>
    <xf numFmtId="171" fontId="0" fillId="0" borderId="17" xfId="1" applyNumberFormat="1" applyFont="1" applyBorder="1"/>
    <xf numFmtId="171" fontId="0" fillId="9" borderId="29" xfId="0" applyNumberFormat="1" applyFill="1" applyBorder="1"/>
    <xf numFmtId="171" fontId="0" fillId="9" borderId="31" xfId="0" applyNumberFormat="1" applyFill="1" applyBorder="1"/>
    <xf numFmtId="171" fontId="0" fillId="0" borderId="19" xfId="1" applyNumberFormat="1" applyFont="1" applyBorder="1"/>
    <xf numFmtId="171" fontId="0" fillId="0" borderId="20" xfId="1" applyNumberFormat="1" applyFont="1" applyBorder="1"/>
    <xf numFmtId="171" fontId="0" fillId="0" borderId="19" xfId="1" applyNumberFormat="1" applyFont="1" applyFill="1" applyBorder="1"/>
    <xf numFmtId="171" fontId="0" fillId="0" borderId="20" xfId="1" applyNumberFormat="1" applyFont="1" applyFill="1" applyBorder="1"/>
    <xf numFmtId="171" fontId="0" fillId="0" borderId="0" xfId="1" applyNumberFormat="1" applyFont="1" applyFill="1" applyBorder="1"/>
    <xf numFmtId="171" fontId="0" fillId="0" borderId="17" xfId="1" applyNumberFormat="1" applyFont="1" applyFill="1" applyBorder="1"/>
    <xf numFmtId="171" fontId="0" fillId="0" borderId="0" xfId="2" applyNumberFormat="1" applyFont="1" applyFill="1" applyBorder="1"/>
    <xf numFmtId="171" fontId="0" fillId="0" borderId="17" xfId="2" applyNumberFormat="1" applyFont="1" applyFill="1" applyBorder="1"/>
    <xf numFmtId="171" fontId="0" fillId="0" borderId="19" xfId="2" applyNumberFormat="1" applyFont="1" applyFill="1" applyBorder="1"/>
    <xf numFmtId="171" fontId="0" fillId="0" borderId="20" xfId="2" applyNumberFormat="1" applyFont="1" applyFill="1" applyBorder="1"/>
    <xf numFmtId="0" fontId="2" fillId="5" borderId="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10" fontId="0" fillId="8" borderId="10" xfId="2" applyNumberFormat="1" applyFont="1" applyFill="1" applyBorder="1"/>
    <xf numFmtId="0" fontId="0" fillId="8" borderId="10" xfId="0" applyFill="1" applyBorder="1"/>
    <xf numFmtId="0" fontId="0" fillId="8" borderId="36" xfId="0" applyFill="1" applyBorder="1"/>
    <xf numFmtId="10" fontId="0" fillId="0" borderId="10" xfId="2" applyNumberFormat="1" applyFont="1" applyBorder="1"/>
    <xf numFmtId="10" fontId="0" fillId="0" borderId="10" xfId="2" applyNumberFormat="1" applyFont="1" applyFill="1" applyBorder="1"/>
    <xf numFmtId="169" fontId="0" fillId="0" borderId="36" xfId="2" applyNumberFormat="1" applyFont="1" applyFill="1" applyBorder="1"/>
    <xf numFmtId="0" fontId="2" fillId="0" borderId="37" xfId="0" applyFont="1" applyBorder="1" applyAlignment="1">
      <alignment horizontal="center"/>
    </xf>
    <xf numFmtId="10" fontId="0" fillId="0" borderId="38" xfId="2" applyNumberFormat="1" applyFont="1" applyBorder="1"/>
    <xf numFmtId="10" fontId="0" fillId="0" borderId="38" xfId="2" applyNumberFormat="1" applyFont="1" applyFill="1" applyBorder="1"/>
    <xf numFmtId="171" fontId="0" fillId="0" borderId="10" xfId="1" applyNumberFormat="1" applyFont="1" applyBorder="1"/>
    <xf numFmtId="171" fontId="0" fillId="9" borderId="34" xfId="1" applyNumberFormat="1" applyFont="1" applyFill="1" applyBorder="1"/>
    <xf numFmtId="171" fontId="0" fillId="9" borderId="34" xfId="0" applyNumberFormat="1" applyFill="1" applyBorder="1"/>
    <xf numFmtId="171" fontId="0" fillId="0" borderId="36" xfId="1" applyNumberFormat="1" applyFont="1" applyBorder="1"/>
    <xf numFmtId="171" fontId="0" fillId="0" borderId="10" xfId="2" applyNumberFormat="1" applyFont="1" applyFill="1" applyBorder="1"/>
    <xf numFmtId="171" fontId="0" fillId="0" borderId="36" xfId="2" applyNumberFormat="1" applyFont="1" applyFill="1" applyBorder="1"/>
    <xf numFmtId="0" fontId="17" fillId="0" borderId="0" xfId="8"/>
    <xf numFmtId="0" fontId="0" fillId="0" borderId="0" xfId="0" applyFont="1" applyFill="1" applyBorder="1"/>
    <xf numFmtId="0" fontId="20" fillId="6" borderId="0" xfId="0" applyFont="1" applyFill="1"/>
    <xf numFmtId="0" fontId="18" fillId="6" borderId="0" xfId="0" applyFont="1" applyFill="1"/>
    <xf numFmtId="0" fontId="0" fillId="2" borderId="1" xfId="3" applyFont="1"/>
    <xf numFmtId="15" fontId="0" fillId="2" borderId="1" xfId="3" applyNumberFormat="1" applyFont="1" applyAlignment="1">
      <alignment horizontal="center"/>
    </xf>
    <xf numFmtId="0" fontId="4" fillId="0" borderId="39" xfId="0" applyFont="1" applyBorder="1"/>
    <xf numFmtId="0" fontId="19" fillId="0" borderId="39" xfId="7" applyFont="1" applyBorder="1"/>
    <xf numFmtId="0" fontId="0" fillId="0" borderId="39" xfId="0" applyFont="1" applyBorder="1"/>
    <xf numFmtId="172" fontId="0" fillId="0" borderId="0" xfId="2" applyNumberFormat="1" applyFont="1" applyBorder="1"/>
    <xf numFmtId="172" fontId="0" fillId="0" borderId="17" xfId="2" applyNumberFormat="1" applyFont="1" applyBorder="1"/>
    <xf numFmtId="169" fontId="0" fillId="9" borderId="34" xfId="1" applyNumberFormat="1" applyFont="1" applyFill="1" applyBorder="1"/>
    <xf numFmtId="0" fontId="2" fillId="0" borderId="0" xfId="8" applyFont="1"/>
    <xf numFmtId="10" fontId="0" fillId="0" borderId="0" xfId="0" applyNumberFormat="1"/>
    <xf numFmtId="0" fontId="2" fillId="101" borderId="0" xfId="0" applyFont="1" applyFill="1" applyBorder="1" applyAlignment="1">
      <alignment horizontal="center" wrapText="1"/>
    </xf>
    <xf numFmtId="0" fontId="2" fillId="101" borderId="0" xfId="0" applyFont="1" applyFill="1" applyBorder="1" applyAlignment="1">
      <alignment horizontal="center" vertical="center"/>
    </xf>
    <xf numFmtId="0" fontId="2" fillId="101" borderId="27" xfId="0" applyFont="1" applyFill="1" applyBorder="1" applyAlignment="1">
      <alignment horizontal="center" vertical="center" wrapText="1"/>
    </xf>
    <xf numFmtId="0" fontId="2" fillId="101" borderId="33" xfId="0" applyFont="1" applyFill="1" applyBorder="1" applyAlignment="1">
      <alignment horizontal="center" wrapText="1"/>
    </xf>
    <xf numFmtId="0" fontId="2" fillId="101" borderId="10" xfId="0" applyFont="1" applyFill="1" applyBorder="1" applyAlignment="1">
      <alignment horizontal="center" wrapText="1"/>
    </xf>
    <xf numFmtId="0" fontId="2" fillId="3" borderId="35" xfId="0" applyFont="1" applyFill="1" applyBorder="1" applyAlignment="1">
      <alignment horizontal="center" vertical="top" wrapText="1"/>
    </xf>
    <xf numFmtId="0" fontId="2" fillId="101" borderId="35" xfId="0" applyFont="1" applyFill="1" applyBorder="1" applyAlignment="1">
      <alignment horizontal="center" wrapText="1"/>
    </xf>
    <xf numFmtId="0" fontId="2" fillId="101" borderId="35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101" borderId="33" xfId="0" applyFont="1" applyFill="1" applyBorder="1" applyAlignment="1">
      <alignment horizontal="center" vertical="center" wrapText="1"/>
    </xf>
    <xf numFmtId="0" fontId="204" fillId="0" borderId="0" xfId="0" applyFont="1" applyAlignment="1">
      <alignment wrapText="1"/>
    </xf>
    <xf numFmtId="0" fontId="204" fillId="0" borderId="0" xfId="0" applyFont="1" applyAlignment="1">
      <alignment horizontal="right" wrapText="1"/>
    </xf>
    <xf numFmtId="0" fontId="205" fillId="0" borderId="0" xfId="0" applyFont="1" applyAlignment="1"/>
    <xf numFmtId="0" fontId="204" fillId="0" borderId="0" xfId="0" applyFont="1" applyAlignment="1">
      <alignment horizontal="right"/>
    </xf>
    <xf numFmtId="0" fontId="204" fillId="0" borderId="0" xfId="0" applyFont="1" applyAlignment="1"/>
    <xf numFmtId="229" fontId="205" fillId="0" borderId="0" xfId="0" applyNumberFormat="1" applyFont="1" applyAlignment="1"/>
    <xf numFmtId="229" fontId="204" fillId="0" borderId="0" xfId="0" applyNumberFormat="1" applyFont="1" applyAlignment="1"/>
    <xf numFmtId="229" fontId="204" fillId="0" borderId="0" xfId="0" applyNumberFormat="1" applyFont="1" applyAlignment="1">
      <alignment horizontal="left"/>
    </xf>
    <xf numFmtId="290" fontId="204" fillId="0" borderId="0" xfId="0" applyNumberFormat="1" applyFont="1" applyAlignment="1"/>
    <xf numFmtId="10" fontId="204" fillId="0" borderId="0" xfId="2" applyNumberFormat="1" applyFont="1" applyAlignment="1"/>
    <xf numFmtId="10" fontId="204" fillId="102" borderId="0" xfId="2" applyNumberFormat="1" applyFont="1" applyFill="1" applyAlignment="1"/>
    <xf numFmtId="0" fontId="204" fillId="102" borderId="0" xfId="0" applyFont="1" applyFill="1" applyAlignment="1"/>
    <xf numFmtId="291" fontId="204" fillId="102" borderId="0" xfId="0" applyNumberFormat="1" applyFont="1" applyFill="1" applyAlignment="1"/>
    <xf numFmtId="43" fontId="0" fillId="0" borderId="0" xfId="0" applyNumberFormat="1"/>
    <xf numFmtId="43" fontId="0" fillId="0" borderId="0" xfId="1" applyNumberFormat="1" applyFont="1" applyBorder="1"/>
    <xf numFmtId="43" fontId="0" fillId="0" borderId="17" xfId="1" applyNumberFormat="1" applyFont="1" applyBorder="1"/>
    <xf numFmtId="43" fontId="0" fillId="0" borderId="20" xfId="1" applyNumberFormat="1" applyFont="1" applyBorder="1"/>
    <xf numFmtId="174" fontId="0" fillId="0" borderId="0" xfId="2" applyNumberFormat="1" applyFont="1"/>
    <xf numFmtId="0" fontId="0" fillId="0" borderId="23" xfId="0" applyFill="1" applyBorder="1"/>
    <xf numFmtId="0" fontId="0" fillId="0" borderId="24" xfId="0" applyFill="1" applyBorder="1"/>
    <xf numFmtId="10" fontId="0" fillId="0" borderId="25" xfId="2" applyNumberFormat="1" applyFont="1" applyFill="1" applyBorder="1"/>
    <xf numFmtId="169" fontId="0" fillId="0" borderId="0" xfId="2" applyNumberFormat="1" applyFont="1" applyFill="1" applyBorder="1"/>
    <xf numFmtId="169" fontId="0" fillId="0" borderId="10" xfId="2" applyNumberFormat="1" applyFont="1" applyFill="1" applyBorder="1"/>
    <xf numFmtId="169" fontId="0" fillId="0" borderId="38" xfId="2" applyNumberFormat="1" applyFont="1" applyFill="1" applyBorder="1"/>
    <xf numFmtId="0" fontId="2" fillId="3" borderId="10" xfId="0" applyFont="1" applyFill="1" applyBorder="1" applyAlignment="1">
      <alignment horizontal="center" wrapText="1"/>
    </xf>
    <xf numFmtId="0" fontId="0" fillId="0" borderId="90" xfId="0" applyFill="1" applyBorder="1"/>
    <xf numFmtId="10" fontId="0" fillId="0" borderId="90" xfId="2" applyNumberFormat="1" applyFont="1" applyFill="1" applyBorder="1"/>
    <xf numFmtId="171" fontId="0" fillId="0" borderId="5" xfId="1" applyNumberFormat="1" applyFont="1" applyBorder="1"/>
    <xf numFmtId="0" fontId="0" fillId="9" borderId="8" xfId="0" applyFill="1" applyBorder="1"/>
    <xf numFmtId="171" fontId="0" fillId="0" borderId="22" xfId="1" applyNumberFormat="1" applyFont="1" applyBorder="1"/>
    <xf numFmtId="43" fontId="0" fillId="0" borderId="9" xfId="1" applyNumberFormat="1" applyFont="1" applyBorder="1"/>
    <xf numFmtId="43" fontId="0" fillId="0" borderId="91" xfId="1" applyNumberFormat="1" applyFont="1" applyBorder="1"/>
    <xf numFmtId="0" fontId="2" fillId="101" borderId="10" xfId="0" applyFont="1" applyFill="1" applyBorder="1" applyAlignment="1">
      <alignment horizontal="center" vertical="center"/>
    </xf>
    <xf numFmtId="0" fontId="0" fillId="9" borderId="30" xfId="0" applyFill="1" applyBorder="1"/>
    <xf numFmtId="43" fontId="0" fillId="0" borderId="10" xfId="1" applyNumberFormat="1" applyFont="1" applyBorder="1"/>
    <xf numFmtId="43" fontId="0" fillId="0" borderId="36" xfId="1" applyNumberFormat="1" applyFont="1" applyBorder="1"/>
    <xf numFmtId="0" fontId="2" fillId="0" borderId="92" xfId="0" applyFont="1" applyFill="1" applyBorder="1" applyAlignment="1">
      <alignment horizontal="right"/>
    </xf>
    <xf numFmtId="0" fontId="0" fillId="0" borderId="89" xfId="0" applyBorder="1"/>
    <xf numFmtId="0" fontId="0" fillId="0" borderId="40" xfId="0" applyBorder="1"/>
    <xf numFmtId="0" fontId="0" fillId="0" borderId="25" xfId="0" applyBorder="1"/>
    <xf numFmtId="0" fontId="2" fillId="0" borderId="40" xfId="0" applyFont="1" applyBorder="1" applyAlignment="1">
      <alignment horizontal="right"/>
    </xf>
    <xf numFmtId="0" fontId="206" fillId="0" borderId="16" xfId="0" applyFont="1" applyFill="1" applyBorder="1"/>
    <xf numFmtId="171" fontId="206" fillId="0" borderId="10" xfId="1" applyNumberFormat="1" applyFont="1" applyFill="1" applyBorder="1"/>
    <xf numFmtId="171" fontId="206" fillId="0" borderId="0" xfId="1" applyNumberFormat="1" applyFont="1" applyFill="1" applyBorder="1"/>
    <xf numFmtId="171" fontId="206" fillId="0" borderId="17" xfId="1" applyNumberFormat="1" applyFont="1" applyFill="1" applyBorder="1"/>
    <xf numFmtId="0" fontId="206" fillId="0" borderId="0" xfId="0" applyFont="1"/>
    <xf numFmtId="169" fontId="206" fillId="0" borderId="0" xfId="1" applyFont="1"/>
    <xf numFmtId="0" fontId="206" fillId="0" borderId="16" xfId="0" applyFont="1" applyBorder="1"/>
    <xf numFmtId="171" fontId="206" fillId="0" borderId="5" xfId="1" applyNumberFormat="1" applyFont="1" applyBorder="1"/>
    <xf numFmtId="171" fontId="206" fillId="0" borderId="10" xfId="1" applyNumberFormat="1" applyFont="1" applyBorder="1"/>
    <xf numFmtId="43" fontId="206" fillId="0" borderId="10" xfId="1" applyNumberFormat="1" applyFont="1" applyBorder="1"/>
    <xf numFmtId="43" fontId="206" fillId="0" borderId="9" xfId="1" applyNumberFormat="1" applyFont="1" applyBorder="1"/>
    <xf numFmtId="43" fontId="206" fillId="0" borderId="17" xfId="1" applyNumberFormat="1" applyFont="1" applyBorder="1"/>
    <xf numFmtId="0" fontId="207" fillId="0" borderId="0" xfId="0" applyFont="1"/>
    <xf numFmtId="43" fontId="207" fillId="0" borderId="0" xfId="0" applyNumberFormat="1" applyFont="1"/>
    <xf numFmtId="169" fontId="207" fillId="0" borderId="0" xfId="1" applyFont="1"/>
    <xf numFmtId="0" fontId="208" fillId="0" borderId="16" xfId="0" applyFont="1" applyBorder="1"/>
    <xf numFmtId="0" fontId="209" fillId="0" borderId="0" xfId="0" applyFont="1"/>
    <xf numFmtId="43" fontId="209" fillId="0" borderId="0" xfId="0" applyNumberFormat="1" applyFont="1"/>
    <xf numFmtId="169" fontId="209" fillId="0" borderId="0" xfId="1" applyFont="1"/>
    <xf numFmtId="0" fontId="209" fillId="0" borderId="16" xfId="0" applyFont="1" applyBorder="1"/>
    <xf numFmtId="171" fontId="209" fillId="0" borderId="10" xfId="1" applyNumberFormat="1" applyFont="1" applyBorder="1"/>
    <xf numFmtId="171" fontId="209" fillId="0" borderId="0" xfId="1" applyNumberFormat="1" applyFont="1" applyBorder="1"/>
    <xf numFmtId="171" fontId="209" fillId="0" borderId="17" xfId="1" applyNumberFormat="1" applyFont="1" applyBorder="1"/>
    <xf numFmtId="171" fontId="209" fillId="0" borderId="5" xfId="1" applyNumberFormat="1" applyFont="1" applyBorder="1"/>
    <xf numFmtId="43" fontId="209" fillId="0" borderId="10" xfId="1" applyNumberFormat="1" applyFont="1" applyBorder="1"/>
    <xf numFmtId="43" fontId="209" fillId="0" borderId="9" xfId="1" applyNumberFormat="1" applyFont="1" applyBorder="1"/>
    <xf numFmtId="43" fontId="209" fillId="0" borderId="17" xfId="1" applyNumberFormat="1" applyFont="1" applyBorder="1"/>
    <xf numFmtId="0" fontId="0" fillId="0" borderId="8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1249">
    <cellStyle name=" 1" xfId="78"/>
    <cellStyle name=" 1 2" xfId="79"/>
    <cellStyle name=" 1 2 2" xfId="80"/>
    <cellStyle name=" 1 2 2 2" xfId="81"/>
    <cellStyle name=" 1 2 3" xfId="82"/>
    <cellStyle name=" 1_BAF Budget profile" xfId="83"/>
    <cellStyle name=" Writer Import]_x000a__x000a_Display Dialog=No_x000a__x000a__x000a__x000a_[Horizontal Arrange]_x000a__x000a_Dimensions Interlocking=Yes_x000a__x000a_Sum Hierarchy=Yes_x000a__x000a_Generate" xfId="42"/>
    <cellStyle name=" Writer Import]_x000a__x000a_Display Dialog=No_x000a__x000a__x000a__x000a_[Horizontal Arrange]_x000a__x000a_Dimensions Interlocking=Yes_x000a__x000a_Sum Hierarchy=Yes_x000a__x000a_Generate 2" xfId="43"/>
    <cellStyle name=" Writer Import]_x000d__x000a_Display Dialog=No_x000d__x000a__x000d__x000a_[Horizontal Arrange]_x000d__x000a_Dimensions Interlocking=Yes_x000d__x000a_Sum Hierarchy=Yes_x000d__x000a_Generate" xfId="84"/>
    <cellStyle name=" Writer Import]_x000d__x000a_Display Dialog=No_x000d__x000a__x000d__x000a_[Horizontal Arrange]_x000d__x000a_Dimensions Interlocking=Yes_x000d__x000a_Sum Hierarchy=Yes_x000d__x000a_Generate 2" xfId="85"/>
    <cellStyle name=" Writer Import]_x000d__x000a_Display Dialog=No_x000d__x000a__x000d__x000a_[Horizontal Arrange]_x000d__x000a_Dimensions Interlocking=Yes_x000d__x000a_Sum Hierarchy=Yes_x000d__x000a_Generate 2 2" xfId="86"/>
    <cellStyle name=" Writer Import]_x000d__x000a_Display Dialog=No_x000d__x000a__x000d__x000a_[Horizontal Arrange]_x000d__x000a_Dimensions Interlocking=Yes_x000d__x000a_Sum Hierarchy=Yes_x000d__x000a_Generate 3" xfId="87"/>
    <cellStyle name=" Writer Import]_x000d__x000a_Display Dialog=No_x000d__x000a__x000d__x000a_[Horizontal Arrange]_x000d__x000a_Dimensions Interlocking=Yes_x000d__x000a_Sum Hierarchy=Yes_x000d__x000a_Generate_BAF Budget profile" xfId="88"/>
    <cellStyle name="_x000a_shell=progma" xfId="89"/>
    <cellStyle name="_x000a_shell=progma 2" xfId="90"/>
    <cellStyle name="_x000a_shell=progma 2 2" xfId="91"/>
    <cellStyle name="_x000a_shell=progma_Report" xfId="92"/>
    <cellStyle name="%" xfId="93"/>
    <cellStyle name="% 2" xfId="94"/>
    <cellStyle name="% 2 2" xfId="95"/>
    <cellStyle name="%_Distribution Business" xfId="96"/>
    <cellStyle name="%_Distribution Business 2" xfId="97"/>
    <cellStyle name="%_Fleet Overhead Costs" xfId="98"/>
    <cellStyle name="%_Fleet Overhead Costs 2" xfId="99"/>
    <cellStyle name="%_Forecast" xfId="100"/>
    <cellStyle name="%_Forecast 2" xfId="101"/>
    <cellStyle name="%_Forecast 2 2" xfId="102"/>
    <cellStyle name="%_Forecast 3" xfId="103"/>
    <cellStyle name="%_Funding &amp; Cashflow" xfId="104"/>
    <cellStyle name="%_Funding &amp; Cashflow 2" xfId="105"/>
    <cellStyle name="%_Funding &amp; Cashflow_1" xfId="106"/>
    <cellStyle name="%_Funding &amp; Cashflow_1 2" xfId="107"/>
    <cellStyle name="%_Group P&amp;L" xfId="108"/>
    <cellStyle name="%_Group P&amp;L 2" xfId="109"/>
    <cellStyle name="%_Group P&amp;L_1" xfId="110"/>
    <cellStyle name="%_Group P&amp;L_1 2" xfId="111"/>
    <cellStyle name="%_Opening  Detailed BS" xfId="112"/>
    <cellStyle name="%_Opening  Detailed BS 2" xfId="113"/>
    <cellStyle name="%_OUTPUT DB" xfId="114"/>
    <cellStyle name="%_OUTPUT DB 2" xfId="115"/>
    <cellStyle name="%_OUTPUT EB" xfId="116"/>
    <cellStyle name="%_OUTPUT EB 2" xfId="117"/>
    <cellStyle name="%_Report" xfId="118"/>
    <cellStyle name="%_Report 2" xfId="119"/>
    <cellStyle name="%_Sheet2" xfId="120"/>
    <cellStyle name="%_Sheet2 2" xfId="121"/>
    <cellStyle name="%_Sheet2 2 2" xfId="122"/>
    <cellStyle name="%_Sheet2 3" xfId="123"/>
    <cellStyle name="(Comma)" xfId="124"/>
    <cellStyle name="_0910 IS CWIP Depreciation Accrual" xfId="125"/>
    <cellStyle name="_2a. Agility only" xfId="126"/>
    <cellStyle name="_3GIS model v2.77" xfId="127"/>
    <cellStyle name="_3GIS model v2.77_Distribution Business" xfId="128"/>
    <cellStyle name="_3GIS model v2.77_Distribution Business 2" xfId="129"/>
    <cellStyle name="_3GIS model v2.77_Distribution Business_Retail Fin Perform " xfId="130"/>
    <cellStyle name="_3GIS model v2.77_Fleet Overhead Costs" xfId="131"/>
    <cellStyle name="_3GIS model v2.77_Fleet Overhead Costs 2" xfId="132"/>
    <cellStyle name="_3GIS model v2.77_Fleet Overhead Costs 2 2" xfId="133"/>
    <cellStyle name="_3GIS model v2.77_Fleet Overhead Costs 2_Retail Fin Perform " xfId="134"/>
    <cellStyle name="_3GIS model v2.77_Fleet Overhead Costs 3" xfId="135"/>
    <cellStyle name="_3GIS model v2.77_Fleet Overhead Costs_Retail Fin Perform " xfId="136"/>
    <cellStyle name="_3GIS model v2.77_Forecast" xfId="137"/>
    <cellStyle name="_3GIS model v2.77_Forecast 2" xfId="138"/>
    <cellStyle name="_3GIS model v2.77_Forecast 2 2" xfId="139"/>
    <cellStyle name="_3GIS model v2.77_Forecast 2_Retail Fin Perform " xfId="140"/>
    <cellStyle name="_3GIS model v2.77_Forecast 3" xfId="141"/>
    <cellStyle name="_3GIS model v2.77_Forecast_Retail Fin Perform " xfId="142"/>
    <cellStyle name="_3GIS model v2.77_Funding &amp; Cashflow" xfId="143"/>
    <cellStyle name="_3GIS model v2.77_Funding &amp; Cashflow 2" xfId="144"/>
    <cellStyle name="_3GIS model v2.77_Funding &amp; Cashflow_1" xfId="145"/>
    <cellStyle name="_3GIS model v2.77_Funding &amp; Cashflow_1 2" xfId="146"/>
    <cellStyle name="_3GIS model v2.77_Funding &amp; Cashflow_1_Retail Fin Perform " xfId="147"/>
    <cellStyle name="_3GIS model v2.77_Funding &amp; Cashflow_Retail Fin Perform " xfId="148"/>
    <cellStyle name="_3GIS model v2.77_Group P&amp;L" xfId="149"/>
    <cellStyle name="_3GIS model v2.77_Group P&amp;L 2" xfId="150"/>
    <cellStyle name="_3GIS model v2.77_Group P&amp;L_1" xfId="151"/>
    <cellStyle name="_3GIS model v2.77_Group P&amp;L_1 2" xfId="152"/>
    <cellStyle name="_3GIS model v2.77_Group P&amp;L_1_Retail Fin Perform " xfId="153"/>
    <cellStyle name="_3GIS model v2.77_Group P&amp;L_Retail Fin Perform " xfId="154"/>
    <cellStyle name="_3GIS model v2.77_Opening  Detailed BS" xfId="155"/>
    <cellStyle name="_3GIS model v2.77_Opening  Detailed BS 2" xfId="156"/>
    <cellStyle name="_3GIS model v2.77_Opening  Detailed BS_Retail Fin Perform " xfId="157"/>
    <cellStyle name="_3GIS model v2.77_OUTPUT DB" xfId="158"/>
    <cellStyle name="_3GIS model v2.77_OUTPUT DB 2" xfId="159"/>
    <cellStyle name="_3GIS model v2.77_OUTPUT DB_Retail Fin Perform " xfId="160"/>
    <cellStyle name="_3GIS model v2.77_OUTPUT EB" xfId="161"/>
    <cellStyle name="_3GIS model v2.77_OUTPUT EB 2" xfId="162"/>
    <cellStyle name="_3GIS model v2.77_OUTPUT EB_Retail Fin Perform " xfId="163"/>
    <cellStyle name="_3GIS model v2.77_Report" xfId="164"/>
    <cellStyle name="_3GIS model v2.77_Report 2" xfId="165"/>
    <cellStyle name="_3GIS model v2.77_Report_Retail Fin Perform " xfId="166"/>
    <cellStyle name="_3GIS model v2.77_Retail Fin Perform " xfId="167"/>
    <cellStyle name="_3GIS model v2.77_Sheet2" xfId="168"/>
    <cellStyle name="_3GIS model v2.77_Sheet2 2" xfId="169"/>
    <cellStyle name="_3GIS model v2.77_Sheet2 2 2" xfId="170"/>
    <cellStyle name="_3GIS model v2.77_Sheet2 2_Retail Fin Perform " xfId="171"/>
    <cellStyle name="_3GIS model v2.77_Sheet2 3" xfId="172"/>
    <cellStyle name="_3GIS model v2.77_Sheet2_Retail Fin Perform " xfId="173"/>
    <cellStyle name="_AETV 3 yr Budget V1" xfId="174"/>
    <cellStyle name="_Agility" xfId="175"/>
    <cellStyle name="_Capex" xfId="176"/>
    <cellStyle name="_Capex_cust-initiated" xfId="177"/>
    <cellStyle name="_Capex_POW (3)" xfId="178"/>
    <cellStyle name="_Capex_PTRM reconcile" xfId="179"/>
    <cellStyle name="_Capex_Sheet1" xfId="180"/>
    <cellStyle name="_Capex_Sheet2" xfId="181"/>
    <cellStyle name="_Capex_TER reconcile" xfId="182"/>
    <cellStyle name="_Capex_trends" xfId="183"/>
    <cellStyle name="_CDR - Insertsv7" xfId="184"/>
    <cellStyle name="_CDR - Insertsv7 2" xfId="185"/>
    <cellStyle name="_CDR - Insertsv7_Distribution Business" xfId="186"/>
    <cellStyle name="_CDR - Insertsv7_Distribution Business 2" xfId="187"/>
    <cellStyle name="_CDR - Insertsv7_Forecast" xfId="188"/>
    <cellStyle name="_CDR - Insertsv7_Forecast 2" xfId="189"/>
    <cellStyle name="_CDR - Insertsv7_Funding &amp; Cashflow" xfId="190"/>
    <cellStyle name="_CDR - Insertsv7_Funding &amp; Cashflow 2" xfId="191"/>
    <cellStyle name="_CDR - Insertsv7_Group P&amp;L" xfId="192"/>
    <cellStyle name="_CDR - Insertsv7_Group P&amp;L 2" xfId="193"/>
    <cellStyle name="_CDR - Insertsv7_Sheet2" xfId="194"/>
    <cellStyle name="_CDR - Insertsv7_Sheet2 2" xfId="195"/>
    <cellStyle name="_CMDR-3Yrforescast" xfId="196"/>
    <cellStyle name="_Company 42" xfId="197"/>
    <cellStyle name="_Company 49" xfId="198"/>
    <cellStyle name="_F'Cast Financials" xfId="199"/>
    <cellStyle name="_F'Cast Financials 2" xfId="200"/>
    <cellStyle name="_F'Cast Financials_Distribution Business" xfId="201"/>
    <cellStyle name="_F'Cast Financials_Distribution Business 2" xfId="202"/>
    <cellStyle name="_F'Cast Financials_Forecast" xfId="203"/>
    <cellStyle name="_F'Cast Financials_Forecast 2" xfId="204"/>
    <cellStyle name="_F'Cast Financials_Funding &amp; Cashflow" xfId="205"/>
    <cellStyle name="_F'Cast Financials_Funding &amp; Cashflow 2" xfId="206"/>
    <cellStyle name="_F'Cast Financials_Group P&amp;L" xfId="207"/>
    <cellStyle name="_F'Cast Financials_Group P&amp;L 2" xfId="208"/>
    <cellStyle name="_F'Cast Financials_Sheet2" xfId="209"/>
    <cellStyle name="_F'Cast Financials_Sheet2 2" xfId="210"/>
    <cellStyle name="_JEN 09CY reg accounts template 120210 DRAFT 06 WOBCA v5 Meter Split " xfId="211"/>
    <cellStyle name="_JEN 09CY reg accounts template 120210 DRAFT 06.1 WOBCA v5 Meter Split " xfId="212"/>
    <cellStyle name="_JEN 09CY reg accounts template 120210 DRAFT 07 PFIT on Schedules" xfId="213"/>
    <cellStyle name="_JEN 09CY reg accounts template 120210 DRAFT 08 AIMRO 6% on Schedules" xfId="214"/>
    <cellStyle name="_JEN 09CY reg accounts template 120210 DRAFT 09 EDPR Accruals 12370001" xfId="215"/>
    <cellStyle name="_JEN 10CY reg accounts template 120210 DRAFT 01" xfId="216"/>
    <cellStyle name="_JEN 10CY reg accounts template 120210 DRAFT 03 Audit Adjustments" xfId="217"/>
    <cellStyle name="_Phoenix - Final (Full) 1.2" xfId="218"/>
    <cellStyle name="_Phoenix - Final (Full) 1.2 2" xfId="219"/>
    <cellStyle name="_Phoenix - Final (Full) 1.2_Distribution Business" xfId="220"/>
    <cellStyle name="_Phoenix - Final (Full) 1.2_Distribution Business 2" xfId="221"/>
    <cellStyle name="_Phoenix - Final (Full) 1.2_Forecast" xfId="222"/>
    <cellStyle name="_Phoenix - Final (Full) 1.2_Forecast 2" xfId="223"/>
    <cellStyle name="_Phoenix - Final (Full) 1.2_Funding &amp; Cashflow" xfId="224"/>
    <cellStyle name="_Phoenix - Final (Full) 1.2_Funding &amp; Cashflow 2" xfId="225"/>
    <cellStyle name="_Phoenix - Final (Full) 1.2_Group P&amp;L" xfId="226"/>
    <cellStyle name="_Phoenix - Final (Full) 1.2_Group P&amp;L 2" xfId="227"/>
    <cellStyle name="_Phoenix - Final (Full) 1.2_Sheet2" xfId="228"/>
    <cellStyle name="_Phoenix - Final (Full) 1.2_Sheet2 2" xfId="229"/>
    <cellStyle name="_TOTAL_Opex_Budget_2009v2" xfId="230"/>
    <cellStyle name="_UED AMP 2009-14 Final 250309 Less PU" xfId="231"/>
    <cellStyle name="_UED AMP 2009-14 Final 250309 Less PU_1011 monthly" xfId="232"/>
    <cellStyle name="_UED AMP 2009-14 Final 250309 Less PU_1011 monthly_Aurora - RIN Template" xfId="233"/>
    <cellStyle name="_UED AMP 2009-14 Final 250309 Less PU_1011 monthly_capex analysis" xfId="234"/>
    <cellStyle name="_UED AMP 2009-14 Final 250309 Less PU_1011 monthly_cust-initiated" xfId="235"/>
    <cellStyle name="_UED AMP 2009-14 Final 250309 Less PU_1011 monthly_POW (3)" xfId="236"/>
    <cellStyle name="_UED AMP 2009-14 Final 250309 Less PU_1011 monthly_PTRM reconcile" xfId="237"/>
    <cellStyle name="_UED AMP 2009-14 Final 250309 Less PU_1011 monthly_RIN template_response" xfId="238"/>
    <cellStyle name="_UED AMP 2009-14 Final 250309 Less PU_1011 monthly_RIN template_response (2)" xfId="239"/>
    <cellStyle name="_UED AMP 2009-14 Final 250309 Less PU_1011 monthly_Sheet1" xfId="240"/>
    <cellStyle name="_UED AMP 2009-14 Final 250309 Less PU_1011 monthly_Sheet2" xfId="241"/>
    <cellStyle name="_UED AMP 2009-14 Final 250309 Less PU_1011 monthly_TER reconcile" xfId="242"/>
    <cellStyle name="_UED AMP 2009-14 Final 250309 Less PU_1011 monthly_trends" xfId="243"/>
    <cellStyle name="_UED AMP 2009-14 Final 250309 Less PU_Aurora - RIN Template" xfId="244"/>
    <cellStyle name="_UED AMP 2009-14 Final 250309 Less PU_capex analysis" xfId="245"/>
    <cellStyle name="_UED AMP 2009-14 Final 250309 Less PU_cust-initiated" xfId="246"/>
    <cellStyle name="_UED AMP 2009-14 Final 250309 Less PU_POW (3)" xfId="247"/>
    <cellStyle name="_UED AMP 2009-14 Final 250309 Less PU_PTRM reconcile" xfId="248"/>
    <cellStyle name="_UED AMP 2009-14 Final 250309 Less PU_RIN template_response" xfId="249"/>
    <cellStyle name="_UED AMP 2009-14 Final 250309 Less PU_RIN template_response (2)" xfId="250"/>
    <cellStyle name="_UED AMP 2009-14 Final 250309 Less PU_Sheet1" xfId="251"/>
    <cellStyle name="_UED AMP 2009-14 Final 250309 Less PU_Sheet2" xfId="252"/>
    <cellStyle name="_UED AMP 2009-14 Final 250309 Less PU_TER reconcile" xfId="253"/>
    <cellStyle name="_UED AMP 2009-14 Final 250309 Less PU_trends" xfId="254"/>
    <cellStyle name="=C:\WINNT\SYSTEM32\COMMAND.COM" xfId="13"/>
    <cellStyle name="=C:\WINNT35\SYSTEM32\COMMAND.COM" xfId="255"/>
    <cellStyle name="=C:\WINNT35\SYSTEM32\COMMAND.COM 2" xfId="256"/>
    <cellStyle name="20% - Accent1 2" xfId="257"/>
    <cellStyle name="20% - Accent1 2 2" xfId="258"/>
    <cellStyle name="20% - Accent2 2" xfId="259"/>
    <cellStyle name="20% - Accent2 2 2" xfId="260"/>
    <cellStyle name="20% - Accent3 2" xfId="261"/>
    <cellStyle name="20% - Accent3 2 2" xfId="262"/>
    <cellStyle name="20% - Accent4 2" xfId="263"/>
    <cellStyle name="20% - Accent4 2 2" xfId="264"/>
    <cellStyle name="20% - Accent5 2" xfId="265"/>
    <cellStyle name="20% - Accent5 2 2" xfId="266"/>
    <cellStyle name="20% - Accent6 2" xfId="267"/>
    <cellStyle name="20% - Accent6 2 2" xfId="268"/>
    <cellStyle name="40% - Accent1 2" xfId="269"/>
    <cellStyle name="40% - Accent1 2 2" xfId="270"/>
    <cellStyle name="40% - Accent2 2" xfId="271"/>
    <cellStyle name="40% - Accent2 2 2" xfId="272"/>
    <cellStyle name="40% - Accent3 2" xfId="273"/>
    <cellStyle name="40% - Accent3 2 2" xfId="274"/>
    <cellStyle name="40% - Accent4 2" xfId="275"/>
    <cellStyle name="40% - Accent4 2 2" xfId="276"/>
    <cellStyle name="40% - Accent5 2" xfId="277"/>
    <cellStyle name="40% - Accent5 2 2" xfId="278"/>
    <cellStyle name="40% - Accent5 3" xfId="279"/>
    <cellStyle name="40% - Accent5 3 2" xfId="280"/>
    <cellStyle name="40% - Accent6 2" xfId="281"/>
    <cellStyle name="40% - Accent6 2 2" xfId="282"/>
    <cellStyle name="60% - Accent1 2" xfId="283"/>
    <cellStyle name="60% - Accent2 2" xfId="284"/>
    <cellStyle name="60% - Accent3 2" xfId="285"/>
    <cellStyle name="60% - Accent4 2" xfId="286"/>
    <cellStyle name="60% - Accent5 2" xfId="287"/>
    <cellStyle name="60% - Accent6 2" xfId="288"/>
    <cellStyle name="A satisfied Microsoft Office user" xfId="289"/>
    <cellStyle name="A_Block Space" xfId="290"/>
    <cellStyle name="A_BlueLine" xfId="291"/>
    <cellStyle name="A_Do not Change" xfId="292"/>
    <cellStyle name="A_Estimate" xfId="293"/>
    <cellStyle name="A_Memo" xfId="294"/>
    <cellStyle name="A_Memo_AETV (TG Model) JULY TARGET" xfId="295"/>
    <cellStyle name="A_Memo_Construction-Monthly" xfId="296"/>
    <cellStyle name="A_Normal" xfId="297"/>
    <cellStyle name="A_Normal 2" xfId="298"/>
    <cellStyle name="A_Normal Forecast" xfId="299"/>
    <cellStyle name="A_Normal Historical" xfId="300"/>
    <cellStyle name="A_Normal Historical_AETV (TG Model) JULY TARGET" xfId="301"/>
    <cellStyle name="A_Normal Historical_Construction-Monthly" xfId="302"/>
    <cellStyle name="A_Normal_AETV (TG Model) JULY TARGET" xfId="303"/>
    <cellStyle name="A_Normal_AETV (TG Model) JULY TARGET 2" xfId="304"/>
    <cellStyle name="A_Normal_AETV (TG Model) JULY TARGET_Distribution Business" xfId="305"/>
    <cellStyle name="A_Normal_AETV (TG Model) JULY TARGET_Distribution Business 2" xfId="306"/>
    <cellStyle name="A_Normal_AETV (TG Model) JULY TARGET_Forecast" xfId="307"/>
    <cellStyle name="A_Normal_AETV (TG Model) JULY TARGET_Forecast 2" xfId="308"/>
    <cellStyle name="A_Normal_AETV (TG Model) JULY TARGET_Funding &amp; Cashflow" xfId="309"/>
    <cellStyle name="A_Normal_AETV (TG Model) JULY TARGET_Funding &amp; Cashflow 2" xfId="310"/>
    <cellStyle name="A_Normal_AETV (TG Model) JULY TARGET_Group P&amp;L" xfId="311"/>
    <cellStyle name="A_Normal_AETV (TG Model) JULY TARGET_Group P&amp;L 2" xfId="312"/>
    <cellStyle name="A_Normal_AETV (TG Model) JULY TARGET_Sheet2" xfId="313"/>
    <cellStyle name="A_Normal_AETV (TG Model) JULY TARGET_Sheet2 2" xfId="314"/>
    <cellStyle name="A_Normal_Construction-Monthly" xfId="315"/>
    <cellStyle name="A_Normal_Construction-Monthly 2" xfId="316"/>
    <cellStyle name="A_Normal_Construction-Monthly_Distribution Business" xfId="317"/>
    <cellStyle name="A_Normal_Construction-Monthly_Distribution Business 2" xfId="318"/>
    <cellStyle name="A_Normal_Construction-Monthly_Forecast" xfId="319"/>
    <cellStyle name="A_Normal_Construction-Monthly_Forecast 2" xfId="320"/>
    <cellStyle name="A_Normal_Construction-Monthly_Funding &amp; Cashflow" xfId="321"/>
    <cellStyle name="A_Normal_Construction-Monthly_Funding &amp; Cashflow 2" xfId="322"/>
    <cellStyle name="A_Normal_Construction-Monthly_Group P&amp;L" xfId="323"/>
    <cellStyle name="A_Normal_Construction-Monthly_Group P&amp;L 2" xfId="324"/>
    <cellStyle name="A_Normal_Construction-Monthly_Sheet2" xfId="325"/>
    <cellStyle name="A_Normal_Construction-Monthly_Sheet2 2" xfId="326"/>
    <cellStyle name="A_Normal_Distribution Business" xfId="327"/>
    <cellStyle name="A_Normal_Distribution Business 2" xfId="328"/>
    <cellStyle name="A_Normal_Forecast" xfId="329"/>
    <cellStyle name="A_Normal_Forecast 2" xfId="330"/>
    <cellStyle name="A_Normal_Funding &amp; Cashflow" xfId="331"/>
    <cellStyle name="A_Normal_Funding &amp; Cashflow 2" xfId="332"/>
    <cellStyle name="A_Normal_Group P&amp;L" xfId="333"/>
    <cellStyle name="A_Normal_Group P&amp;L 2" xfId="334"/>
    <cellStyle name="A_Normal_Sheet2" xfId="335"/>
    <cellStyle name="A_Normal_Sheet2 2" xfId="336"/>
    <cellStyle name="A_Rate_Data" xfId="337"/>
    <cellStyle name="A_Rate_Data Historical" xfId="338"/>
    <cellStyle name="A_Rate_Title" xfId="339"/>
    <cellStyle name="A_Simple Title" xfId="340"/>
    <cellStyle name="A_Simple Title 2" xfId="1240"/>
    <cellStyle name="A_Sum" xfId="341"/>
    <cellStyle name="A_SUM_Row Major" xfId="342"/>
    <cellStyle name="A_SUM_Row Major 2" xfId="1239"/>
    <cellStyle name="A_SUM_Row Minor" xfId="343"/>
    <cellStyle name="A_SUM_Row Minor 2" xfId="1238"/>
    <cellStyle name="A_Title" xfId="344"/>
    <cellStyle name="A_YearHeadings" xfId="345"/>
    <cellStyle name="Accent1 - 20%" xfId="346"/>
    <cellStyle name="Accent1 - 40%" xfId="347"/>
    <cellStyle name="Accent1 - 60%" xfId="348"/>
    <cellStyle name="Accent1 2" xfId="349"/>
    <cellStyle name="Accent2 - 20%" xfId="350"/>
    <cellStyle name="Accent2 - 40%" xfId="351"/>
    <cellStyle name="Accent2 - 60%" xfId="352"/>
    <cellStyle name="Accent2 2" xfId="353"/>
    <cellStyle name="Accent3 - 20%" xfId="354"/>
    <cellStyle name="Accent3 - 40%" xfId="355"/>
    <cellStyle name="Accent3 - 60%" xfId="356"/>
    <cellStyle name="Accent3 2" xfId="357"/>
    <cellStyle name="Accent4 - 20%" xfId="358"/>
    <cellStyle name="Accent4 - 40%" xfId="359"/>
    <cellStyle name="Accent4 - 60%" xfId="360"/>
    <cellStyle name="Accent4 2" xfId="361"/>
    <cellStyle name="Accent5 - 20%" xfId="362"/>
    <cellStyle name="Accent5 - 40%" xfId="363"/>
    <cellStyle name="Accent5 - 60%" xfId="364"/>
    <cellStyle name="Accent5 2" xfId="365"/>
    <cellStyle name="Accent6 - 20%" xfId="366"/>
    <cellStyle name="Accent6 - 40%" xfId="367"/>
    <cellStyle name="Accent6 - 60%" xfId="368"/>
    <cellStyle name="Accent6 2" xfId="369"/>
    <cellStyle name="Actual_LEOY" xfId="44"/>
    <cellStyle name="AFE" xfId="370"/>
    <cellStyle name="AFE 2" xfId="371"/>
    <cellStyle name="Agara" xfId="372"/>
    <cellStyle name="Assumption" xfId="45"/>
    <cellStyle name="Assumption [# - 00]" xfId="373"/>
    <cellStyle name="Assumption [#]" xfId="374"/>
    <cellStyle name="Assumption [% - 00]" xfId="375"/>
    <cellStyle name="Assumption [%]" xfId="376"/>
    <cellStyle name="Assumption [x]" xfId="377"/>
    <cellStyle name="Assumption number" xfId="378"/>
    <cellStyle name="Assumption output percentage" xfId="379"/>
    <cellStyle name="Assumption output percentage 2" xfId="380"/>
    <cellStyle name="Assumption Percentage" xfId="381"/>
    <cellStyle name="Assumptions" xfId="382"/>
    <cellStyle name="Assumptions Center Currency" xfId="383"/>
    <cellStyle name="Assumptions Center Date" xfId="384"/>
    <cellStyle name="Assumptions Center Multiple" xfId="385"/>
    <cellStyle name="Assumptions Center Number" xfId="386"/>
    <cellStyle name="Assumptions Center Percentage" xfId="387"/>
    <cellStyle name="Assumptions Center Year" xfId="388"/>
    <cellStyle name="Assumptions Heading" xfId="389"/>
    <cellStyle name="Assumptions Right Currency" xfId="390"/>
    <cellStyle name="Assumptions Right Date" xfId="391"/>
    <cellStyle name="Assumptions Right Multiple" xfId="392"/>
    <cellStyle name="Assumptions Right Number" xfId="393"/>
    <cellStyle name="Assumptions Right Percentage" xfId="394"/>
    <cellStyle name="Assumptions Right Year" xfId="395"/>
    <cellStyle name="AussieDate" xfId="396"/>
    <cellStyle name="B79812_.wvu.PrintTitlest" xfId="397"/>
    <cellStyle name="Background" xfId="398"/>
    <cellStyle name="Bad 2" xfId="399"/>
    <cellStyle name="Bad 3" xfId="400"/>
    <cellStyle name="Bad 4" xfId="401"/>
    <cellStyle name="Bad 5" xfId="402"/>
    <cellStyle name="Black" xfId="403"/>
    <cellStyle name="BlankText" xfId="404"/>
    <cellStyle name="BlankText 2" xfId="405"/>
    <cellStyle name="Blue" xfId="406"/>
    <cellStyle name="Border" xfId="407"/>
    <cellStyle name="Border 2" xfId="1237"/>
    <cellStyle name="Border Heavy" xfId="408"/>
    <cellStyle name="Border Thin" xfId="409"/>
    <cellStyle name="Border_Current" xfId="410"/>
    <cellStyle name="Brand Default" xfId="411"/>
    <cellStyle name="Brand Subtitle with Underline" xfId="412"/>
    <cellStyle name="Brand Title" xfId="413"/>
    <cellStyle name="Calc" xfId="414"/>
    <cellStyle name="Calc - Blue" xfId="415"/>
    <cellStyle name="Calc - Blue 2" xfId="416"/>
    <cellStyle name="Calc - Feed" xfId="417"/>
    <cellStyle name="Calc - Feed 2" xfId="418"/>
    <cellStyle name="Calc - Green" xfId="419"/>
    <cellStyle name="Calc - Green 2" xfId="420"/>
    <cellStyle name="Calc - Grey" xfId="421"/>
    <cellStyle name="Calc - Grey 2" xfId="422"/>
    <cellStyle name="Calc - White" xfId="423"/>
    <cellStyle name="Calc - White 2" xfId="424"/>
    <cellStyle name="Calc 2" xfId="425"/>
    <cellStyle name="Calc 3" xfId="426"/>
    <cellStyle name="Calc 4" xfId="427"/>
    <cellStyle name="Calc 5" xfId="428"/>
    <cellStyle name="Calc 6" xfId="429"/>
    <cellStyle name="Calc_Distribution Business" xfId="430"/>
    <cellStyle name="Calculation 2" xfId="431"/>
    <cellStyle name="Calculation 3" xfId="39"/>
    <cellStyle name="Callum" xfId="432"/>
    <cellStyle name="CaptionC" xfId="433"/>
    <cellStyle name="CaptionL" xfId="434"/>
    <cellStyle name="CaseInput%0" xfId="435"/>
    <cellStyle name="CaseInput%0.00" xfId="436"/>
    <cellStyle name="CaseInputComma0" xfId="437"/>
    <cellStyle name="CaseInputComma0.0" xfId="438"/>
    <cellStyle name="CaseInputDate" xfId="439"/>
    <cellStyle name="CaseInputText" xfId="440"/>
    <cellStyle name="Cell Link" xfId="441"/>
    <cellStyle name="Center Currency" xfId="442"/>
    <cellStyle name="Center Date" xfId="443"/>
    <cellStyle name="Center Multiple" xfId="444"/>
    <cellStyle name="Center Number" xfId="445"/>
    <cellStyle name="Center Percentage" xfId="446"/>
    <cellStyle name="Center Year" xfId="447"/>
    <cellStyle name="Check" xfId="46"/>
    <cellStyle name="Check Cell 2" xfId="47"/>
    <cellStyle name="Check Cell 3" xfId="40"/>
    <cellStyle name="Column - Heading" xfId="448"/>
    <cellStyle name="ColumnHeader" xfId="449"/>
    <cellStyle name="Comma" xfId="1" builtinId="3"/>
    <cellStyle name="Comma  - Style1" xfId="450"/>
    <cellStyle name="Comma  - Style2" xfId="451"/>
    <cellStyle name="Comma  - Style3" xfId="452"/>
    <cellStyle name="Comma  - Style4" xfId="453"/>
    <cellStyle name="Comma  - Style5" xfId="454"/>
    <cellStyle name="Comma  - Style6" xfId="455"/>
    <cellStyle name="Comma  - Style7" xfId="456"/>
    <cellStyle name="Comma  - Style8" xfId="457"/>
    <cellStyle name="Comma [0] 2" xfId="34"/>
    <cellStyle name="Comma [0] U" xfId="458"/>
    <cellStyle name="Comma [0]7Z_87C" xfId="459"/>
    <cellStyle name="Comma [1]" xfId="460"/>
    <cellStyle name="Comma [1] 2" xfId="1244"/>
    <cellStyle name="Comma [2]" xfId="461"/>
    <cellStyle name="Comma [2] 2" xfId="462"/>
    <cellStyle name="Comma 0" xfId="463"/>
    <cellStyle name="Comma 1" xfId="464"/>
    <cellStyle name="Comma 10" xfId="465"/>
    <cellStyle name="Comma 11" xfId="466"/>
    <cellStyle name="Comma 12" xfId="467"/>
    <cellStyle name="Comma 13" xfId="10"/>
    <cellStyle name="Comma 2" xfId="14"/>
    <cellStyle name="Comma 2 2" xfId="468"/>
    <cellStyle name="Comma 2 2 2" xfId="469"/>
    <cellStyle name="Comma 2 3" xfId="470"/>
    <cellStyle name="Comma 2 4" xfId="471"/>
    <cellStyle name="Comma 2 5" xfId="472"/>
    <cellStyle name="Comma 2_Report" xfId="473"/>
    <cellStyle name="Comma 3" xfId="15"/>
    <cellStyle name="Comma 3 2" xfId="474"/>
    <cellStyle name="Comma 3 2 2" xfId="475"/>
    <cellStyle name="Comma 3 3" xfId="476"/>
    <cellStyle name="Comma 3_CBWC inc RQI" xfId="477"/>
    <cellStyle name="Comma 4" xfId="16"/>
    <cellStyle name="Comma 4 2" xfId="478"/>
    <cellStyle name="Comma 4 2 2" xfId="479"/>
    <cellStyle name="Comma 4 3" xfId="480"/>
    <cellStyle name="Comma 4_Report" xfId="481"/>
    <cellStyle name="Comma 5" xfId="77"/>
    <cellStyle name="Comma 6" xfId="48"/>
    <cellStyle name="Comma 7" xfId="482"/>
    <cellStyle name="Comma 8" xfId="483"/>
    <cellStyle name="Comma 9" xfId="484"/>
    <cellStyle name="Comma0" xfId="485"/>
    <cellStyle name="Cover Date" xfId="486"/>
    <cellStyle name="Cover Subtitle" xfId="487"/>
    <cellStyle name="Cover Title" xfId="488"/>
    <cellStyle name="Currency [$0]" xfId="489"/>
    <cellStyle name="Currency [£0]" xfId="490"/>
    <cellStyle name="Currency [0] U" xfId="491"/>
    <cellStyle name="Currency [0] U 2" xfId="492"/>
    <cellStyle name="Currency [2]" xfId="493"/>
    <cellStyle name="Currency [2] 2" xfId="494"/>
    <cellStyle name="Currency [2] U" xfId="495"/>
    <cellStyle name="Currency [2]_AETV BS" xfId="496"/>
    <cellStyle name="Currency 0" xfId="497"/>
    <cellStyle name="Currency 10" xfId="498"/>
    <cellStyle name="Currency 11" xfId="499"/>
    <cellStyle name="Currency 12" xfId="500"/>
    <cellStyle name="Currency 13" xfId="30"/>
    <cellStyle name="Currency 2" xfId="17"/>
    <cellStyle name="Currency 2 2" xfId="18"/>
    <cellStyle name="Currency 2 3" xfId="501"/>
    <cellStyle name="Currency 2 4" xfId="1231"/>
    <cellStyle name="Currency 3" xfId="74"/>
    <cellStyle name="Currency 4" xfId="502"/>
    <cellStyle name="Currency 5" xfId="503"/>
    <cellStyle name="Currency 6" xfId="504"/>
    <cellStyle name="Currency 7" xfId="505"/>
    <cellStyle name="Currency 8" xfId="506"/>
    <cellStyle name="Currency 9" xfId="507"/>
    <cellStyle name="Currency Canada" xfId="508"/>
    <cellStyle name="Currency Euro" xfId="509"/>
    <cellStyle name="Currency Peso" xfId="510"/>
    <cellStyle name="Currency Pound" xfId="511"/>
    <cellStyle name="Currency US" xfId="512"/>
    <cellStyle name="Currency(Cents)" xfId="513"/>
    <cellStyle name="Currency0" xfId="514"/>
    <cellStyle name="D4_B8B1_005004B79812_.wvu.PrintTitlest" xfId="515"/>
    <cellStyle name="Data" xfId="516"/>
    <cellStyle name="Data Validation" xfId="49"/>
    <cellStyle name="Date" xfId="517"/>
    <cellStyle name="Date [1 Dec 01]" xfId="518"/>
    <cellStyle name="Date [31 Dec 2000]" xfId="519"/>
    <cellStyle name="Date [31 Dec 2000] 2" xfId="520"/>
    <cellStyle name="Date [31/12/02]" xfId="521"/>
    <cellStyle name="Date [31/12/02] 2" xfId="522"/>
    <cellStyle name="Date [Dec 00]" xfId="523"/>
    <cellStyle name="Date [Dec 00] 2" xfId="1242"/>
    <cellStyle name="Date [mmm-d-yyyy]" xfId="524"/>
    <cellStyle name="Date [mmm-yyyy]" xfId="525"/>
    <cellStyle name="Date 2" xfId="526"/>
    <cellStyle name="Date 3" xfId="527"/>
    <cellStyle name="Date 4" xfId="528"/>
    <cellStyle name="Date 5" xfId="529"/>
    <cellStyle name="Date 6" xfId="530"/>
    <cellStyle name="Date Aligned" xfId="531"/>
    <cellStyle name="Date U" xfId="532"/>
    <cellStyle name="date_070911UED_alinta info Sept 07" xfId="533"/>
    <cellStyle name="DateMonth" xfId="534"/>
    <cellStyle name="Decimal [0]" xfId="535"/>
    <cellStyle name="Decimal [0] 2" xfId="536"/>
    <cellStyle name="Decimal [2]" xfId="537"/>
    <cellStyle name="Decimal [2] 2" xfId="538"/>
    <cellStyle name="Decimal [2] U" xfId="539"/>
    <cellStyle name="Decimal [2]_AETV BS" xfId="540"/>
    <cellStyle name="Decimal [3]" xfId="541"/>
    <cellStyle name="Decimal [3] 2" xfId="542"/>
    <cellStyle name="Decimal [3] U" xfId="543"/>
    <cellStyle name="Decimal [3]_Distribution Business" xfId="544"/>
    <cellStyle name="Decimal [4]" xfId="545"/>
    <cellStyle name="Decimal [4] 2" xfId="546"/>
    <cellStyle name="Decimal [4] U" xfId="547"/>
    <cellStyle name="Decimal [4]_AETV BS" xfId="548"/>
    <cellStyle name="Default" xfId="549"/>
    <cellStyle name="Default 2" xfId="550"/>
    <cellStyle name="Description" xfId="551"/>
    <cellStyle name="Dezimal [0]_Übersichtstabelle_FM_24082001bu inc. EC" xfId="552"/>
    <cellStyle name="Dezimal_Übersichtstabelle_FM_24082001bu inc. EC" xfId="553"/>
    <cellStyle name="Dollars" xfId="554"/>
    <cellStyle name="Dotted Line" xfId="555"/>
    <cellStyle name="Double Underline" xfId="556"/>
    <cellStyle name="Empty Cell" xfId="50"/>
    <cellStyle name="Euro" xfId="557"/>
    <cellStyle name="Exception" xfId="558"/>
    <cellStyle name="Exception 2" xfId="559"/>
    <cellStyle name="ExchangeRate" xfId="560"/>
    <cellStyle name="Explanatory Text 2" xfId="561"/>
    <cellStyle name="EY House" xfId="562"/>
    <cellStyle name="f" xfId="563"/>
    <cellStyle name="Feeder Field" xfId="564"/>
    <cellStyle name="Feeder Field 2" xfId="565"/>
    <cellStyle name="Fix0" xfId="566"/>
    <cellStyle name="Fix2" xfId="567"/>
    <cellStyle name="Fix4" xfId="568"/>
    <cellStyle name="Fixed" xfId="569"/>
    <cellStyle name="Flag" xfId="51"/>
    <cellStyle name="Font_Actual" xfId="570"/>
    <cellStyle name="Footer SBILogo1" xfId="571"/>
    <cellStyle name="Footer SBILogo2" xfId="572"/>
    <cellStyle name="Footnote" xfId="573"/>
    <cellStyle name="Footnote Reference" xfId="574"/>
    <cellStyle name="Footnote_pldt" xfId="575"/>
    <cellStyle name="fred" xfId="576"/>
    <cellStyle name="Fred%" xfId="577"/>
    <cellStyle name="Fyear" xfId="578"/>
    <cellStyle name="Gilsans" xfId="579"/>
    <cellStyle name="Gilsans 2" xfId="1245"/>
    <cellStyle name="Gilsansl" xfId="580"/>
    <cellStyle name="Gilsansl 2" xfId="1246"/>
    <cellStyle name="Good 2" xfId="581"/>
    <cellStyle name="Grey" xfId="582"/>
    <cellStyle name="Greyed out" xfId="583"/>
    <cellStyle name="H1" xfId="584"/>
    <cellStyle name="H2" xfId="585"/>
    <cellStyle name="H4" xfId="586"/>
    <cellStyle name="Hard Percent" xfId="587"/>
    <cellStyle name="Head 1" xfId="588"/>
    <cellStyle name="Head 2" xfId="589"/>
    <cellStyle name="Head 3" xfId="590"/>
    <cellStyle name="head11a" xfId="591"/>
    <cellStyle name="head11b" xfId="592"/>
    <cellStyle name="head11c" xfId="593"/>
    <cellStyle name="head14" xfId="594"/>
    <cellStyle name="headd" xfId="595"/>
    <cellStyle name="Header" xfId="596"/>
    <cellStyle name="Header - Page" xfId="597"/>
    <cellStyle name="Header - Title" xfId="598"/>
    <cellStyle name="Header - Year Row" xfId="599"/>
    <cellStyle name="Header Draft Stamp" xfId="600"/>
    <cellStyle name="Header_pldt" xfId="601"/>
    <cellStyle name="Header1" xfId="52"/>
    <cellStyle name="Header1 2" xfId="602"/>
    <cellStyle name="Header2" xfId="53"/>
    <cellStyle name="Header2 2" xfId="603"/>
    <cellStyle name="Header3" xfId="54"/>
    <cellStyle name="heading" xfId="604"/>
    <cellStyle name="Heading 1 2" xfId="605"/>
    <cellStyle name="Heading 1 3" xfId="606"/>
    <cellStyle name="Heading 1 4" xfId="607"/>
    <cellStyle name="Heading 1 5" xfId="608"/>
    <cellStyle name="Heading 1 6" xfId="35"/>
    <cellStyle name="Heading 1 Above" xfId="609"/>
    <cellStyle name="Heading 1+" xfId="610"/>
    <cellStyle name="Heading 1A" xfId="611"/>
    <cellStyle name="Heading 2 2" xfId="612"/>
    <cellStyle name="Heading 2 3" xfId="613"/>
    <cellStyle name="Heading 2 4" xfId="614"/>
    <cellStyle name="Heading 2 5" xfId="36"/>
    <cellStyle name="Heading 2 Below" xfId="615"/>
    <cellStyle name="Heading 2 Below 2" xfId="1247"/>
    <cellStyle name="Heading 2+" xfId="616"/>
    <cellStyle name="Heading 3 2" xfId="55"/>
    <cellStyle name="Heading 3 3" xfId="617"/>
    <cellStyle name="Heading 3 4" xfId="618"/>
    <cellStyle name="Heading 3 5" xfId="37"/>
    <cellStyle name="Heading 3+" xfId="619"/>
    <cellStyle name="Heading 4 2" xfId="56"/>
    <cellStyle name="Heading 4 3" xfId="620"/>
    <cellStyle name="Heading 4 4" xfId="621"/>
    <cellStyle name="Heading 4 5" xfId="38"/>
    <cellStyle name="Heading(4)" xfId="622"/>
    <cellStyle name="Heading1" xfId="623"/>
    <cellStyle name="Heading2" xfId="624"/>
    <cellStyle name="Heading3" xfId="625"/>
    <cellStyle name="Heading4" xfId="626"/>
    <cellStyle name="HeadingMerged" xfId="627"/>
    <cellStyle name="Hidden" xfId="628"/>
    <cellStyle name="Hidden 2" xfId="629"/>
    <cellStyle name="Hidden 2 2" xfId="630"/>
    <cellStyle name="Historical year" xfId="631"/>
    <cellStyle name="Hyperlink" xfId="8" builtinId="8"/>
    <cellStyle name="Hyperlink 2" xfId="632"/>
    <cellStyle name="Hyperlink 3" xfId="633"/>
    <cellStyle name="Hyperlink Arrow" xfId="634"/>
    <cellStyle name="Hyperlink Check" xfId="635"/>
    <cellStyle name="Hyperlink Text" xfId="636"/>
    <cellStyle name="Index" xfId="637"/>
    <cellStyle name="Index 2" xfId="638"/>
    <cellStyle name="Index 2 2" xfId="639"/>
    <cellStyle name="INP_Number" xfId="640"/>
    <cellStyle name="Input - Comma" xfId="641"/>
    <cellStyle name="Input - Comma [0]" xfId="642"/>
    <cellStyle name="Input - Date" xfId="643"/>
    <cellStyle name="Input - Percent [2]" xfId="644"/>
    <cellStyle name="Input $" xfId="645"/>
    <cellStyle name="Input %" xfId="646"/>
    <cellStyle name="Input [# - 00]" xfId="647"/>
    <cellStyle name="Input [#]" xfId="648"/>
    <cellStyle name="Input [% - 00]" xfId="649"/>
    <cellStyle name="Input [%]" xfId="650"/>
    <cellStyle name="Input [B]" xfId="651"/>
    <cellStyle name="Input [yellow]" xfId="652"/>
    <cellStyle name="Input 1" xfId="653"/>
    <cellStyle name="Input 2" xfId="654"/>
    <cellStyle name="Input 3" xfId="655"/>
    <cellStyle name="Input 4" xfId="656"/>
    <cellStyle name="Input 5" xfId="33"/>
    <cellStyle name="Input text" xfId="657"/>
    <cellStyle name="Input1" xfId="19"/>
    <cellStyle name="Input3" xfId="20"/>
    <cellStyle name="InputArea" xfId="658"/>
    <cellStyle name="InputAreaDotted" xfId="659"/>
    <cellStyle name="InputMandatory" xfId="660"/>
    <cellStyle name="InputNumber" xfId="661"/>
    <cellStyle name="InputOptional" xfId="662"/>
    <cellStyle name="InSheet" xfId="57"/>
    <cellStyle name="Insheet Link" xfId="58"/>
    <cellStyle name="KPMG Heading 1" xfId="663"/>
    <cellStyle name="KPMG Heading 2" xfId="664"/>
    <cellStyle name="KPMG Heading 3" xfId="665"/>
    <cellStyle name="KPMG Heading 4" xfId="666"/>
    <cellStyle name="KPMG Normal" xfId="667"/>
    <cellStyle name="KPMG Normal Text" xfId="668"/>
    <cellStyle name="Line Total" xfId="59"/>
    <cellStyle name="Line_Summary" xfId="60"/>
    <cellStyle name="Lines" xfId="669"/>
    <cellStyle name="Link [# - 00]" xfId="670"/>
    <cellStyle name="Link [# - 0000]" xfId="671"/>
    <cellStyle name="Link [#]" xfId="672"/>
    <cellStyle name="Link [% - 00]" xfId="673"/>
    <cellStyle name="Link [%]" xfId="674"/>
    <cellStyle name="Link [x]" xfId="675"/>
    <cellStyle name="Linked Cell 2" xfId="676"/>
    <cellStyle name="LongDate" xfId="677"/>
    <cellStyle name="Lookup Table Heading" xfId="678"/>
    <cellStyle name="Lookup Table Label" xfId="679"/>
    <cellStyle name="Lookup Table Number" xfId="680"/>
    <cellStyle name="LV Input" xfId="681"/>
    <cellStyle name="Macro" xfId="682"/>
    <cellStyle name="Millions" xfId="683"/>
    <cellStyle name="Mine" xfId="684"/>
    <cellStyle name="Model Dates" xfId="61"/>
    <cellStyle name="Model Name" xfId="685"/>
    <cellStyle name="Multiple" xfId="686"/>
    <cellStyle name="Named Range" xfId="687"/>
    <cellStyle name="Named Range Tag" xfId="688"/>
    <cellStyle name="Neutral 2" xfId="689"/>
    <cellStyle name="Neutral 3" xfId="690"/>
    <cellStyle name="Neutral 4" xfId="691"/>
    <cellStyle name="Neutral 5" xfId="692"/>
    <cellStyle name="New" xfId="693"/>
    <cellStyle name="Non crit Input 0.0" xfId="694"/>
    <cellStyle name="Normal" xfId="0" builtinId="0"/>
    <cellStyle name="Normal - Style1" xfId="695"/>
    <cellStyle name="Normal - Style2" xfId="696"/>
    <cellStyle name="Normal - Style3" xfId="697"/>
    <cellStyle name="Normal - Style4" xfId="698"/>
    <cellStyle name="Normal - Style5" xfId="699"/>
    <cellStyle name="Normal - Style6" xfId="700"/>
    <cellStyle name="Normal - Style7" xfId="701"/>
    <cellStyle name="Normal - Style8" xfId="702"/>
    <cellStyle name="Normal 10" xfId="703"/>
    <cellStyle name="Normal 10 2" xfId="704"/>
    <cellStyle name="Normal 10 3" xfId="705"/>
    <cellStyle name="Normal 11" xfId="706"/>
    <cellStyle name="Normal 11 2" xfId="707"/>
    <cellStyle name="Normal 11 2 2 2" xfId="708"/>
    <cellStyle name="Normal 11 3" xfId="709"/>
    <cellStyle name="Normal 114" xfId="710"/>
    <cellStyle name="Normal 114 2" xfId="711"/>
    <cellStyle name="Normal 12" xfId="712"/>
    <cellStyle name="Normal 12 2" xfId="713"/>
    <cellStyle name="Normal 12 3" xfId="714"/>
    <cellStyle name="Normal 13" xfId="31"/>
    <cellStyle name="Normal 13 2" xfId="715"/>
    <cellStyle name="Normal 13 3" xfId="716"/>
    <cellStyle name="Normal 14" xfId="21"/>
    <cellStyle name="Normal 143" xfId="717"/>
    <cellStyle name="Normal 143 2" xfId="718"/>
    <cellStyle name="Normal 143_Aurora to Complete (2)" xfId="719"/>
    <cellStyle name="Normal 144" xfId="720"/>
    <cellStyle name="Normal 144 2" xfId="721"/>
    <cellStyle name="Normal 144_Aurora to Complete (2)" xfId="722"/>
    <cellStyle name="Normal 147" xfId="723"/>
    <cellStyle name="Normal 147 2" xfId="724"/>
    <cellStyle name="Normal 147_Aurora to Complete (2)" xfId="725"/>
    <cellStyle name="Normal 148" xfId="726"/>
    <cellStyle name="Normal 148 2" xfId="727"/>
    <cellStyle name="Normal 148_Aurora to Complete (2)" xfId="728"/>
    <cellStyle name="Normal 149" xfId="729"/>
    <cellStyle name="Normal 149 2" xfId="730"/>
    <cellStyle name="Normal 149_Aurora to Complete (2)" xfId="731"/>
    <cellStyle name="Normal 15" xfId="732"/>
    <cellStyle name="Normal 150" xfId="733"/>
    <cellStyle name="Normal 150 2" xfId="734"/>
    <cellStyle name="Normal 150_Aurora to Complete (2)" xfId="735"/>
    <cellStyle name="Normal 151" xfId="736"/>
    <cellStyle name="Normal 151 2" xfId="737"/>
    <cellStyle name="Normal 151_Aurora to Complete (2)" xfId="738"/>
    <cellStyle name="Normal 152" xfId="739"/>
    <cellStyle name="Normal 152 2" xfId="740"/>
    <cellStyle name="Normal 152_Aurora to Complete (2)" xfId="741"/>
    <cellStyle name="Normal 153" xfId="742"/>
    <cellStyle name="Normal 153 2" xfId="743"/>
    <cellStyle name="Normal 153_Aurora to Complete (2)" xfId="744"/>
    <cellStyle name="Normal 154" xfId="745"/>
    <cellStyle name="Normal 154 2" xfId="746"/>
    <cellStyle name="Normal 154_Aurora to Complete (2)" xfId="747"/>
    <cellStyle name="Normal 155" xfId="748"/>
    <cellStyle name="Normal 155 2" xfId="749"/>
    <cellStyle name="Normal 155_Aurora to Complete (2)" xfId="750"/>
    <cellStyle name="Normal 156" xfId="751"/>
    <cellStyle name="Normal 156 2" xfId="752"/>
    <cellStyle name="Normal 156_Aurora to Complete (2)" xfId="753"/>
    <cellStyle name="Normal 16" xfId="754"/>
    <cellStyle name="Normal 16 2" xfId="755"/>
    <cellStyle name="Normal 161" xfId="756"/>
    <cellStyle name="Normal 161 2" xfId="757"/>
    <cellStyle name="Normal 161_Aurora to Complete (2)" xfId="758"/>
    <cellStyle name="Normal 162" xfId="759"/>
    <cellStyle name="Normal 162 2" xfId="760"/>
    <cellStyle name="Normal 162_Aurora to Complete (2)" xfId="761"/>
    <cellStyle name="Normal 163" xfId="762"/>
    <cellStyle name="Normal 163 2" xfId="763"/>
    <cellStyle name="Normal 163_Aurora to Complete (2)" xfId="764"/>
    <cellStyle name="Normal 164" xfId="765"/>
    <cellStyle name="Normal 164 2" xfId="766"/>
    <cellStyle name="Normal 164_Aurora to Complete (2)" xfId="767"/>
    <cellStyle name="Normal 169" xfId="768"/>
    <cellStyle name="Normal 169 2" xfId="769"/>
    <cellStyle name="Normal 169_Aurora to Complete (2)" xfId="770"/>
    <cellStyle name="Normal 17" xfId="771"/>
    <cellStyle name="Normal 170" xfId="772"/>
    <cellStyle name="Normal 170 2" xfId="773"/>
    <cellStyle name="Normal 170_Aurora to Complete (2)" xfId="774"/>
    <cellStyle name="Normal 171" xfId="775"/>
    <cellStyle name="Normal 171 2" xfId="776"/>
    <cellStyle name="Normal 171_Aurora to Complete (2)" xfId="777"/>
    <cellStyle name="Normal 172" xfId="778"/>
    <cellStyle name="Normal 172 2" xfId="779"/>
    <cellStyle name="Normal 172_Aurora to Complete (2)" xfId="780"/>
    <cellStyle name="Normal 177" xfId="781"/>
    <cellStyle name="Normal 177 2" xfId="782"/>
    <cellStyle name="Normal 177_Aurora to Complete (2)" xfId="783"/>
    <cellStyle name="Normal 178" xfId="784"/>
    <cellStyle name="Normal 178 2" xfId="785"/>
    <cellStyle name="Normal 178_Aurora to Complete (2)" xfId="786"/>
    <cellStyle name="Normal 179" xfId="787"/>
    <cellStyle name="Normal 179 2" xfId="788"/>
    <cellStyle name="Normal 179_Aurora to Complete (2)" xfId="789"/>
    <cellStyle name="Normal 18" xfId="790"/>
    <cellStyle name="Normal 180" xfId="791"/>
    <cellStyle name="Normal 180 2" xfId="792"/>
    <cellStyle name="Normal 180_Aurora to Complete (2)" xfId="793"/>
    <cellStyle name="Normal 181" xfId="794"/>
    <cellStyle name="Normal 181 2" xfId="795"/>
    <cellStyle name="Normal 181_Aurora to Complete (2)" xfId="796"/>
    <cellStyle name="Normal 182" xfId="797"/>
    <cellStyle name="Normal 182 2" xfId="798"/>
    <cellStyle name="Normal 182_Aurora to Complete (2)" xfId="799"/>
    <cellStyle name="Normal 183" xfId="800"/>
    <cellStyle name="Normal 183 2" xfId="801"/>
    <cellStyle name="Normal 183_Aurora to Complete (2)" xfId="802"/>
    <cellStyle name="Normal 184" xfId="803"/>
    <cellStyle name="Normal 184 2" xfId="804"/>
    <cellStyle name="Normal 184_Aurora to Complete (2)" xfId="805"/>
    <cellStyle name="Normal 185" xfId="806"/>
    <cellStyle name="Normal 185 2" xfId="807"/>
    <cellStyle name="Normal 185_Aurora to Complete (2)" xfId="808"/>
    <cellStyle name="Normal 186" xfId="809"/>
    <cellStyle name="Normal 186 2" xfId="810"/>
    <cellStyle name="Normal 186_Aurora to Complete (2)" xfId="811"/>
    <cellStyle name="Normal 187" xfId="812"/>
    <cellStyle name="Normal 187 2" xfId="813"/>
    <cellStyle name="Normal 187_Aurora to Complete (2)" xfId="814"/>
    <cellStyle name="Normal 188" xfId="815"/>
    <cellStyle name="Normal 188 2" xfId="816"/>
    <cellStyle name="Normal 188_Aurora to Complete (2)" xfId="817"/>
    <cellStyle name="Normal 189" xfId="818"/>
    <cellStyle name="Normal 189 2" xfId="819"/>
    <cellStyle name="Normal 189_Aurora to Complete (2)" xfId="820"/>
    <cellStyle name="Normal 19" xfId="821"/>
    <cellStyle name="Normal 19 2" xfId="822"/>
    <cellStyle name="Normal 19 2 2" xfId="823"/>
    <cellStyle name="Normal 19 3" xfId="824"/>
    <cellStyle name="Normal 19 3 2" xfId="825"/>
    <cellStyle name="Normal 19 3 2 2" xfId="826"/>
    <cellStyle name="Normal 19 3 3" xfId="827"/>
    <cellStyle name="Normal 19 4" xfId="828"/>
    <cellStyle name="Normal 19 4 2" xfId="829"/>
    <cellStyle name="Normal 19 5" xfId="830"/>
    <cellStyle name="Normal 190" xfId="831"/>
    <cellStyle name="Normal 190 2" xfId="832"/>
    <cellStyle name="Normal 190_Aurora to Complete (2)" xfId="833"/>
    <cellStyle name="Normal 192" xfId="834"/>
    <cellStyle name="Normal 192 2" xfId="835"/>
    <cellStyle name="Normal 192_Aurora to Complete (2)" xfId="836"/>
    <cellStyle name="Normal 193" xfId="837"/>
    <cellStyle name="Normal 193 2" xfId="838"/>
    <cellStyle name="Normal 193_Aurora to Complete (2)" xfId="839"/>
    <cellStyle name="Normal 196" xfId="840"/>
    <cellStyle name="Normal 196 2" xfId="841"/>
    <cellStyle name="Normal 196_Aurora to Complete (2)" xfId="842"/>
    <cellStyle name="Normal 197" xfId="843"/>
    <cellStyle name="Normal 197 2" xfId="844"/>
    <cellStyle name="Normal 197_Aurora to Complete (2)" xfId="845"/>
    <cellStyle name="Normal 198" xfId="846"/>
    <cellStyle name="Normal 198 2" xfId="847"/>
    <cellStyle name="Normal 198_Aurora to Complete (2)" xfId="848"/>
    <cellStyle name="Normal 199" xfId="849"/>
    <cellStyle name="Normal 199 2" xfId="850"/>
    <cellStyle name="Normal 199_Aurora to Complete (2)" xfId="851"/>
    <cellStyle name="Normal 2" xfId="22"/>
    <cellStyle name="Normal 2 2" xfId="4"/>
    <cellStyle name="Normal 2 2 2" xfId="5"/>
    <cellStyle name="Normal 2 2 3" xfId="23"/>
    <cellStyle name="Normal 2 2_Corp Capex" xfId="852"/>
    <cellStyle name="Normal 2 3" xfId="853"/>
    <cellStyle name="Normal 2 4" xfId="76"/>
    <cellStyle name="Normal 2 4 2" xfId="854"/>
    <cellStyle name="Normal 2 4 2 2" xfId="855"/>
    <cellStyle name="Normal 2 4 3" xfId="856"/>
    <cellStyle name="Normal 2 5" xfId="32"/>
    <cellStyle name="Normal 2 5 2" xfId="857"/>
    <cellStyle name="Normal 2 6" xfId="858"/>
    <cellStyle name="Normal 2_Corp Capex" xfId="859"/>
    <cellStyle name="Normal 20" xfId="860"/>
    <cellStyle name="Normal 20 2" xfId="861"/>
    <cellStyle name="Normal 20 2 2" xfId="862"/>
    <cellStyle name="Normal 20 3" xfId="863"/>
    <cellStyle name="Normal 200" xfId="864"/>
    <cellStyle name="Normal 200 2" xfId="865"/>
    <cellStyle name="Normal 200_Aurora to Complete (2)" xfId="866"/>
    <cellStyle name="Normal 201" xfId="867"/>
    <cellStyle name="Normal 201 2" xfId="868"/>
    <cellStyle name="Normal 201_Aurora to Complete (2)" xfId="869"/>
    <cellStyle name="Normal 202" xfId="870"/>
    <cellStyle name="Normal 202 2" xfId="871"/>
    <cellStyle name="Normal 202_Aurora to Complete (2)" xfId="872"/>
    <cellStyle name="Normal 203" xfId="873"/>
    <cellStyle name="Normal 203 2" xfId="874"/>
    <cellStyle name="Normal 203_Aurora to Complete (2)" xfId="875"/>
    <cellStyle name="Normal 204" xfId="876"/>
    <cellStyle name="Normal 204 2" xfId="877"/>
    <cellStyle name="Normal 204_Aurora to Complete (2)" xfId="878"/>
    <cellStyle name="Normal 205" xfId="879"/>
    <cellStyle name="Normal 205 2" xfId="880"/>
    <cellStyle name="Normal 205_Aurora to Complete (2)" xfId="881"/>
    <cellStyle name="Normal 207" xfId="882"/>
    <cellStyle name="Normal 207 2" xfId="883"/>
    <cellStyle name="Normal 207_Aurora to Complete (2)" xfId="884"/>
    <cellStyle name="Normal 208" xfId="885"/>
    <cellStyle name="Normal 208 2" xfId="886"/>
    <cellStyle name="Normal 208_Aurora to Complete (2)" xfId="887"/>
    <cellStyle name="Normal 209" xfId="888"/>
    <cellStyle name="Normal 209 2" xfId="889"/>
    <cellStyle name="Normal 209_Aurora to Complete (2)" xfId="890"/>
    <cellStyle name="Normal 21" xfId="891"/>
    <cellStyle name="Normal 21 2" xfId="892"/>
    <cellStyle name="Normal 210" xfId="893"/>
    <cellStyle name="Normal 210 2" xfId="894"/>
    <cellStyle name="Normal 210_Aurora to Complete (2)" xfId="895"/>
    <cellStyle name="Normal 211" xfId="896"/>
    <cellStyle name="Normal 211 2" xfId="897"/>
    <cellStyle name="Normal 211_Aurora to Complete (2)" xfId="898"/>
    <cellStyle name="Normal 212" xfId="899"/>
    <cellStyle name="Normal 212 2" xfId="900"/>
    <cellStyle name="Normal 212_Aurora to Complete (2)" xfId="901"/>
    <cellStyle name="Normal 213" xfId="902"/>
    <cellStyle name="Normal 213 2" xfId="903"/>
    <cellStyle name="Normal 213_Aurora to Complete (2)" xfId="904"/>
    <cellStyle name="Normal 214" xfId="905"/>
    <cellStyle name="Normal 214 2" xfId="906"/>
    <cellStyle name="Normal 214_Aurora to Complete (2)" xfId="907"/>
    <cellStyle name="Normal 215" xfId="908"/>
    <cellStyle name="Normal 215 2" xfId="909"/>
    <cellStyle name="Normal 215_Aurora to Complete (2)" xfId="910"/>
    <cellStyle name="Normal 216" xfId="911"/>
    <cellStyle name="Normal 216 2" xfId="912"/>
    <cellStyle name="Normal 216_Aurora to Complete (2)" xfId="913"/>
    <cellStyle name="Normal 22" xfId="914"/>
    <cellStyle name="Normal 23" xfId="915"/>
    <cellStyle name="Normal 23 2" xfId="916"/>
    <cellStyle name="Normal 24" xfId="917"/>
    <cellStyle name="Normal 25" xfId="918"/>
    <cellStyle name="Normal 3" xfId="24"/>
    <cellStyle name="Normal 3 2" xfId="919"/>
    <cellStyle name="Normal 3 3" xfId="920"/>
    <cellStyle name="Normal 3_Report" xfId="921"/>
    <cellStyle name="Normal 37" xfId="922"/>
    <cellStyle name="Normal 37 2" xfId="923"/>
    <cellStyle name="Normal 37_Aurora to Complete (2)" xfId="924"/>
    <cellStyle name="Normal 38" xfId="925"/>
    <cellStyle name="Normal 39" xfId="926"/>
    <cellStyle name="Normal 39 2" xfId="927"/>
    <cellStyle name="Normal 39_Aurora to Complete (2)" xfId="928"/>
    <cellStyle name="Normal 4" xfId="25"/>
    <cellStyle name="Normal 4 2" xfId="929"/>
    <cellStyle name="Normal 4 3" xfId="930"/>
    <cellStyle name="Normal 40" xfId="931"/>
    <cellStyle name="Normal 5" xfId="26"/>
    <cellStyle name="Normal 5 2" xfId="9"/>
    <cellStyle name="Normal 5 2 2" xfId="932"/>
    <cellStyle name="Normal 5 3" xfId="933"/>
    <cellStyle name="Normal 5 4" xfId="934"/>
    <cellStyle name="Normal 5 5" xfId="1241"/>
    <cellStyle name="Normal 6" xfId="935"/>
    <cellStyle name="Normal 6 2" xfId="936"/>
    <cellStyle name="Normal 6 3" xfId="937"/>
    <cellStyle name="Normal 7" xfId="938"/>
    <cellStyle name="Normal 7 2" xfId="939"/>
    <cellStyle name="Normal 7 3" xfId="940"/>
    <cellStyle name="Normal 8" xfId="941"/>
    <cellStyle name="Normal 8 2" xfId="942"/>
    <cellStyle name="Normal 8 3" xfId="943"/>
    <cellStyle name="Normal 9" xfId="944"/>
    <cellStyle name="Normal 9 2" xfId="945"/>
    <cellStyle name="Normal 9 3" xfId="946"/>
    <cellStyle name="Normal U" xfId="947"/>
    <cellStyle name="NormalGB" xfId="948"/>
    <cellStyle name="NormalGB 2" xfId="1243"/>
    <cellStyle name="Note" xfId="3" builtinId="10"/>
    <cellStyle name="Note 2" xfId="949"/>
    <cellStyle name="Note 2 2" xfId="950"/>
    <cellStyle name="Note 2 2 2" xfId="951"/>
    <cellStyle name="Note 2 3" xfId="952"/>
    <cellStyle name="Num_Date" xfId="953"/>
    <cellStyle name="Number" xfId="62"/>
    <cellStyle name="Number [0000]" xfId="954"/>
    <cellStyle name="Number[0]" xfId="955"/>
    <cellStyle name="Number[00]" xfId="956"/>
    <cellStyle name="Number_JEN 09CY reg accounts template 120210 DRAFT 06 WOBCA v5 Meter Split " xfId="957"/>
    <cellStyle name="OffSheet" xfId="63"/>
    <cellStyle name="Offsheet Link" xfId="64"/>
    <cellStyle name="OLELink" xfId="958"/>
    <cellStyle name="Output 2" xfId="959"/>
    <cellStyle name="Output Amounts" xfId="960"/>
    <cellStyle name="Output Column Headings" xfId="961"/>
    <cellStyle name="Output Line Items" xfId="962"/>
    <cellStyle name="Output Report Heading" xfId="963"/>
    <cellStyle name="Output Report Title" xfId="964"/>
    <cellStyle name="Page Heading Large" xfId="965"/>
    <cellStyle name="Page Heading Small" xfId="966"/>
    <cellStyle name="Page Number" xfId="967"/>
    <cellStyle name="Page1" xfId="968"/>
    <cellStyle name="Pattern_Forecast" xfId="969"/>
    <cellStyle name="Percent" xfId="2" builtinId="5"/>
    <cellStyle name="Percent (0)" xfId="970"/>
    <cellStyle name="Percent [0%]" xfId="971"/>
    <cellStyle name="Percent [0.00%]" xfId="972"/>
    <cellStyle name="Percent [0]" xfId="75"/>
    <cellStyle name="Percent [0] 2" xfId="973"/>
    <cellStyle name="Percent [00]" xfId="974"/>
    <cellStyle name="Percent [1]" xfId="975"/>
    <cellStyle name="Percent [1] 2" xfId="976"/>
    <cellStyle name="Percent [2]" xfId="977"/>
    <cellStyle name="Percent [2] 2" xfId="978"/>
    <cellStyle name="Percent [2] U" xfId="979"/>
    <cellStyle name="Percent [2]_3. Version" xfId="980"/>
    <cellStyle name="Percent 10" xfId="981"/>
    <cellStyle name="Percent 11" xfId="12"/>
    <cellStyle name="Percent 2" xfId="27"/>
    <cellStyle name="Percent 2 2" xfId="6"/>
    <cellStyle name="Percent 2 2 2" xfId="29"/>
    <cellStyle name="Percent 2 2 3" xfId="28"/>
    <cellStyle name="Percent 2 3" xfId="982"/>
    <cellStyle name="Percent 3" xfId="65"/>
    <cellStyle name="Percent 3 2" xfId="983"/>
    <cellStyle name="Percent 4" xfId="984"/>
    <cellStyle name="Percent 4 2" xfId="985"/>
    <cellStyle name="Percent 5" xfId="986"/>
    <cellStyle name="Percent 6" xfId="987"/>
    <cellStyle name="Percent 7" xfId="988"/>
    <cellStyle name="Percent 8" xfId="989"/>
    <cellStyle name="Percent 9" xfId="990"/>
    <cellStyle name="Percent Hard" xfId="991"/>
    <cellStyle name="Percentage" xfId="992"/>
    <cellStyle name="Period Title" xfId="993"/>
    <cellStyle name="Presentation Currency" xfId="994"/>
    <cellStyle name="Presentation Date" xfId="995"/>
    <cellStyle name="Presentation Heading 1" xfId="996"/>
    <cellStyle name="Presentation Heading 2" xfId="997"/>
    <cellStyle name="Presentation Heading 3" xfId="998"/>
    <cellStyle name="Presentation Heading 4" xfId="999"/>
    <cellStyle name="Presentation Hyperlink Arrow" xfId="1000"/>
    <cellStyle name="Presentation Hyperlink Check" xfId="1001"/>
    <cellStyle name="Presentation Hyperlink Text" xfId="1002"/>
    <cellStyle name="Presentation Model Name" xfId="1003"/>
    <cellStyle name="Presentation Multiple" xfId="1004"/>
    <cellStyle name="Presentation Normal" xfId="1005"/>
    <cellStyle name="Presentation Number" xfId="1006"/>
    <cellStyle name="Presentation Percentage" xfId="1007"/>
    <cellStyle name="Presentation Period Title" xfId="1008"/>
    <cellStyle name="Presentation Section Number" xfId="1009"/>
    <cellStyle name="Presentation Sheet Title" xfId="1010"/>
    <cellStyle name="Presentation Year" xfId="1011"/>
    <cellStyle name="PSChar" xfId="1012"/>
    <cellStyle name="PSChar 2" xfId="1013"/>
    <cellStyle name="PSChar 2 2" xfId="1014"/>
    <cellStyle name="PSDate" xfId="1015"/>
    <cellStyle name="PSDate 2" xfId="1016"/>
    <cellStyle name="PSDate 2 2" xfId="1017"/>
    <cellStyle name="PSDec" xfId="1018"/>
    <cellStyle name="PSDec 2" xfId="1019"/>
    <cellStyle name="PSDetail" xfId="1020"/>
    <cellStyle name="PSHeading" xfId="1021"/>
    <cellStyle name="PSHeading 2" xfId="1022"/>
    <cellStyle name="PSHeading 2 2" xfId="1023"/>
    <cellStyle name="PSHeading_Report" xfId="1024"/>
    <cellStyle name="PSInt" xfId="1025"/>
    <cellStyle name="PSInt 2" xfId="1026"/>
    <cellStyle name="PSSpacer" xfId="1027"/>
    <cellStyle name="PSSpacer 2" xfId="1028"/>
    <cellStyle name="PTFM-Normal" xfId="1029"/>
    <cellStyle name="PTFM-Normal 2" xfId="1030"/>
    <cellStyle name="PTFM-UnitsonIssue" xfId="1031"/>
    <cellStyle name="PTFM-UnitsonIssue 2" xfId="1032"/>
    <cellStyle name="Ratio" xfId="1033"/>
    <cellStyle name="ratio - Style2" xfId="1034"/>
    <cellStyle name="Ratio_3. Version" xfId="1035"/>
    <cellStyle name="Red Font" xfId="1036"/>
    <cellStyle name="RedHeader" xfId="1037"/>
    <cellStyle name="RedHeader 2" xfId="1038"/>
    <cellStyle name="ReportData" xfId="1039"/>
    <cellStyle name="ReportElements" xfId="1040"/>
    <cellStyle name="ReportHeader" xfId="1041"/>
    <cellStyle name="rf5" xfId="1042"/>
    <cellStyle name="rf6" xfId="1043"/>
    <cellStyle name="Right Currency" xfId="1044"/>
    <cellStyle name="Right Date" xfId="1045"/>
    <cellStyle name="Right Multiple" xfId="1046"/>
    <cellStyle name="Right Number" xfId="1047"/>
    <cellStyle name="Right Percentage" xfId="1048"/>
    <cellStyle name="Right Year" xfId="1049"/>
    <cellStyle name="Row - Heading" xfId="1050"/>
    <cellStyle name="Row - SubHeading" xfId="1051"/>
    <cellStyle name="Salomon Logo" xfId="1052"/>
    <cellStyle name="SAPBEXaggData" xfId="1053"/>
    <cellStyle name="SAPBEXaggDataEmph" xfId="1054"/>
    <cellStyle name="SAPBEXaggItem" xfId="1055"/>
    <cellStyle name="SAPBEXaggItemX" xfId="1056"/>
    <cellStyle name="SAPBEXchaText" xfId="1057"/>
    <cellStyle name="SAPBEXexcBad7" xfId="1058"/>
    <cellStyle name="SAPBEXexcBad8" xfId="1059"/>
    <cellStyle name="SAPBEXexcBad9" xfId="1060"/>
    <cellStyle name="SAPBEXexcCritical4" xfId="1061"/>
    <cellStyle name="SAPBEXexcCritical5" xfId="1062"/>
    <cellStyle name="SAPBEXexcCritical6" xfId="1063"/>
    <cellStyle name="SAPBEXexcGood1" xfId="1064"/>
    <cellStyle name="SAPBEXexcGood2" xfId="1065"/>
    <cellStyle name="SAPBEXexcGood3" xfId="1066"/>
    <cellStyle name="SAPBEXfilterDrill" xfId="1067"/>
    <cellStyle name="SAPBEXfilterItem" xfId="1068"/>
    <cellStyle name="SAPBEXfilterText" xfId="1069"/>
    <cellStyle name="SAPBEXformats" xfId="1070"/>
    <cellStyle name="SAPBEXheaderItem" xfId="1071"/>
    <cellStyle name="SAPBEXheaderText" xfId="1072"/>
    <cellStyle name="SAPBEXHLevel0" xfId="1073"/>
    <cellStyle name="SAPBEXHLevel0X" xfId="1074"/>
    <cellStyle name="SAPBEXHLevel1" xfId="1075"/>
    <cellStyle name="SAPBEXHLevel1X" xfId="1076"/>
    <cellStyle name="SAPBEXHLevel2" xfId="1077"/>
    <cellStyle name="SAPBEXHLevel2X" xfId="1078"/>
    <cellStyle name="SAPBEXHLevel3" xfId="1079"/>
    <cellStyle name="SAPBEXHLevel3X" xfId="1080"/>
    <cellStyle name="SAPBEXinputData" xfId="1081"/>
    <cellStyle name="SAPBEXresData" xfId="1082"/>
    <cellStyle name="SAPBEXresDataEmph" xfId="1083"/>
    <cellStyle name="SAPBEXresItem" xfId="1084"/>
    <cellStyle name="SAPBEXresItemX" xfId="1085"/>
    <cellStyle name="SAPBEXstdData" xfId="1086"/>
    <cellStyle name="SAPBEXstdDataEmph" xfId="1087"/>
    <cellStyle name="SAPBEXstdItem" xfId="1088"/>
    <cellStyle name="SAPBEXstdItemX" xfId="1089"/>
    <cellStyle name="SAPBEXtitle" xfId="1090"/>
    <cellStyle name="SAPBEXundefined" xfId="1091"/>
    <cellStyle name="SAPError" xfId="1092"/>
    <cellStyle name="SAPKey" xfId="1093"/>
    <cellStyle name="SAPLocked" xfId="1094"/>
    <cellStyle name="SAPOutput" xfId="1095"/>
    <cellStyle name="SAPSpace" xfId="1096"/>
    <cellStyle name="SAPText" xfId="1097"/>
    <cellStyle name="SAPUnLocked" xfId="1098"/>
    <cellStyle name="ScenarioInput" xfId="1099"/>
    <cellStyle name="SDate" xfId="1100"/>
    <cellStyle name="Section Number" xfId="1101"/>
    <cellStyle name="Shaded" xfId="1102"/>
    <cellStyle name="Sheet Title" xfId="1103"/>
    <cellStyle name="ShortDate" xfId="1104"/>
    <cellStyle name="Spreadsheet Title" xfId="7"/>
    <cellStyle name="Standard" xfId="1105"/>
    <cellStyle name="StaticText" xfId="1106"/>
    <cellStyle name="std" xfId="1107"/>
    <cellStyle name="Style 1" xfId="11"/>
    <cellStyle name="Style 1 2" xfId="1108"/>
    <cellStyle name="Style 26" xfId="1109"/>
    <cellStyle name="Style 27" xfId="1110"/>
    <cellStyle name="Style 28" xfId="1111"/>
    <cellStyle name="STYLE1" xfId="1112"/>
    <cellStyle name="STYLE1 2" xfId="1113"/>
    <cellStyle name="STYLE1 2 2" xfId="1114"/>
    <cellStyle name="STYLE1 3" xfId="1115"/>
    <cellStyle name="Style2" xfId="1116"/>
    <cellStyle name="Style3" xfId="1117"/>
    <cellStyle name="Style4" xfId="1118"/>
    <cellStyle name="STYLE4 2" xfId="1119"/>
    <cellStyle name="STYLE4 2 2" xfId="1120"/>
    <cellStyle name="STYLE4 3" xfId="1121"/>
    <cellStyle name="Style5" xfId="1122"/>
    <cellStyle name="style9" xfId="1123"/>
    <cellStyle name="Sub totals" xfId="1124"/>
    <cellStyle name="Sub totals 2" xfId="1236"/>
    <cellStyle name="Sub-total" xfId="66"/>
    <cellStyle name="swiss" xfId="1125"/>
    <cellStyle name="swiss input" xfId="1126"/>
    <cellStyle name="swiss input1" xfId="1127"/>
    <cellStyle name="swiss input2" xfId="1128"/>
    <cellStyle name="swiss spec" xfId="1129"/>
    <cellStyle name="Table Col Head" xfId="1130"/>
    <cellStyle name="Table Head" xfId="1131"/>
    <cellStyle name="Table Head Aligned" xfId="1132"/>
    <cellStyle name="Table Head Blue" xfId="1133"/>
    <cellStyle name="Table Head Green" xfId="1134"/>
    <cellStyle name="Table Head_pldt" xfId="1135"/>
    <cellStyle name="Table Heading" xfId="67"/>
    <cellStyle name="Table Source" xfId="1136"/>
    <cellStyle name="Table Sub Head" xfId="1137"/>
    <cellStyle name="Table Text" xfId="1138"/>
    <cellStyle name="Table Text 2" xfId="1248"/>
    <cellStyle name="Table Title" xfId="1139"/>
    <cellStyle name="Table Units" xfId="1140"/>
    <cellStyle name="Table_Heading" xfId="68"/>
    <cellStyle name="Technical Input" xfId="69"/>
    <cellStyle name="Technical_Input" xfId="70"/>
    <cellStyle name="Text" xfId="1141"/>
    <cellStyle name="Text 1" xfId="1142"/>
    <cellStyle name="Text 2" xfId="1143"/>
    <cellStyle name="Text Head 1" xfId="1144"/>
    <cellStyle name="Text Head 2" xfId="1145"/>
    <cellStyle name="Text Indent 1" xfId="1146"/>
    <cellStyle name="Text Indent 2" xfId="1147"/>
    <cellStyle name="Text Right" xfId="1148"/>
    <cellStyle name="Text Right 2" xfId="1149"/>
    <cellStyle name="text_box" xfId="1150"/>
    <cellStyle name="Theirs" xfId="1151"/>
    <cellStyle name="Thousands" xfId="1152"/>
    <cellStyle name="Tickmark" xfId="1153"/>
    <cellStyle name="Title 1" xfId="1154"/>
    <cellStyle name="Title 2" xfId="1155"/>
    <cellStyle name="Title 3" xfId="1156"/>
    <cellStyle name="Title 4" xfId="1157"/>
    <cellStyle name="Title 5" xfId="1158"/>
    <cellStyle name="TOC 1" xfId="1159"/>
    <cellStyle name="TOC 2" xfId="1160"/>
    <cellStyle name="TOC 3" xfId="1161"/>
    <cellStyle name="TOC 4" xfId="1162"/>
    <cellStyle name="TOGGLEOFF" xfId="1163"/>
    <cellStyle name="TOGGLEON" xfId="1164"/>
    <cellStyle name="Total 1" xfId="1165"/>
    <cellStyle name="Total 1 2" xfId="1166"/>
    <cellStyle name="Total 2" xfId="1167"/>
    <cellStyle name="Total 2 2" xfId="1168"/>
    <cellStyle name="Total 2 2 2" xfId="1234"/>
    <cellStyle name="Total 2 3" xfId="1235"/>
    <cellStyle name="Total 3" xfId="1169"/>
    <cellStyle name="Total 3 2" xfId="1170"/>
    <cellStyle name="Total 4" xfId="1171"/>
    <cellStyle name="Total 4 2" xfId="1172"/>
    <cellStyle name="Total 4 2 2" xfId="1232"/>
    <cellStyle name="Total 4 3" xfId="1233"/>
    <cellStyle name="Total 5" xfId="1173"/>
    <cellStyle name="Total 6" xfId="41"/>
    <cellStyle name="Totals" xfId="1174"/>
    <cellStyle name="Underline" xfId="1175"/>
    <cellStyle name="Unique/Change Formula 2 2" xfId="71"/>
    <cellStyle name="unit" xfId="72"/>
    <cellStyle name="Units" xfId="73"/>
    <cellStyle name="Updates" xfId="1176"/>
    <cellStyle name="v" xfId="1177"/>
    <cellStyle name="v 2" xfId="1178"/>
    <cellStyle name="v_AETV (TG Model) JULY TARGET" xfId="1179"/>
    <cellStyle name="v_AETV (TG Model) JULY TARGET 2" xfId="1180"/>
    <cellStyle name="v_AETV (TG Model) JULY TARGET_Distribution Business" xfId="1181"/>
    <cellStyle name="v_AETV (TG Model) JULY TARGET_Distribution Business 2" xfId="1182"/>
    <cellStyle name="v_AETV (TG Model) JULY TARGET_Forecast" xfId="1183"/>
    <cellStyle name="v_AETV (TG Model) JULY TARGET_Forecast 2" xfId="1184"/>
    <cellStyle name="v_AETV (TG Model) JULY TARGET_Funding &amp; Cashflow" xfId="1185"/>
    <cellStyle name="v_AETV (TG Model) JULY TARGET_Funding &amp; Cashflow 2" xfId="1186"/>
    <cellStyle name="v_AETV (TG Model) JULY TARGET_Group P&amp;L" xfId="1187"/>
    <cellStyle name="v_AETV (TG Model) JULY TARGET_Group P&amp;L 2" xfId="1188"/>
    <cellStyle name="v_AETV (TG Model) JULY TARGET_Sheet2" xfId="1189"/>
    <cellStyle name="v_AETV (TG Model) JULY TARGET_Sheet2 2" xfId="1190"/>
    <cellStyle name="v_Construction-Monthly" xfId="1191"/>
    <cellStyle name="v_Construction-Monthly 2" xfId="1192"/>
    <cellStyle name="v_Construction-Monthly_Distribution Business" xfId="1193"/>
    <cellStyle name="v_Construction-Monthly_Distribution Business 2" xfId="1194"/>
    <cellStyle name="v_Construction-Monthly_Forecast" xfId="1195"/>
    <cellStyle name="v_Construction-Monthly_Forecast 2" xfId="1196"/>
    <cellStyle name="v_Construction-Monthly_Funding &amp; Cashflow" xfId="1197"/>
    <cellStyle name="v_Construction-Monthly_Funding &amp; Cashflow 2" xfId="1198"/>
    <cellStyle name="v_Construction-Monthly_Group P&amp;L" xfId="1199"/>
    <cellStyle name="v_Construction-Monthly_Group P&amp;L 2" xfId="1200"/>
    <cellStyle name="v_Construction-Monthly_Sheet2" xfId="1201"/>
    <cellStyle name="v_Construction-Monthly_Sheet2 2" xfId="1202"/>
    <cellStyle name="v_Distribution Business" xfId="1203"/>
    <cellStyle name="v_Distribution Business 2" xfId="1204"/>
    <cellStyle name="v_Forecast" xfId="1205"/>
    <cellStyle name="v_Forecast 2" xfId="1206"/>
    <cellStyle name="v_Funding &amp; Cashflow" xfId="1207"/>
    <cellStyle name="v_Funding &amp; Cashflow 2" xfId="1208"/>
    <cellStyle name="v_Group P&amp;L" xfId="1209"/>
    <cellStyle name="v_Group P&amp;L 2" xfId="1210"/>
    <cellStyle name="v_Sheet2" xfId="1211"/>
    <cellStyle name="v_Sheet2 2" xfId="1212"/>
    <cellStyle name="Vpershare" xfId="1213"/>
    <cellStyle name="Vstandard" xfId="1214"/>
    <cellStyle name="Währung [0]_Übersichtstabelle_FM_24082001bu inc. EC" xfId="1215"/>
    <cellStyle name="Währung_Übersichtstabelle_FM_24082001bu inc. EC" xfId="1216"/>
    <cellStyle name="Warning" xfId="1217"/>
    <cellStyle name="Warning Text 2" xfId="1218"/>
    <cellStyle name="Word_Formula" xfId="1219"/>
    <cellStyle name="x" xfId="1220"/>
    <cellStyle name="x 2" xfId="1221"/>
    <cellStyle name="year" xfId="1222"/>
    <cellStyle name="Year A" xfId="1223"/>
    <cellStyle name="Year E" xfId="1224"/>
    <cellStyle name="year_unit cost - b-mark data |CIC|" xfId="1225"/>
    <cellStyle name="YearA" xfId="1226"/>
    <cellStyle name="YearE" xfId="1227"/>
    <cellStyle name="Yes/No" xfId="1228"/>
    <cellStyle name="Yes/No 2" xfId="1229"/>
    <cellStyle name="YR_MTH" xfId="1230"/>
  </cellStyles>
  <dxfs count="0"/>
  <tableStyles count="0" defaultTableStyle="TableStyleMedium2" defaultPivotStyle="PivotStyleLight16"/>
  <colors>
    <mruColors>
      <color rgb="FFEB0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154076</xdr:colOff>
      <xdr:row>5</xdr:row>
      <xdr:rowOff>102531</xdr:rowOff>
    </xdr:from>
    <xdr:to>
      <xdr:col>1</xdr:col>
      <xdr:colOff>2524125</xdr:colOff>
      <xdr:row>13</xdr:row>
      <xdr:rowOff>57150</xdr:rowOff>
    </xdr:to>
    <xdr:pic>
      <xdr:nvPicPr>
        <xdr:cNvPr id="2" name="Picture 1" descr="TasNetworks_logo(strap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86"/>
        <a:stretch/>
      </xdr:blipFill>
      <xdr:spPr bwMode="auto">
        <a:xfrm>
          <a:off x="763676" y="1178856"/>
          <a:ext cx="2370049" cy="1478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2511236</xdr:colOff>
      <xdr:row>3</xdr:row>
      <xdr:rowOff>67235</xdr:rowOff>
    </xdr:from>
    <xdr:to>
      <xdr:col>1</xdr:col>
      <xdr:colOff>2511236</xdr:colOff>
      <xdr:row>17</xdr:row>
      <xdr:rowOff>136235</xdr:rowOff>
    </xdr:to>
    <xdr:cxnSp macro="">
      <xdr:nvCxnSpPr>
        <xdr:cNvPr id="3" name="Straight Connector 2"/>
        <xdr:cNvCxnSpPr/>
      </xdr:nvCxnSpPr>
      <xdr:spPr>
        <a:xfrm>
          <a:off x="3120836" y="714935"/>
          <a:ext cx="0" cy="2783625"/>
        </a:xfrm>
        <a:prstGeom prst="line">
          <a:avLst/>
        </a:prstGeom>
        <a:ln>
          <a:solidFill>
            <a:schemeClr val="tx2">
              <a:lumMod val="75000"/>
            </a:schemeClr>
          </a:solidFill>
          <a:prstDash val="dash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0</xdr:rowOff>
    </xdr:from>
    <xdr:to>
      <xdr:col>8</xdr:col>
      <xdr:colOff>115483</xdr:colOff>
      <xdr:row>22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0"/>
          <a:ext cx="4935133" cy="3438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23</xdr:row>
      <xdr:rowOff>95250</xdr:rowOff>
    </xdr:from>
    <xdr:to>
      <xdr:col>8</xdr:col>
      <xdr:colOff>102870</xdr:colOff>
      <xdr:row>58</xdr:row>
      <xdr:rowOff>3810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095750"/>
          <a:ext cx="4960620" cy="657606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58</xdr:row>
      <xdr:rowOff>66675</xdr:rowOff>
    </xdr:from>
    <xdr:to>
      <xdr:col>8</xdr:col>
      <xdr:colOff>207645</xdr:colOff>
      <xdr:row>89</xdr:row>
      <xdr:rowOff>112395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10734675"/>
          <a:ext cx="4884420" cy="595122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17</xdr:col>
      <xdr:colOff>304229</xdr:colOff>
      <xdr:row>42</xdr:row>
      <xdr:rowOff>141952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762000"/>
          <a:ext cx="4571429" cy="738095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43</xdr:row>
      <xdr:rowOff>9525</xdr:rowOff>
    </xdr:from>
    <xdr:to>
      <xdr:col>17</xdr:col>
      <xdr:colOff>399467</xdr:colOff>
      <xdr:row>81</xdr:row>
      <xdr:rowOff>151477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8201025"/>
          <a:ext cx="4666667" cy="73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twork.Tariff@tasnetworks.com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aer.gov.au/system/files/AER%20-%20Final%20decision%20-%20TasNetworks%20distribution%20determination%202019-24%20-%20Attachment%2015%20-%20Alternative%20control%20services%20-%20April%202019.pdf" TargetMode="External"/><Relationship Id="rId1" Type="http://schemas.openxmlformats.org/officeDocument/2006/relationships/hyperlink" Target="https://www.aer.gov.au/system/files/AER%20-%20TasNetworks%202019-24%20-%20Distribution%20-%20Draft%20decision%20-%20Attachment%2013%20-%20Control%20mechanism%20-%20September%202018.pdf" TargetMode="External"/><Relationship Id="rId4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/>
  </sheetViews>
  <sheetFormatPr defaultColWidth="0" defaultRowHeight="15" zeroHeight="1"/>
  <cols>
    <col min="1" max="1" width="9.140625" customWidth="1"/>
    <col min="2" max="2" width="43.85546875" customWidth="1"/>
    <col min="3" max="3" width="20.7109375" customWidth="1"/>
    <col min="4" max="4" width="43.140625" customWidth="1"/>
    <col min="5" max="7" width="9.140625" customWidth="1"/>
    <col min="8" max="14" width="0" hidden="1" customWidth="1"/>
    <col min="15" max="16384" width="9.140625" hidden="1"/>
  </cols>
  <sheetData>
    <row r="1" spans="1:7">
      <c r="A1" s="138"/>
      <c r="B1" s="138"/>
      <c r="C1" s="138"/>
      <c r="D1" s="138"/>
      <c r="E1" s="138"/>
      <c r="F1" s="138"/>
      <c r="G1" s="138"/>
    </row>
    <row r="2" spans="1:7" ht="21">
      <c r="A2" s="138"/>
      <c r="B2" s="134"/>
      <c r="C2" s="135" t="s">
        <v>169</v>
      </c>
      <c r="D2" s="134"/>
      <c r="E2" s="134"/>
      <c r="F2" s="134"/>
      <c r="G2" s="138"/>
    </row>
    <row r="3" spans="1:7">
      <c r="A3" s="138"/>
      <c r="B3" s="138"/>
      <c r="C3" s="138"/>
      <c r="D3" s="138"/>
      <c r="E3" s="138"/>
      <c r="F3" s="138"/>
      <c r="G3" s="138"/>
    </row>
    <row r="4" spans="1:7" ht="18.75">
      <c r="A4" s="138"/>
      <c r="B4" s="138"/>
      <c r="C4" s="29" t="s">
        <v>170</v>
      </c>
      <c r="D4" s="139" t="s">
        <v>180</v>
      </c>
      <c r="E4" s="138"/>
      <c r="F4" s="138"/>
      <c r="G4" s="138"/>
    </row>
    <row r="5" spans="1:7">
      <c r="A5" s="138"/>
      <c r="B5" s="138"/>
      <c r="C5" s="138"/>
      <c r="D5" s="138"/>
      <c r="E5" s="138"/>
      <c r="F5" s="138"/>
      <c r="G5" s="138"/>
    </row>
    <row r="6" spans="1:7">
      <c r="A6" s="138"/>
      <c r="B6" s="138"/>
      <c r="C6" s="29" t="s">
        <v>171</v>
      </c>
      <c r="D6" s="136" t="s">
        <v>305</v>
      </c>
      <c r="E6" s="138"/>
      <c r="F6" s="138"/>
      <c r="G6" s="138"/>
    </row>
    <row r="7" spans="1:7">
      <c r="A7" s="138"/>
      <c r="B7" s="138"/>
      <c r="C7" s="140" t="s">
        <v>172</v>
      </c>
      <c r="D7" s="136" t="s">
        <v>307</v>
      </c>
      <c r="E7" s="138"/>
      <c r="F7" s="138"/>
      <c r="G7" s="138"/>
    </row>
    <row r="8" spans="1:7">
      <c r="A8" s="138"/>
      <c r="B8" s="138"/>
      <c r="C8" s="29" t="s">
        <v>173</v>
      </c>
      <c r="D8" s="132" t="s">
        <v>306</v>
      </c>
      <c r="E8" s="138"/>
      <c r="F8" s="138"/>
      <c r="G8" s="138"/>
    </row>
    <row r="9" spans="1:7">
      <c r="A9" s="138"/>
      <c r="B9" s="138"/>
      <c r="C9" s="138"/>
      <c r="D9" s="138"/>
      <c r="E9" s="138"/>
      <c r="F9" s="138"/>
      <c r="G9" s="138"/>
    </row>
    <row r="10" spans="1:7">
      <c r="A10" s="138"/>
      <c r="B10" s="138"/>
      <c r="C10" s="29" t="s">
        <v>174</v>
      </c>
      <c r="D10" s="137">
        <v>44286</v>
      </c>
      <c r="E10" s="138"/>
      <c r="F10" s="138"/>
      <c r="G10" s="138"/>
    </row>
    <row r="11" spans="1:7">
      <c r="A11" s="138"/>
      <c r="B11" s="138"/>
      <c r="C11" s="138"/>
      <c r="D11" s="138"/>
      <c r="E11" s="138"/>
      <c r="F11" s="138"/>
      <c r="G11" s="138"/>
    </row>
    <row r="12" spans="1:7">
      <c r="A12" s="138"/>
      <c r="B12" s="138"/>
      <c r="C12" s="133" t="s">
        <v>175</v>
      </c>
      <c r="D12" s="136" t="s">
        <v>179</v>
      </c>
      <c r="E12" s="138"/>
      <c r="F12" s="138"/>
      <c r="G12" s="138"/>
    </row>
    <row r="13" spans="1:7">
      <c r="A13" s="138"/>
      <c r="B13" s="138"/>
      <c r="C13" s="138"/>
      <c r="D13" s="138"/>
      <c r="E13" s="138"/>
      <c r="F13" s="138"/>
      <c r="G13" s="138"/>
    </row>
    <row r="14" spans="1:7">
      <c r="A14" s="138"/>
      <c r="B14" s="138"/>
      <c r="C14" s="138"/>
      <c r="D14" s="138"/>
      <c r="E14" s="138"/>
      <c r="F14" s="138"/>
      <c r="G14" s="138"/>
    </row>
    <row r="15" spans="1:7">
      <c r="A15" s="138"/>
      <c r="B15" s="138"/>
      <c r="C15" s="138"/>
      <c r="D15" s="138"/>
      <c r="E15" s="138"/>
      <c r="F15" s="138"/>
      <c r="G15" s="138"/>
    </row>
    <row r="16" spans="1:7">
      <c r="A16" s="138"/>
      <c r="B16" s="138"/>
      <c r="C16" s="138"/>
      <c r="D16" s="138"/>
      <c r="E16" s="138"/>
      <c r="F16" s="138"/>
      <c r="G16" s="138"/>
    </row>
    <row r="17" spans="1:7">
      <c r="A17" s="138"/>
      <c r="B17" s="138"/>
      <c r="C17" s="138"/>
      <c r="D17" s="138"/>
      <c r="E17" s="138"/>
      <c r="F17" s="138"/>
      <c r="G17" s="138"/>
    </row>
    <row r="18" spans="1:7">
      <c r="A18" s="138"/>
      <c r="B18" s="138"/>
      <c r="C18" s="138"/>
      <c r="D18" s="138"/>
      <c r="E18" s="138"/>
      <c r="F18" s="138"/>
      <c r="G18" s="138"/>
    </row>
    <row r="19" spans="1:7">
      <c r="A19" s="138"/>
      <c r="B19" s="138"/>
      <c r="C19" s="138"/>
      <c r="D19" s="138"/>
      <c r="E19" s="138"/>
      <c r="F19" s="138"/>
      <c r="G19" s="138"/>
    </row>
    <row r="20" spans="1:7" ht="19.5">
      <c r="A20" s="138"/>
      <c r="B20" s="135" t="s">
        <v>176</v>
      </c>
      <c r="C20" s="135"/>
      <c r="D20" s="135"/>
      <c r="E20" s="135"/>
      <c r="F20" s="135"/>
      <c r="G20" s="138"/>
    </row>
    <row r="21" spans="1:7">
      <c r="A21" s="138"/>
      <c r="B21" s="138"/>
      <c r="C21" s="138"/>
      <c r="D21" s="138"/>
      <c r="E21" s="138"/>
      <c r="F21" s="138"/>
      <c r="G21" s="138"/>
    </row>
    <row r="22" spans="1:7">
      <c r="A22" s="138"/>
      <c r="B22" s="52" t="s">
        <v>177</v>
      </c>
      <c r="C22" s="138"/>
      <c r="D22" s="138"/>
      <c r="E22" s="138"/>
      <c r="F22" s="138"/>
      <c r="G22" s="138"/>
    </row>
    <row r="23" spans="1:7">
      <c r="A23" s="138"/>
      <c r="B23" s="138"/>
      <c r="C23" s="138"/>
      <c r="D23" s="138"/>
      <c r="E23" s="138"/>
      <c r="F23" s="138"/>
      <c r="G23" s="138"/>
    </row>
    <row r="24" spans="1:7" ht="15" customHeight="1">
      <c r="A24" s="138"/>
      <c r="B24" s="224" t="s">
        <v>190</v>
      </c>
      <c r="C24" s="225"/>
      <c r="D24" s="225"/>
      <c r="E24" s="225"/>
      <c r="F24" s="226"/>
      <c r="G24" s="138"/>
    </row>
    <row r="25" spans="1:7">
      <c r="A25" s="138"/>
      <c r="B25" s="227"/>
      <c r="C25" s="228"/>
      <c r="D25" s="228"/>
      <c r="E25" s="228"/>
      <c r="F25" s="229"/>
      <c r="G25" s="138"/>
    </row>
    <row r="26" spans="1:7">
      <c r="A26" s="138"/>
      <c r="B26" s="227"/>
      <c r="C26" s="228"/>
      <c r="D26" s="228"/>
      <c r="E26" s="228"/>
      <c r="F26" s="229"/>
      <c r="G26" s="138"/>
    </row>
    <row r="27" spans="1:7">
      <c r="A27" s="138"/>
      <c r="B27" s="230"/>
      <c r="C27" s="231"/>
      <c r="D27" s="231"/>
      <c r="E27" s="231"/>
      <c r="F27" s="232"/>
      <c r="G27" s="138"/>
    </row>
    <row r="28" spans="1:7">
      <c r="A28" s="138"/>
      <c r="B28" s="138"/>
      <c r="C28" s="138"/>
      <c r="D28" s="138"/>
      <c r="E28" s="138"/>
      <c r="F28" s="138"/>
      <c r="G28" s="138"/>
    </row>
    <row r="29" spans="1:7">
      <c r="A29" s="138"/>
      <c r="B29" s="52" t="s">
        <v>178</v>
      </c>
      <c r="C29" s="138"/>
      <c r="D29" s="138"/>
      <c r="E29" s="138"/>
      <c r="F29" s="138"/>
      <c r="G29" s="138"/>
    </row>
    <row r="30" spans="1:7">
      <c r="A30" s="138"/>
      <c r="B30" s="138"/>
      <c r="C30" s="138"/>
      <c r="D30" s="138"/>
      <c r="E30" s="138"/>
      <c r="F30" s="138"/>
      <c r="G30" s="138"/>
    </row>
    <row r="31" spans="1:7">
      <c r="A31" s="138"/>
      <c r="B31" s="233"/>
      <c r="C31" s="234"/>
      <c r="D31" s="234"/>
      <c r="E31" s="234"/>
      <c r="F31" s="235"/>
      <c r="G31" s="138"/>
    </row>
    <row r="32" spans="1:7">
      <c r="A32" s="138"/>
      <c r="B32" s="236"/>
      <c r="C32" s="237"/>
      <c r="D32" s="237"/>
      <c r="E32" s="237"/>
      <c r="F32" s="238"/>
      <c r="G32" s="138"/>
    </row>
    <row r="33" spans="1:7">
      <c r="A33" s="138"/>
      <c r="B33" s="236"/>
      <c r="C33" s="237"/>
      <c r="D33" s="237"/>
      <c r="E33" s="237"/>
      <c r="F33" s="238"/>
      <c r="G33" s="138"/>
    </row>
    <row r="34" spans="1:7">
      <c r="A34" s="138"/>
      <c r="B34" s="239"/>
      <c r="C34" s="240"/>
      <c r="D34" s="240"/>
      <c r="E34" s="240"/>
      <c r="F34" s="241"/>
      <c r="G34" s="138"/>
    </row>
    <row r="35" spans="1:7">
      <c r="A35" s="138"/>
      <c r="B35" s="138"/>
      <c r="C35" s="138"/>
      <c r="D35" s="138"/>
      <c r="E35" s="138"/>
      <c r="F35" s="138"/>
      <c r="G35" s="138"/>
    </row>
    <row r="36" spans="1:7">
      <c r="A36" s="138"/>
      <c r="B36" s="138"/>
      <c r="C36" s="138"/>
      <c r="D36" s="138"/>
      <c r="E36" s="138"/>
      <c r="F36" s="138"/>
      <c r="G36" s="138"/>
    </row>
    <row r="37" spans="1:7">
      <c r="A37" s="138"/>
      <c r="B37" s="138"/>
      <c r="C37" s="138"/>
      <c r="D37" s="138"/>
      <c r="E37" s="138"/>
      <c r="F37" s="138"/>
      <c r="G37" s="138"/>
    </row>
  </sheetData>
  <mergeCells count="2">
    <mergeCell ref="B24:F27"/>
    <mergeCell ref="B31:F34"/>
  </mergeCells>
  <hyperlinks>
    <hyperlink ref="D8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1"/>
  <sheetViews>
    <sheetView showGridLines="0" zoomScale="90" zoomScaleNormal="90" workbookViewId="0"/>
  </sheetViews>
  <sheetFormatPr defaultColWidth="18.28515625" defaultRowHeight="15"/>
  <cols>
    <col min="1" max="1" width="94.85546875" customWidth="1"/>
    <col min="2" max="2" width="17.7109375" style="1" customWidth="1"/>
    <col min="3" max="7" width="17.7109375" customWidth="1"/>
  </cols>
  <sheetData>
    <row r="1" spans="1:15">
      <c r="A1" s="6" t="s">
        <v>70</v>
      </c>
      <c r="B1" s="6"/>
      <c r="C1" s="6"/>
      <c r="D1" s="6"/>
      <c r="E1" s="6"/>
      <c r="F1" s="6"/>
      <c r="G1" s="6"/>
    </row>
    <row r="2" spans="1:15" ht="15.75" thickBot="1">
      <c r="A2" s="2"/>
    </row>
    <row r="3" spans="1:15">
      <c r="A3" s="30"/>
      <c r="B3" s="62"/>
      <c r="C3" s="116" t="s">
        <v>64</v>
      </c>
      <c r="D3" s="31" t="s">
        <v>65</v>
      </c>
      <c r="E3" s="116" t="s">
        <v>66</v>
      </c>
      <c r="F3" s="116" t="s">
        <v>67</v>
      </c>
      <c r="G3" s="32" t="s">
        <v>68</v>
      </c>
    </row>
    <row r="4" spans="1:15" ht="18">
      <c r="A4" s="33" t="s">
        <v>76</v>
      </c>
      <c r="B4" s="63"/>
      <c r="C4" s="117"/>
      <c r="D4" s="59">
        <f>'CPI X-Factors &amp; Adjustments'!H5</f>
        <v>1.84E-2</v>
      </c>
      <c r="E4" s="120">
        <f>'CPI X-Factors &amp; Adjustments'!I5</f>
        <v>8.6058519793459354E-3</v>
      </c>
      <c r="F4" s="120">
        <f>'CPI X-Factors &amp; Adjustments'!J5</f>
        <v>2.4199999999999999E-2</v>
      </c>
      <c r="G4" s="60">
        <f>'CPI X-Factors &amp; Adjustments'!K5</f>
        <v>2.4199999999999999E-2</v>
      </c>
    </row>
    <row r="5" spans="1:15" ht="18.75">
      <c r="A5" s="64" t="s">
        <v>75</v>
      </c>
      <c r="B5" s="51"/>
      <c r="C5" s="118"/>
      <c r="D5" s="85">
        <f>'CPI X-Factors &amp; Adjustments'!H8</f>
        <v>-3.3830000000000002E-3</v>
      </c>
      <c r="E5" s="121">
        <f>'CPI X-Factors &amp; Adjustments'!I8</f>
        <v>-4.1219999999999998E-3</v>
      </c>
      <c r="F5" s="121">
        <f>'CPI X-Factors &amp; Adjustments'!J8</f>
        <v>-4.2579999999999996E-3</v>
      </c>
      <c r="G5" s="61">
        <f>'CPI X-Factors &amp; Adjustments'!K8</f>
        <v>-4.7330000000000002E-3</v>
      </c>
    </row>
    <row r="6" spans="1:15" ht="19.5" thickBot="1">
      <c r="A6" s="65" t="s">
        <v>77</v>
      </c>
      <c r="B6" s="66"/>
      <c r="C6" s="119"/>
      <c r="D6" s="67">
        <f>'CPI X-Factors &amp; Adjustments'!H15</f>
        <v>0</v>
      </c>
      <c r="E6" s="122">
        <f>'CPI X-Factors &amp; Adjustments'!I15</f>
        <v>0</v>
      </c>
      <c r="F6" s="122">
        <f>'CPI X-Factors &amp; Adjustments'!J15</f>
        <v>0</v>
      </c>
      <c r="G6" s="68">
        <f>'CPI X-Factors &amp; Adjustments'!K15</f>
        <v>0</v>
      </c>
    </row>
    <row r="7" spans="1:15" ht="15.75" thickBot="1">
      <c r="A7" s="174" t="s">
        <v>304</v>
      </c>
      <c r="B7" s="175"/>
      <c r="C7" s="181"/>
      <c r="D7" s="182">
        <f>(1+D4)*(1-D5)-1</f>
        <v>2.1845247199999918E-2</v>
      </c>
      <c r="E7" s="182">
        <f t="shared" ref="E7:G7" si="0">(1+E4)*(1-E5)-1</f>
        <v>1.276332530120472E-2</v>
      </c>
      <c r="F7" s="182">
        <f t="shared" si="0"/>
        <v>2.8561043600000113E-2</v>
      </c>
      <c r="G7" s="176">
        <f t="shared" si="0"/>
        <v>2.90475386000002E-2</v>
      </c>
      <c r="J7" s="41"/>
    </row>
    <row r="8" spans="1:15">
      <c r="A8" s="69" t="s">
        <v>63</v>
      </c>
      <c r="B8" s="88" t="s">
        <v>79</v>
      </c>
      <c r="C8" s="149" t="s">
        <v>193</v>
      </c>
      <c r="D8" s="149" t="s">
        <v>193</v>
      </c>
      <c r="E8" s="154" t="s">
        <v>80</v>
      </c>
      <c r="F8" s="94" t="s">
        <v>81</v>
      </c>
      <c r="G8" s="70" t="s">
        <v>81</v>
      </c>
    </row>
    <row r="9" spans="1:15">
      <c r="A9" s="71"/>
      <c r="B9" s="89" t="s">
        <v>64</v>
      </c>
      <c r="C9" s="150" t="s">
        <v>64</v>
      </c>
      <c r="D9" s="150" t="s">
        <v>65</v>
      </c>
      <c r="E9" s="115" t="s">
        <v>66</v>
      </c>
      <c r="F9" s="95" t="s">
        <v>67</v>
      </c>
      <c r="G9" s="72" t="s">
        <v>68</v>
      </c>
    </row>
    <row r="10" spans="1:15">
      <c r="A10" s="71"/>
      <c r="B10" s="89" t="s">
        <v>82</v>
      </c>
      <c r="C10" s="150" t="s">
        <v>83</v>
      </c>
      <c r="D10" s="150" t="s">
        <v>83</v>
      </c>
      <c r="E10" s="115" t="s">
        <v>83</v>
      </c>
      <c r="F10" s="95" t="s">
        <v>83</v>
      </c>
      <c r="G10" s="72" t="s">
        <v>83</v>
      </c>
    </row>
    <row r="11" spans="1:15">
      <c r="A11" s="71"/>
      <c r="B11" s="151" t="s">
        <v>102</v>
      </c>
      <c r="C11" s="152" t="s">
        <v>102</v>
      </c>
      <c r="D11" s="152" t="s">
        <v>102</v>
      </c>
      <c r="E11" s="115" t="s">
        <v>102</v>
      </c>
      <c r="F11" s="95" t="s">
        <v>102</v>
      </c>
      <c r="G11" s="72" t="s">
        <v>102</v>
      </c>
    </row>
    <row r="12" spans="1:15">
      <c r="A12" s="81" t="s">
        <v>0</v>
      </c>
      <c r="B12" s="90"/>
      <c r="C12" s="78"/>
      <c r="D12" s="96"/>
      <c r="E12" s="78"/>
      <c r="F12" s="96"/>
      <c r="G12" s="82"/>
    </row>
    <row r="13" spans="1:15">
      <c r="A13" s="33" t="s">
        <v>181</v>
      </c>
      <c r="B13" s="91">
        <v>78.760000000000005</v>
      </c>
      <c r="C13" s="73">
        <f t="shared" ref="C13:D14" si="1">B13*(1+C$4)*(1-C$5)+C$6</f>
        <v>78.760000000000005</v>
      </c>
      <c r="D13" s="97">
        <f t="shared" si="1"/>
        <v>80.480531669472001</v>
      </c>
      <c r="E13" s="73">
        <f>ROUNDDOWN((D13*(1+E$4)*(1-E$5)+E$6),2)</f>
        <v>81.5</v>
      </c>
      <c r="F13" s="97">
        <f>ROUNDDOWN((E13*(1+F$4)*(1-F$5)+F$6),2)</f>
        <v>83.82</v>
      </c>
      <c r="G13" s="74">
        <f>ROUNDDOWN((F13*(1+G$4)*(1-G$5)+G$6),2)</f>
        <v>86.25</v>
      </c>
      <c r="K13" s="41"/>
      <c r="M13" s="41"/>
      <c r="N13" s="41"/>
      <c r="O13" s="40"/>
    </row>
    <row r="14" spans="1:15">
      <c r="A14" s="33" t="s">
        <v>182</v>
      </c>
      <c r="B14" s="91">
        <v>49.99</v>
      </c>
      <c r="C14" s="73">
        <f t="shared" si="1"/>
        <v>49.99</v>
      </c>
      <c r="D14" s="97">
        <f t="shared" si="1"/>
        <v>51.082043907527996</v>
      </c>
      <c r="E14" s="73">
        <f t="shared" ref="E14:G22" si="2">ROUNDDOWN((D14*(1+E$4)*(1-E$5)+E$6),2)</f>
        <v>51.73</v>
      </c>
      <c r="F14" s="97">
        <f t="shared" si="2"/>
        <v>53.2</v>
      </c>
      <c r="G14" s="74">
        <f t="shared" si="2"/>
        <v>54.74</v>
      </c>
      <c r="K14" s="41"/>
      <c r="M14" s="41"/>
      <c r="N14" s="41"/>
      <c r="O14" s="40"/>
    </row>
    <row r="15" spans="1:15">
      <c r="A15" s="33" t="s">
        <v>1</v>
      </c>
      <c r="B15" s="91">
        <v>131.78</v>
      </c>
      <c r="C15" s="73">
        <f t="shared" ref="C15:D15" si="3">B15*(1+C$4)*(1-C$5)+C$6</f>
        <v>131.78</v>
      </c>
      <c r="D15" s="97">
        <f t="shared" si="3"/>
        <v>134.65876667601597</v>
      </c>
      <c r="E15" s="73">
        <f t="shared" si="2"/>
        <v>136.37</v>
      </c>
      <c r="F15" s="97">
        <f t="shared" si="2"/>
        <v>140.26</v>
      </c>
      <c r="G15" s="74">
        <f t="shared" si="2"/>
        <v>144.33000000000001</v>
      </c>
      <c r="K15" s="41"/>
      <c r="M15" s="41"/>
      <c r="N15" s="41"/>
    </row>
    <row r="16" spans="1:15">
      <c r="A16" s="33" t="s">
        <v>2</v>
      </c>
      <c r="B16" s="91">
        <v>198.87</v>
      </c>
      <c r="C16" s="73">
        <f t="shared" ref="C16:D16" si="4">B16*(1+C$4)*(1-C$5)+C$6</f>
        <v>198.87</v>
      </c>
      <c r="D16" s="97">
        <f t="shared" si="4"/>
        <v>203.214364310664</v>
      </c>
      <c r="E16" s="73">
        <f t="shared" si="2"/>
        <v>205.8</v>
      </c>
      <c r="F16" s="97">
        <f t="shared" si="2"/>
        <v>211.67</v>
      </c>
      <c r="G16" s="74">
        <f t="shared" si="2"/>
        <v>217.81</v>
      </c>
      <c r="K16" s="41"/>
      <c r="M16" s="41"/>
      <c r="N16" s="41"/>
    </row>
    <row r="17" spans="1:14">
      <c r="A17" s="33" t="s">
        <v>3</v>
      </c>
      <c r="B17" s="91">
        <v>315.95999999999998</v>
      </c>
      <c r="C17" s="73">
        <f t="shared" ref="C17:D17" si="5">B17*(1+C$4)*(1-C$5)+C$6</f>
        <v>315.95999999999998</v>
      </c>
      <c r="D17" s="97">
        <f t="shared" si="5"/>
        <v>322.86222430531194</v>
      </c>
      <c r="E17" s="73">
        <f t="shared" si="2"/>
        <v>326.98</v>
      </c>
      <c r="F17" s="97">
        <f t="shared" si="2"/>
        <v>336.31</v>
      </c>
      <c r="G17" s="74">
        <f t="shared" si="2"/>
        <v>346.07</v>
      </c>
      <c r="K17" s="41"/>
      <c r="M17" s="41"/>
      <c r="N17" s="41"/>
    </row>
    <row r="18" spans="1:14">
      <c r="A18" s="33" t="s">
        <v>4</v>
      </c>
      <c r="B18" s="91">
        <v>141.09</v>
      </c>
      <c r="C18" s="73">
        <f t="shared" ref="C18" si="6">B18*(1+C$4)*(1-C$5)+C$6</f>
        <v>141.09</v>
      </c>
      <c r="D18" s="97">
        <f>C18*(1+D$4)*(1-D$5)+D$6</f>
        <v>144.17214592744799</v>
      </c>
      <c r="E18" s="73">
        <f t="shared" si="2"/>
        <v>146.01</v>
      </c>
      <c r="F18" s="97">
        <f t="shared" si="2"/>
        <v>150.18</v>
      </c>
      <c r="G18" s="74">
        <f t="shared" si="2"/>
        <v>154.54</v>
      </c>
      <c r="K18" s="41"/>
      <c r="M18" s="41"/>
      <c r="N18" s="41"/>
    </row>
    <row r="19" spans="1:14">
      <c r="A19" s="33" t="s">
        <v>5</v>
      </c>
      <c r="B19" s="91">
        <v>246.58</v>
      </c>
      <c r="C19" s="73">
        <f t="shared" ref="C19:D19" si="7">B19*(1+C$4)*(1-C$5)+C$6</f>
        <v>246.58</v>
      </c>
      <c r="D19" s="97">
        <f t="shared" si="7"/>
        <v>251.96660105457599</v>
      </c>
      <c r="E19" s="73">
        <f t="shared" si="2"/>
        <v>255.18</v>
      </c>
      <c r="F19" s="97">
        <f t="shared" si="2"/>
        <v>262.45999999999998</v>
      </c>
      <c r="G19" s="74">
        <f t="shared" si="2"/>
        <v>270.08</v>
      </c>
      <c r="K19" s="41"/>
      <c r="M19" s="41"/>
      <c r="N19" s="41"/>
    </row>
    <row r="20" spans="1:14">
      <c r="A20" s="33" t="s">
        <v>6</v>
      </c>
      <c r="B20" s="91">
        <v>126.71</v>
      </c>
      <c r="C20" s="73">
        <f t="shared" ref="C20:D20" si="8">B20*(1+C$4)*(1-C$5)+C$6</f>
        <v>126.71</v>
      </c>
      <c r="D20" s="97">
        <f t="shared" si="8"/>
        <v>129.47801127271197</v>
      </c>
      <c r="E20" s="73">
        <f t="shared" si="2"/>
        <v>131.13</v>
      </c>
      <c r="F20" s="97">
        <f t="shared" si="2"/>
        <v>134.87</v>
      </c>
      <c r="G20" s="74">
        <f t="shared" si="2"/>
        <v>138.78</v>
      </c>
      <c r="K20" s="41"/>
      <c r="M20" s="41"/>
      <c r="N20" s="41"/>
    </row>
    <row r="21" spans="1:14">
      <c r="A21" s="33" t="s">
        <v>7</v>
      </c>
      <c r="B21" s="91">
        <v>246.58</v>
      </c>
      <c r="C21" s="73">
        <f t="shared" ref="C21:D21" si="9">B21*(1+C$4)*(1-C$5)+C$6</f>
        <v>246.58</v>
      </c>
      <c r="D21" s="97">
        <f t="shared" si="9"/>
        <v>251.96660105457599</v>
      </c>
      <c r="E21" s="73">
        <f t="shared" si="2"/>
        <v>255.18</v>
      </c>
      <c r="F21" s="97">
        <f t="shared" si="2"/>
        <v>262.45999999999998</v>
      </c>
      <c r="G21" s="74">
        <f t="shared" si="2"/>
        <v>270.08</v>
      </c>
      <c r="K21" s="41"/>
      <c r="M21" s="41"/>
      <c r="N21" s="41"/>
    </row>
    <row r="22" spans="1:14">
      <c r="A22" s="33" t="s">
        <v>8</v>
      </c>
      <c r="B22" s="91">
        <v>141.09</v>
      </c>
      <c r="C22" s="73">
        <f t="shared" ref="C22:D22" si="10">B22*(1+C$4)*(1-C$5)+C$6</f>
        <v>141.09</v>
      </c>
      <c r="D22" s="97">
        <f t="shared" si="10"/>
        <v>144.17214592744799</v>
      </c>
      <c r="E22" s="73">
        <f t="shared" si="2"/>
        <v>146.01</v>
      </c>
      <c r="F22" s="97">
        <f t="shared" si="2"/>
        <v>150.18</v>
      </c>
      <c r="G22" s="74">
        <f t="shared" si="2"/>
        <v>154.54</v>
      </c>
      <c r="K22" s="41"/>
      <c r="M22" s="41"/>
      <c r="N22" s="41"/>
    </row>
    <row r="23" spans="1:14">
      <c r="A23" s="83" t="s">
        <v>9</v>
      </c>
      <c r="B23" s="92">
        <v>0</v>
      </c>
      <c r="C23" s="73">
        <f t="shared" ref="C23:D23" si="11">B23*(1+C$4)*(1-C$5)+C$6</f>
        <v>0</v>
      </c>
      <c r="D23" s="97">
        <f t="shared" si="11"/>
        <v>0</v>
      </c>
      <c r="E23" s="73">
        <f>ROUNDDOWN((D23*(1+E$4)*(1-E$5)+E$6),2)</f>
        <v>0</v>
      </c>
      <c r="F23" s="97">
        <f t="shared" ref="F23:G23" si="12">ROUNDDOWN((E23*(1+F$4)*(1-F$5)+F$6),2)</f>
        <v>0</v>
      </c>
      <c r="G23" s="74">
        <f t="shared" si="12"/>
        <v>0</v>
      </c>
      <c r="K23" s="41"/>
      <c r="M23" s="41"/>
      <c r="N23" s="41"/>
    </row>
    <row r="24" spans="1:14">
      <c r="A24" s="81" t="s">
        <v>10</v>
      </c>
      <c r="B24" s="90"/>
      <c r="C24" s="80"/>
      <c r="D24" s="99"/>
      <c r="E24" s="80"/>
      <c r="F24" s="99"/>
      <c r="G24" s="84"/>
      <c r="K24" s="41"/>
      <c r="M24" s="41"/>
      <c r="N24" s="41"/>
    </row>
    <row r="25" spans="1:14">
      <c r="A25" s="33" t="s">
        <v>11</v>
      </c>
      <c r="B25" s="91">
        <v>228.93</v>
      </c>
      <c r="C25" s="73">
        <f t="shared" ref="C25:D25" si="13">B25*(1+C$4)*(1-C$5)+C$6</f>
        <v>228.93</v>
      </c>
      <c r="D25" s="97">
        <f t="shared" si="13"/>
        <v>233.93103244149597</v>
      </c>
      <c r="E25" s="73">
        <f t="shared" ref="E25:G29" si="14">ROUNDDOWN((D25*(1+E$4)*(1-E$5)+E$6),2)</f>
        <v>236.91</v>
      </c>
      <c r="F25" s="97">
        <f t="shared" si="14"/>
        <v>243.67</v>
      </c>
      <c r="G25" s="74">
        <f t="shared" si="14"/>
        <v>250.74</v>
      </c>
      <c r="K25" s="41"/>
      <c r="M25" s="41"/>
      <c r="N25" s="41"/>
    </row>
    <row r="26" spans="1:14">
      <c r="A26" s="33" t="s">
        <v>12</v>
      </c>
      <c r="B26" s="91">
        <v>451.03</v>
      </c>
      <c r="C26" s="73">
        <f t="shared" ref="C26:D26" si="15">B26*(1+C$4)*(1-C$5)+C$6</f>
        <v>451.03</v>
      </c>
      <c r="D26" s="97">
        <f t="shared" si="15"/>
        <v>460.88286184461595</v>
      </c>
      <c r="E26" s="73">
        <f t="shared" si="14"/>
        <v>466.76</v>
      </c>
      <c r="F26" s="97">
        <f t="shared" si="14"/>
        <v>480.09</v>
      </c>
      <c r="G26" s="74">
        <f t="shared" si="14"/>
        <v>494.03</v>
      </c>
      <c r="K26" s="41"/>
      <c r="M26" s="41"/>
      <c r="N26" s="41"/>
    </row>
    <row r="27" spans="1:14">
      <c r="A27" s="33" t="s">
        <v>13</v>
      </c>
      <c r="B27" s="91">
        <v>500.39</v>
      </c>
      <c r="C27" s="73">
        <f t="shared" ref="C27:D27" si="16">B27*(1+C$4)*(1-C$5)+C$6</f>
        <v>500.39</v>
      </c>
      <c r="D27" s="97">
        <f t="shared" si="16"/>
        <v>511.32114324640793</v>
      </c>
      <c r="E27" s="73">
        <f t="shared" si="14"/>
        <v>517.84</v>
      </c>
      <c r="F27" s="97">
        <f t="shared" si="14"/>
        <v>532.63</v>
      </c>
      <c r="G27" s="74">
        <f t="shared" si="14"/>
        <v>548.1</v>
      </c>
      <c r="J27" s="41"/>
      <c r="K27" s="41"/>
      <c r="M27" s="41"/>
      <c r="N27" s="41"/>
    </row>
    <row r="28" spans="1:14">
      <c r="A28" s="33" t="s">
        <v>14</v>
      </c>
      <c r="B28" s="91">
        <v>883.04</v>
      </c>
      <c r="C28" s="73">
        <f t="shared" ref="C28:D28" si="17">B28*(1+C$4)*(1-C$5)+C$6</f>
        <v>883.04</v>
      </c>
      <c r="D28" s="97">
        <f t="shared" si="17"/>
        <v>902.33022708748786</v>
      </c>
      <c r="E28" s="73">
        <f t="shared" si="14"/>
        <v>913.84</v>
      </c>
      <c r="F28" s="97">
        <f t="shared" si="14"/>
        <v>939.94</v>
      </c>
      <c r="G28" s="74">
        <f t="shared" si="14"/>
        <v>967.24</v>
      </c>
      <c r="J28" s="41"/>
      <c r="K28" s="41"/>
      <c r="L28" s="41"/>
      <c r="M28" s="41"/>
      <c r="N28" s="41"/>
    </row>
    <row r="29" spans="1:14">
      <c r="A29" s="83" t="s">
        <v>15</v>
      </c>
      <c r="B29" s="92">
        <v>80.87</v>
      </c>
      <c r="C29" s="79">
        <f t="shared" ref="C29:D29" si="18">B29*(1+C$4)*(1-C$5)+C$6</f>
        <v>80.87</v>
      </c>
      <c r="D29" s="98">
        <f t="shared" si="18"/>
        <v>82.636625141063988</v>
      </c>
      <c r="E29" s="73">
        <f t="shared" si="14"/>
        <v>83.69</v>
      </c>
      <c r="F29" s="97">
        <f t="shared" si="14"/>
        <v>86.08</v>
      </c>
      <c r="G29" s="74">
        <f t="shared" si="14"/>
        <v>88.58</v>
      </c>
      <c r="J29" s="41"/>
      <c r="K29" s="41"/>
      <c r="L29" s="41"/>
      <c r="M29" s="41"/>
      <c r="N29" s="41"/>
    </row>
    <row r="30" spans="1:14">
      <c r="A30" s="81" t="s">
        <v>16</v>
      </c>
      <c r="B30" s="90"/>
      <c r="C30" s="80"/>
      <c r="D30" s="99"/>
      <c r="E30" s="80"/>
      <c r="F30" s="99"/>
      <c r="G30" s="84"/>
      <c r="J30" s="41"/>
      <c r="K30" s="41"/>
      <c r="L30" s="41"/>
      <c r="M30" s="41"/>
      <c r="N30" s="41"/>
    </row>
    <row r="31" spans="1:14">
      <c r="A31" s="33" t="s">
        <v>17</v>
      </c>
      <c r="B31" s="91">
        <v>250.68</v>
      </c>
      <c r="C31" s="73">
        <f t="shared" ref="C31:D31" si="19">B31*(1+C$4)*(1-C$5)+C$6</f>
        <v>250.68</v>
      </c>
      <c r="D31" s="97">
        <f t="shared" si="19"/>
        <v>256.15616656809595</v>
      </c>
      <c r="E31" s="73">
        <f t="shared" ref="E31:G33" si="20">ROUNDDOWN((D31*(1+E$4)*(1-E$5)+E$6),2)</f>
        <v>259.42</v>
      </c>
      <c r="F31" s="97">
        <f t="shared" si="20"/>
        <v>266.82</v>
      </c>
      <c r="G31" s="74">
        <f t="shared" si="20"/>
        <v>274.57</v>
      </c>
      <c r="J31" s="41"/>
      <c r="K31" s="41"/>
      <c r="L31" s="41"/>
      <c r="M31" s="41"/>
      <c r="N31" s="41"/>
    </row>
    <row r="32" spans="1:14">
      <c r="A32" s="33" t="s">
        <v>18</v>
      </c>
      <c r="B32" s="91">
        <v>618.34</v>
      </c>
      <c r="C32" s="73">
        <f t="shared" ref="C32:D32" si="21">B32*(1+C$4)*(1-C$5)+C$6</f>
        <v>618.34</v>
      </c>
      <c r="D32" s="97">
        <f t="shared" si="21"/>
        <v>631.84779015364791</v>
      </c>
      <c r="E32" s="73">
        <f t="shared" si="20"/>
        <v>639.91</v>
      </c>
      <c r="F32" s="97">
        <f t="shared" si="20"/>
        <v>658.18</v>
      </c>
      <c r="G32" s="74">
        <f t="shared" si="20"/>
        <v>677.29</v>
      </c>
      <c r="J32" s="41"/>
      <c r="K32" s="41"/>
      <c r="L32" s="41"/>
      <c r="M32" s="41"/>
      <c r="N32" s="41"/>
    </row>
    <row r="33" spans="1:14">
      <c r="A33" s="83" t="s">
        <v>19</v>
      </c>
      <c r="B33" s="92">
        <v>154.78</v>
      </c>
      <c r="C33" s="79">
        <f t="shared" ref="C33:D33" si="22">B33*(1+C$4)*(1-C$5)+C$6</f>
        <v>154.78</v>
      </c>
      <c r="D33" s="98">
        <f t="shared" si="22"/>
        <v>158.16120736161599</v>
      </c>
      <c r="E33" s="73">
        <f t="shared" si="20"/>
        <v>160.16999999999999</v>
      </c>
      <c r="F33" s="97">
        <f t="shared" si="20"/>
        <v>164.74</v>
      </c>
      <c r="G33" s="74">
        <f t="shared" si="20"/>
        <v>169.52</v>
      </c>
      <c r="J33" s="41"/>
      <c r="K33" s="41"/>
      <c r="L33" s="41"/>
      <c r="M33" s="41"/>
      <c r="N33" s="41"/>
    </row>
    <row r="34" spans="1:14">
      <c r="A34" s="81" t="s">
        <v>20</v>
      </c>
      <c r="B34" s="90"/>
      <c r="C34" s="80"/>
      <c r="D34" s="99"/>
      <c r="E34" s="80"/>
      <c r="F34" s="99"/>
      <c r="G34" s="84"/>
      <c r="J34" s="41"/>
      <c r="K34" s="41"/>
      <c r="L34" s="41"/>
      <c r="M34" s="41"/>
      <c r="N34" s="41"/>
    </row>
    <row r="35" spans="1:14">
      <c r="A35" s="33" t="s">
        <v>21</v>
      </c>
      <c r="B35" s="91">
        <v>131.59</v>
      </c>
      <c r="C35" s="73">
        <f t="shared" ref="C35:D35" si="23">B35*(1+C$4)*(1-C$5)+C$6</f>
        <v>131.59</v>
      </c>
      <c r="D35" s="97">
        <f t="shared" si="23"/>
        <v>134.464616079048</v>
      </c>
      <c r="E35" s="73">
        <f t="shared" ref="E35:G38" si="24">ROUNDDOWN((D35*(1+E$4)*(1-E$5)+E$6),2)</f>
        <v>136.18</v>
      </c>
      <c r="F35" s="97">
        <f t="shared" si="24"/>
        <v>140.06</v>
      </c>
      <c r="G35" s="74">
        <f t="shared" si="24"/>
        <v>144.12</v>
      </c>
      <c r="J35" s="41"/>
      <c r="K35" s="41"/>
      <c r="L35" s="41"/>
      <c r="M35" s="41"/>
      <c r="N35" s="41"/>
    </row>
    <row r="36" spans="1:14">
      <c r="A36" s="33" t="s">
        <v>22</v>
      </c>
      <c r="B36" s="91">
        <v>665.67</v>
      </c>
      <c r="C36" s="73">
        <f t="shared" ref="C36:D36" si="25">B36*(1+C$4)*(1-C$5)+C$6</f>
        <v>665.67</v>
      </c>
      <c r="D36" s="97">
        <f t="shared" si="25"/>
        <v>680.21172570362387</v>
      </c>
      <c r="E36" s="73">
        <f t="shared" si="24"/>
        <v>688.89</v>
      </c>
      <c r="F36" s="97">
        <f t="shared" si="24"/>
        <v>708.56</v>
      </c>
      <c r="G36" s="74">
        <f t="shared" si="24"/>
        <v>729.14</v>
      </c>
      <c r="J36" s="41"/>
      <c r="K36" s="41"/>
      <c r="L36" s="41"/>
      <c r="M36" s="41"/>
      <c r="N36" s="41"/>
    </row>
    <row r="37" spans="1:14">
      <c r="A37" s="33" t="s">
        <v>23</v>
      </c>
      <c r="B37" s="91">
        <v>339.63</v>
      </c>
      <c r="C37" s="73">
        <f t="shared" ref="C37:D37" si="26">B37*(1+C$4)*(1-C$5)+C$6</f>
        <v>339.63</v>
      </c>
      <c r="D37" s="97">
        <f t="shared" si="26"/>
        <v>347.04930130653594</v>
      </c>
      <c r="E37" s="73">
        <f t="shared" si="24"/>
        <v>351.47</v>
      </c>
      <c r="F37" s="97">
        <f t="shared" si="24"/>
        <v>361.5</v>
      </c>
      <c r="G37" s="74">
        <f t="shared" si="24"/>
        <v>372</v>
      </c>
      <c r="J37" s="41"/>
      <c r="K37" s="41"/>
      <c r="L37" s="41"/>
      <c r="M37" s="41"/>
      <c r="N37" s="41"/>
    </row>
    <row r="38" spans="1:14">
      <c r="A38" s="83" t="s">
        <v>24</v>
      </c>
      <c r="B38" s="92">
        <v>82.23</v>
      </c>
      <c r="C38" s="79">
        <f t="shared" ref="C38:D38" si="27">B38*(1+C$4)*(1-C$5)+C$6</f>
        <v>82.23</v>
      </c>
      <c r="D38" s="98">
        <f t="shared" si="27"/>
        <v>84.026334677255988</v>
      </c>
      <c r="E38" s="73">
        <f t="shared" si="24"/>
        <v>85.09</v>
      </c>
      <c r="F38" s="97">
        <f t="shared" si="24"/>
        <v>87.52</v>
      </c>
      <c r="G38" s="74">
        <f t="shared" si="24"/>
        <v>90.06</v>
      </c>
      <c r="J38" s="41"/>
      <c r="K38" s="41"/>
      <c r="L38" s="41"/>
      <c r="M38" s="41"/>
      <c r="N38" s="41"/>
    </row>
    <row r="39" spans="1:14">
      <c r="A39" s="81" t="s">
        <v>25</v>
      </c>
      <c r="B39" s="90"/>
      <c r="C39" s="80"/>
      <c r="D39" s="99"/>
      <c r="E39" s="80"/>
      <c r="F39" s="99"/>
      <c r="G39" s="84"/>
      <c r="J39" s="41"/>
      <c r="K39" s="41"/>
      <c r="L39" s="41"/>
      <c r="M39" s="41"/>
      <c r="N39" s="41"/>
    </row>
    <row r="40" spans="1:14">
      <c r="A40" s="33" t="s">
        <v>26</v>
      </c>
      <c r="B40" s="91">
        <v>117.88</v>
      </c>
      <c r="C40" s="73">
        <f t="shared" ref="C40:D40" si="28">B40*(1+C$4)*(1-C$5)+C$6</f>
        <v>117.88</v>
      </c>
      <c r="D40" s="97">
        <f t="shared" si="28"/>
        <v>120.45511773993599</v>
      </c>
      <c r="E40" s="73">
        <f t="shared" ref="E40:G52" si="29">ROUNDDOWN((D40*(1+E$4)*(1-E$5)+E$6),2)</f>
        <v>121.99</v>
      </c>
      <c r="F40" s="97">
        <f t="shared" si="29"/>
        <v>125.47</v>
      </c>
      <c r="G40" s="74">
        <f t="shared" si="29"/>
        <v>129.11000000000001</v>
      </c>
    </row>
    <row r="41" spans="1:14">
      <c r="A41" s="33" t="s">
        <v>27</v>
      </c>
      <c r="B41" s="91">
        <v>253.61</v>
      </c>
      <c r="C41" s="73">
        <f t="shared" ref="C41:D41" si="30">B41*(1+C$4)*(1-C$5)+C$6</f>
        <v>253.61</v>
      </c>
      <c r="D41" s="97">
        <f t="shared" si="30"/>
        <v>259.15017314239202</v>
      </c>
      <c r="E41" s="73">
        <f t="shared" si="29"/>
        <v>262.45</v>
      </c>
      <c r="F41" s="97">
        <f t="shared" si="29"/>
        <v>269.94</v>
      </c>
      <c r="G41" s="74">
        <f t="shared" si="29"/>
        <v>277.77999999999997</v>
      </c>
    </row>
    <row r="42" spans="1:14">
      <c r="A42" s="33" t="s">
        <v>28</v>
      </c>
      <c r="B42" s="91">
        <v>191.92</v>
      </c>
      <c r="C42" s="73">
        <f t="shared" ref="C42:D42" si="31">B42*(1+C$4)*(1-C$5)+C$6</f>
        <v>191.92</v>
      </c>
      <c r="D42" s="97">
        <f t="shared" si="31"/>
        <v>196.11253984262396</v>
      </c>
      <c r="E42" s="73">
        <f t="shared" si="29"/>
        <v>198.61</v>
      </c>
      <c r="F42" s="97">
        <f t="shared" si="29"/>
        <v>204.28</v>
      </c>
      <c r="G42" s="74">
        <f t="shared" si="29"/>
        <v>210.21</v>
      </c>
    </row>
    <row r="43" spans="1:14">
      <c r="A43" s="33" t="s">
        <v>29</v>
      </c>
      <c r="B43" s="91">
        <v>167.24</v>
      </c>
      <c r="C43" s="73">
        <f t="shared" ref="C43:D43" si="32">B43*(1+C$4)*(1-C$5)+C$6</f>
        <v>167.24</v>
      </c>
      <c r="D43" s="97">
        <f t="shared" si="32"/>
        <v>170.893399141728</v>
      </c>
      <c r="E43" s="73">
        <f t="shared" si="29"/>
        <v>173.07</v>
      </c>
      <c r="F43" s="97">
        <f t="shared" si="29"/>
        <v>178.01</v>
      </c>
      <c r="G43" s="74">
        <f t="shared" si="29"/>
        <v>183.18</v>
      </c>
    </row>
    <row r="44" spans="1:14">
      <c r="A44" s="33" t="s">
        <v>30</v>
      </c>
      <c r="B44" s="91">
        <v>616.71</v>
      </c>
      <c r="C44" s="73">
        <f t="shared" ref="C44:D44" si="33">B44*(1+C$4)*(1-C$5)+C$6</f>
        <v>616.71</v>
      </c>
      <c r="D44" s="97">
        <f t="shared" si="33"/>
        <v>630.18218240071189</v>
      </c>
      <c r="E44" s="73">
        <f t="shared" si="29"/>
        <v>638.22</v>
      </c>
      <c r="F44" s="97">
        <f t="shared" si="29"/>
        <v>656.44</v>
      </c>
      <c r="G44" s="74">
        <f t="shared" si="29"/>
        <v>675.5</v>
      </c>
    </row>
    <row r="45" spans="1:14">
      <c r="A45" s="33" t="s">
        <v>31</v>
      </c>
      <c r="B45" s="91">
        <v>982.64</v>
      </c>
      <c r="C45" s="73">
        <f t="shared" ref="C45:D45" si="34">B45*(1+C$4)*(1-C$5)+C$6</f>
        <v>982.64</v>
      </c>
      <c r="D45" s="97">
        <f t="shared" si="34"/>
        <v>1004.1060137086079</v>
      </c>
      <c r="E45" s="73">
        <f t="shared" si="29"/>
        <v>1016.92</v>
      </c>
      <c r="F45" s="97">
        <f t="shared" si="29"/>
        <v>1045.96</v>
      </c>
      <c r="G45" s="74">
        <f t="shared" si="29"/>
        <v>1076.3399999999999</v>
      </c>
    </row>
    <row r="46" spans="1:14">
      <c r="A46" s="33" t="s">
        <v>32</v>
      </c>
      <c r="B46" s="91">
        <v>1081.3499999999999</v>
      </c>
      <c r="C46" s="73">
        <f t="shared" ref="C46:D46" si="35">B46*(1+C$4)*(1-C$5)+C$6</f>
        <v>1081.3499999999999</v>
      </c>
      <c r="D46" s="97">
        <f t="shared" si="35"/>
        <v>1104.9723580597197</v>
      </c>
      <c r="E46" s="73">
        <f t="shared" si="29"/>
        <v>1119.07</v>
      </c>
      <c r="F46" s="97">
        <f t="shared" si="29"/>
        <v>1151.03</v>
      </c>
      <c r="G46" s="74">
        <f t="shared" si="29"/>
        <v>1184.46</v>
      </c>
    </row>
    <row r="47" spans="1:14">
      <c r="A47" s="33" t="s">
        <v>35</v>
      </c>
      <c r="B47" s="91">
        <v>47.8</v>
      </c>
      <c r="C47" s="73">
        <f t="shared" ref="C47:D47" si="36">B47*(1+C$4)*(1-C$5)+C$6</f>
        <v>47.8</v>
      </c>
      <c r="D47" s="97">
        <f t="shared" si="36"/>
        <v>48.844202816159992</v>
      </c>
      <c r="E47" s="73">
        <f t="shared" si="29"/>
        <v>49.46</v>
      </c>
      <c r="F47" s="97">
        <f t="shared" si="29"/>
        <v>50.87</v>
      </c>
      <c r="G47" s="74">
        <f t="shared" si="29"/>
        <v>52.34</v>
      </c>
    </row>
    <row r="48" spans="1:14">
      <c r="A48" s="33" t="s">
        <v>36</v>
      </c>
      <c r="B48" s="91">
        <v>1183.99</v>
      </c>
      <c r="C48" s="73">
        <f t="shared" ref="C48:D48" si="37">B48*(1+C$4)*(1-C$5)+C$6</f>
        <v>1183.99</v>
      </c>
      <c r="D48" s="97">
        <f t="shared" si="37"/>
        <v>1209.8545542323279</v>
      </c>
      <c r="E48" s="73">
        <f t="shared" si="29"/>
        <v>1225.29</v>
      </c>
      <c r="F48" s="97">
        <f t="shared" si="29"/>
        <v>1260.28</v>
      </c>
      <c r="G48" s="74">
        <f t="shared" si="29"/>
        <v>1296.8800000000001</v>
      </c>
    </row>
    <row r="49" spans="1:7">
      <c r="A49" s="33" t="s">
        <v>37</v>
      </c>
      <c r="B49" s="91">
        <v>47.8</v>
      </c>
      <c r="C49" s="73">
        <f t="shared" ref="C49:D49" si="38">B49*(1+C$4)*(1-C$5)+C$6</f>
        <v>47.8</v>
      </c>
      <c r="D49" s="97">
        <f t="shared" si="38"/>
        <v>48.844202816159992</v>
      </c>
      <c r="E49" s="73">
        <f t="shared" si="29"/>
        <v>49.46</v>
      </c>
      <c r="F49" s="97">
        <f t="shared" si="29"/>
        <v>50.87</v>
      </c>
      <c r="G49" s="74">
        <f t="shared" si="29"/>
        <v>52.34</v>
      </c>
    </row>
    <row r="50" spans="1:7">
      <c r="A50" s="33" t="s">
        <v>38</v>
      </c>
      <c r="B50" s="91">
        <v>51.25</v>
      </c>
      <c r="C50" s="73">
        <f t="shared" ref="C50:D50" si="39">B50*(1+C$4)*(1-C$5)+C$6</f>
        <v>51.25</v>
      </c>
      <c r="D50" s="97">
        <f t="shared" si="39"/>
        <v>52.369568918999995</v>
      </c>
      <c r="E50" s="73">
        <f t="shared" si="29"/>
        <v>53.03</v>
      </c>
      <c r="F50" s="97">
        <f t="shared" si="29"/>
        <v>54.54</v>
      </c>
      <c r="G50" s="74">
        <f t="shared" si="29"/>
        <v>56.12</v>
      </c>
    </row>
    <row r="51" spans="1:7">
      <c r="A51" s="33" t="s">
        <v>39</v>
      </c>
      <c r="B51" s="91">
        <v>339.63</v>
      </c>
      <c r="C51" s="73">
        <f t="shared" ref="C51:D51" si="40">B51*(1+C$4)*(1-C$5)+C$6</f>
        <v>339.63</v>
      </c>
      <c r="D51" s="97">
        <f t="shared" si="40"/>
        <v>347.04930130653594</v>
      </c>
      <c r="E51" s="73">
        <f t="shared" si="29"/>
        <v>351.47</v>
      </c>
      <c r="F51" s="97">
        <f t="shared" si="29"/>
        <v>361.5</v>
      </c>
      <c r="G51" s="74">
        <f t="shared" si="29"/>
        <v>372</v>
      </c>
    </row>
    <row r="52" spans="1:7">
      <c r="A52" s="33" t="s">
        <v>40</v>
      </c>
      <c r="B52" s="91">
        <v>93.21</v>
      </c>
      <c r="C52" s="73">
        <f t="shared" ref="C52:D52" si="41">B52*(1+C$4)*(1-C$5)+C$6</f>
        <v>93.21</v>
      </c>
      <c r="D52" s="97">
        <f t="shared" si="41"/>
        <v>95.246195491511983</v>
      </c>
      <c r="E52" s="73">
        <f t="shared" si="29"/>
        <v>96.46</v>
      </c>
      <c r="F52" s="97">
        <f t="shared" si="29"/>
        <v>99.21</v>
      </c>
      <c r="G52" s="74">
        <f t="shared" si="29"/>
        <v>102.09</v>
      </c>
    </row>
    <row r="53" spans="1:7">
      <c r="A53" s="33" t="s">
        <v>25</v>
      </c>
      <c r="B53" s="91">
        <v>105.54</v>
      </c>
      <c r="C53" s="73">
        <f t="shared" ref="C53:D55" si="42">B53*(1+C$4)*(1-C$5)+C$6</f>
        <v>105.54</v>
      </c>
      <c r="D53" s="97">
        <f t="shared" si="42"/>
        <v>107.84554738948799</v>
      </c>
      <c r="E53" s="73">
        <f t="shared" ref="E53:G55" si="43">ROUNDDOWN((D53*(1+E$4)*(1-E$5)+E$6),2)</f>
        <v>109.22</v>
      </c>
      <c r="F53" s="97">
        <f t="shared" si="43"/>
        <v>112.33</v>
      </c>
      <c r="G53" s="74">
        <f t="shared" si="43"/>
        <v>115.59</v>
      </c>
    </row>
    <row r="54" spans="1:7">
      <c r="A54" s="33" t="s">
        <v>33</v>
      </c>
      <c r="B54" s="91">
        <v>520.76</v>
      </c>
      <c r="C54" s="73">
        <f t="shared" si="42"/>
        <v>520.76</v>
      </c>
      <c r="D54" s="97">
        <f t="shared" si="42"/>
        <v>532.136130931872</v>
      </c>
      <c r="E54" s="73">
        <f t="shared" si="43"/>
        <v>538.91999999999996</v>
      </c>
      <c r="F54" s="97">
        <f t="shared" si="43"/>
        <v>554.30999999999995</v>
      </c>
      <c r="G54" s="74">
        <f t="shared" si="43"/>
        <v>570.41</v>
      </c>
    </row>
    <row r="55" spans="1:7">
      <c r="A55" s="33" t="s">
        <v>34</v>
      </c>
      <c r="B55" s="91">
        <v>80.87</v>
      </c>
      <c r="C55" s="73">
        <f t="shared" si="42"/>
        <v>80.87</v>
      </c>
      <c r="D55" s="97">
        <f t="shared" si="42"/>
        <v>82.636625141063988</v>
      </c>
      <c r="E55" s="73">
        <f t="shared" si="43"/>
        <v>83.69</v>
      </c>
      <c r="F55" s="97">
        <f t="shared" si="43"/>
        <v>86.08</v>
      </c>
      <c r="G55" s="74">
        <f t="shared" si="43"/>
        <v>88.58</v>
      </c>
    </row>
    <row r="56" spans="1:7">
      <c r="A56" s="81" t="s">
        <v>41</v>
      </c>
      <c r="B56" s="90"/>
      <c r="C56" s="80"/>
      <c r="D56" s="99"/>
      <c r="E56" s="80"/>
      <c r="F56" s="99"/>
      <c r="G56" s="84"/>
    </row>
    <row r="57" spans="1:7">
      <c r="A57" s="33" t="s">
        <v>42</v>
      </c>
      <c r="B57" s="91">
        <v>39.06</v>
      </c>
      <c r="C57" s="73">
        <f t="shared" ref="C57:D57" si="44">B57*(1+C$4)*(1-C$5)+C$6</f>
        <v>39.06</v>
      </c>
      <c r="D57" s="97">
        <f t="shared" si="44"/>
        <v>39.913275355632003</v>
      </c>
      <c r="E57" s="73">
        <f t="shared" ref="E57:G65" si="45">ROUNDDOWN((D57*(1+E$4)*(1-E$5)+E$6),2)</f>
        <v>40.42</v>
      </c>
      <c r="F57" s="97">
        <f t="shared" si="45"/>
        <v>41.57</v>
      </c>
      <c r="G57" s="74">
        <f t="shared" si="45"/>
        <v>42.77</v>
      </c>
    </row>
    <row r="58" spans="1:7">
      <c r="A58" s="33" t="s">
        <v>295</v>
      </c>
      <c r="B58" s="91">
        <v>554.08000000000004</v>
      </c>
      <c r="C58" s="73">
        <f t="shared" ref="C58:D58" si="46">B58*(1+C$4)*(1-C$5)+C$6</f>
        <v>554.08000000000004</v>
      </c>
      <c r="D58" s="97">
        <f t="shared" si="46"/>
        <v>566.184014568576</v>
      </c>
      <c r="E58" s="73">
        <f t="shared" si="45"/>
        <v>573.41</v>
      </c>
      <c r="F58" s="97">
        <f t="shared" si="45"/>
        <v>589.78</v>
      </c>
      <c r="G58" s="74">
        <f t="shared" si="45"/>
        <v>606.91</v>
      </c>
    </row>
    <row r="59" spans="1:7">
      <c r="A59" s="33" t="s">
        <v>296</v>
      </c>
      <c r="B59" s="91">
        <v>791.95</v>
      </c>
      <c r="C59" s="73">
        <f t="shared" ref="C59:D59" si="47">B59*(1+C$4)*(1-C$5)+C$6</f>
        <v>791.95</v>
      </c>
      <c r="D59" s="97">
        <f t="shared" si="47"/>
        <v>809.25034352003991</v>
      </c>
      <c r="E59" s="73">
        <f t="shared" si="45"/>
        <v>819.57</v>
      </c>
      <c r="F59" s="97">
        <f t="shared" si="45"/>
        <v>842.97</v>
      </c>
      <c r="G59" s="74">
        <f t="shared" si="45"/>
        <v>867.45</v>
      </c>
    </row>
    <row r="60" spans="1:7">
      <c r="A60" s="33" t="s">
        <v>297</v>
      </c>
      <c r="B60" s="91">
        <v>167.09</v>
      </c>
      <c r="C60" s="73">
        <f t="shared" ref="C60:D60" si="48">B60*(1+C$4)*(1-C$5)+C$6</f>
        <v>167.09</v>
      </c>
      <c r="D60" s="97">
        <f t="shared" si="48"/>
        <v>170.74012235464798</v>
      </c>
      <c r="E60" s="73">
        <f t="shared" si="45"/>
        <v>172.91</v>
      </c>
      <c r="F60" s="97">
        <f t="shared" si="45"/>
        <v>177.84</v>
      </c>
      <c r="G60" s="74">
        <f t="shared" si="45"/>
        <v>183</v>
      </c>
    </row>
    <row r="61" spans="1:7">
      <c r="A61" s="33" t="s">
        <v>298</v>
      </c>
      <c r="B61" s="91">
        <v>218.98</v>
      </c>
      <c r="C61" s="73">
        <f t="shared" ref="C61:D61" si="49">B61*(1+C$4)*(1-C$5)+C$6</f>
        <v>218.98</v>
      </c>
      <c r="D61" s="97">
        <f t="shared" si="49"/>
        <v>223.76367223185599</v>
      </c>
      <c r="E61" s="73">
        <f t="shared" si="45"/>
        <v>226.61</v>
      </c>
      <c r="F61" s="97">
        <f t="shared" si="45"/>
        <v>233.08</v>
      </c>
      <c r="G61" s="74">
        <f t="shared" si="45"/>
        <v>239.85</v>
      </c>
    </row>
    <row r="62" spans="1:7">
      <c r="A62" s="33" t="s">
        <v>299</v>
      </c>
      <c r="B62" s="91">
        <v>421.31</v>
      </c>
      <c r="C62" s="73">
        <f t="shared" ref="C62:D62" si="50">B62*(1+C$4)*(1-C$5)+C$6</f>
        <v>421.31</v>
      </c>
      <c r="D62" s="97">
        <f t="shared" si="50"/>
        <v>430.51362109783196</v>
      </c>
      <c r="E62" s="73">
        <f t="shared" si="45"/>
        <v>436</v>
      </c>
      <c r="F62" s="97">
        <f t="shared" si="45"/>
        <v>448.45</v>
      </c>
      <c r="G62" s="74">
        <f t="shared" si="45"/>
        <v>461.47</v>
      </c>
    </row>
    <row r="63" spans="1:7">
      <c r="A63" s="33" t="s">
        <v>300</v>
      </c>
      <c r="B63" s="91">
        <v>537.44000000000005</v>
      </c>
      <c r="C63" s="73">
        <f t="shared" ref="C63:D63" si="51">B63*(1+C$4)*(1-C$5)+C$6</f>
        <v>537.44000000000005</v>
      </c>
      <c r="D63" s="97">
        <f t="shared" si="51"/>
        <v>549.18050965516795</v>
      </c>
      <c r="E63" s="73">
        <f t="shared" si="45"/>
        <v>556.17999999999995</v>
      </c>
      <c r="F63" s="97">
        <f t="shared" si="45"/>
        <v>572.05999999999995</v>
      </c>
      <c r="G63" s="74">
        <f t="shared" si="45"/>
        <v>588.66999999999996</v>
      </c>
    </row>
    <row r="64" spans="1:7">
      <c r="A64" s="33" t="s">
        <v>43</v>
      </c>
      <c r="B64" s="91">
        <v>1054.06</v>
      </c>
      <c r="C64" s="73">
        <f t="shared" ref="C64:D64" si="52">B64*(1+C$4)*(1-C$5)+C$6</f>
        <v>1054.06</v>
      </c>
      <c r="D64" s="97">
        <f t="shared" si="52"/>
        <v>1077.0862012636319</v>
      </c>
      <c r="E64" s="73">
        <f t="shared" si="45"/>
        <v>1090.83</v>
      </c>
      <c r="F64" s="97">
        <f t="shared" si="45"/>
        <v>1121.98</v>
      </c>
      <c r="G64" s="74">
        <f t="shared" si="45"/>
        <v>1154.57</v>
      </c>
    </row>
    <row r="65" spans="1:7">
      <c r="A65" s="83" t="s">
        <v>44</v>
      </c>
      <c r="B65" s="92">
        <v>141.15</v>
      </c>
      <c r="C65" s="79">
        <f t="shared" ref="C65:D65" si="53">B65*(1+C$4)*(1-C$5)+C$6</f>
        <v>141.15</v>
      </c>
      <c r="D65" s="98">
        <f t="shared" si="53"/>
        <v>144.23345664228</v>
      </c>
      <c r="E65" s="73">
        <f t="shared" si="45"/>
        <v>146.07</v>
      </c>
      <c r="F65" s="97">
        <f t="shared" si="45"/>
        <v>150.24</v>
      </c>
      <c r="G65" s="74">
        <f t="shared" si="45"/>
        <v>154.6</v>
      </c>
    </row>
    <row r="66" spans="1:7">
      <c r="A66" s="81" t="s">
        <v>45</v>
      </c>
      <c r="B66" s="90"/>
      <c r="C66" s="80"/>
      <c r="D66" s="99"/>
      <c r="E66" s="80"/>
      <c r="F66" s="99"/>
      <c r="G66" s="84"/>
    </row>
    <row r="67" spans="1:7">
      <c r="A67" s="33" t="s">
        <v>289</v>
      </c>
      <c r="B67" s="91">
        <v>411.24</v>
      </c>
      <c r="C67" s="73">
        <f t="shared" ref="C67:D67" si="54">B67*(1+C$4)*(1-C$5)+C$6</f>
        <v>411.24</v>
      </c>
      <c r="D67" s="97">
        <f t="shared" si="54"/>
        <v>420.22363945852794</v>
      </c>
      <c r="E67" s="73">
        <f t="shared" ref="E67:G71" si="55">ROUNDDOWN((D67*(1+E$4)*(1-E$5)+E$6),2)</f>
        <v>425.58</v>
      </c>
      <c r="F67" s="97">
        <f t="shared" si="55"/>
        <v>437.73</v>
      </c>
      <c r="G67" s="74">
        <f t="shared" si="55"/>
        <v>450.44</v>
      </c>
    </row>
    <row r="68" spans="1:7">
      <c r="A68" s="33" t="s">
        <v>290</v>
      </c>
      <c r="B68" s="91">
        <v>509.96</v>
      </c>
      <c r="C68" s="73">
        <f t="shared" ref="C68:D68" si="56">B68*(1+C$4)*(1-C$5)+C$6</f>
        <v>509.96</v>
      </c>
      <c r="D68" s="97">
        <f t="shared" si="56"/>
        <v>521.10020226211191</v>
      </c>
      <c r="E68" s="73">
        <f t="shared" si="55"/>
        <v>527.75</v>
      </c>
      <c r="F68" s="97">
        <f t="shared" si="55"/>
        <v>542.82000000000005</v>
      </c>
      <c r="G68" s="74">
        <f t="shared" si="55"/>
        <v>558.58000000000004</v>
      </c>
    </row>
    <row r="69" spans="1:7">
      <c r="A69" s="33" t="s">
        <v>46</v>
      </c>
      <c r="B69" s="91">
        <v>361.89</v>
      </c>
      <c r="C69" s="73">
        <f t="shared" ref="C69:D69" si="57">B69*(1+C$4)*(1-C$5)+C$6</f>
        <v>361.89</v>
      </c>
      <c r="D69" s="97">
        <f t="shared" si="57"/>
        <v>369.79557650920793</v>
      </c>
      <c r="E69" s="73">
        <f t="shared" si="55"/>
        <v>374.51</v>
      </c>
      <c r="F69" s="97">
        <f t="shared" si="55"/>
        <v>385.2</v>
      </c>
      <c r="G69" s="74">
        <f t="shared" si="55"/>
        <v>396.38</v>
      </c>
    </row>
    <row r="70" spans="1:7">
      <c r="A70" s="33" t="s">
        <v>47</v>
      </c>
      <c r="B70" s="91">
        <v>883.04</v>
      </c>
      <c r="C70" s="73">
        <f t="shared" ref="C70:D70" si="58">B70*(1+C$4)*(1-C$5)+C$6</f>
        <v>883.04</v>
      </c>
      <c r="D70" s="97">
        <f t="shared" si="58"/>
        <v>902.33022708748786</v>
      </c>
      <c r="E70" s="73">
        <f t="shared" si="55"/>
        <v>913.84</v>
      </c>
      <c r="F70" s="97">
        <f t="shared" si="55"/>
        <v>939.94</v>
      </c>
      <c r="G70" s="74">
        <f t="shared" si="55"/>
        <v>967.24</v>
      </c>
    </row>
    <row r="71" spans="1:7">
      <c r="A71" s="83" t="s">
        <v>48</v>
      </c>
      <c r="B71" s="92">
        <v>164.47</v>
      </c>
      <c r="C71" s="79">
        <f t="shared" ref="C71:D71" si="59">B71*(1+C$4)*(1-C$5)+C$6</f>
        <v>164.47</v>
      </c>
      <c r="D71" s="98">
        <f t="shared" si="59"/>
        <v>168.06288780698395</v>
      </c>
      <c r="E71" s="73">
        <f t="shared" si="55"/>
        <v>170.2</v>
      </c>
      <c r="F71" s="97">
        <f t="shared" si="55"/>
        <v>175.06</v>
      </c>
      <c r="G71" s="74">
        <f t="shared" si="55"/>
        <v>180.14</v>
      </c>
    </row>
    <row r="72" spans="1:7">
      <c r="A72" s="81" t="s">
        <v>49</v>
      </c>
      <c r="B72" s="90"/>
      <c r="C72" s="80"/>
      <c r="D72" s="99"/>
      <c r="E72" s="80"/>
      <c r="F72" s="99"/>
      <c r="G72" s="84"/>
    </row>
    <row r="73" spans="1:7">
      <c r="A73" s="33" t="s">
        <v>301</v>
      </c>
      <c r="B73" s="91">
        <v>313.89999999999998</v>
      </c>
      <c r="C73" s="73">
        <f t="shared" ref="C73:D73" si="60">B73*(1+C$4)*(1-C$5)+C$6</f>
        <v>313.89999999999998</v>
      </c>
      <c r="D73" s="97">
        <f t="shared" si="60"/>
        <v>320.75722309607994</v>
      </c>
      <c r="E73" s="73">
        <f>ROUNDDOWN((D73*(1+E$4)*(1-E$5)+E$6),2)</f>
        <v>324.85000000000002</v>
      </c>
      <c r="F73" s="97">
        <f>ROUNDDOWN((E73*(1+F$4)*(1-F$5)+F$6),2)</f>
        <v>334.12</v>
      </c>
      <c r="G73" s="74">
        <f>ROUNDDOWN((F73*(1+G$4)*(1-G$5)+G$6),2)</f>
        <v>343.82</v>
      </c>
    </row>
    <row r="74" spans="1:7">
      <c r="A74" s="33" t="s">
        <v>302</v>
      </c>
      <c r="B74" s="91">
        <v>412.61</v>
      </c>
      <c r="C74" s="73">
        <f t="shared" ref="C74:D74" si="61">B74*(1+C$4)*(1-C$5)+C$6</f>
        <v>412.61</v>
      </c>
      <c r="D74" s="97">
        <f t="shared" si="61"/>
        <v>421.62356744719193</v>
      </c>
      <c r="E74" s="73">
        <f t="shared" ref="E74:G74" si="62">ROUNDDOWN((D74*(1+E$4)*(1-E$5)+E$6),2)</f>
        <v>427</v>
      </c>
      <c r="F74" s="97">
        <f t="shared" si="62"/>
        <v>439.19</v>
      </c>
      <c r="G74" s="74">
        <f t="shared" si="62"/>
        <v>451.94</v>
      </c>
    </row>
    <row r="75" spans="1:7">
      <c r="A75" s="33" t="s">
        <v>291</v>
      </c>
      <c r="B75" s="91">
        <v>190.51</v>
      </c>
      <c r="C75" s="73">
        <f t="shared" ref="C75:D75" si="63">B75*(1+C$4)*(1-C$5)+C$6</f>
        <v>190.51</v>
      </c>
      <c r="D75" s="97">
        <f t="shared" si="63"/>
        <v>194.67173804407196</v>
      </c>
      <c r="E75" s="73">
        <f t="shared" ref="E75:G75" si="64">ROUNDDOWN((D75*(1+E$4)*(1-E$5)+E$6),2)</f>
        <v>197.15</v>
      </c>
      <c r="F75" s="97">
        <f t="shared" si="64"/>
        <v>202.78</v>
      </c>
      <c r="G75" s="74">
        <f t="shared" si="64"/>
        <v>208.67</v>
      </c>
    </row>
    <row r="76" spans="1:7">
      <c r="A76" s="33" t="s">
        <v>292</v>
      </c>
      <c r="B76" s="91">
        <v>363.25</v>
      </c>
      <c r="C76" s="73">
        <f t="shared" ref="C76:D76" si="65">B76*(1+C$4)*(1-C$5)+C$6</f>
        <v>363.25</v>
      </c>
      <c r="D76" s="97">
        <f t="shared" si="65"/>
        <v>371.18528604539995</v>
      </c>
      <c r="E76" s="73">
        <f t="shared" ref="E76:G76" si="66">ROUNDDOWN((D76*(1+E$4)*(1-E$5)+E$6),2)</f>
        <v>375.92</v>
      </c>
      <c r="F76" s="97">
        <f t="shared" si="66"/>
        <v>386.65</v>
      </c>
      <c r="G76" s="74">
        <f t="shared" si="66"/>
        <v>397.88</v>
      </c>
    </row>
    <row r="77" spans="1:7">
      <c r="A77" s="33" t="s">
        <v>293</v>
      </c>
      <c r="B77" s="91">
        <v>239.87</v>
      </c>
      <c r="C77" s="73">
        <f t="shared" ref="C77:D77" si="67">B77*(1+C$4)*(1-C$5)+C$6</f>
        <v>239.87</v>
      </c>
      <c r="D77" s="97">
        <f t="shared" si="67"/>
        <v>245.11001944586397</v>
      </c>
      <c r="E77" s="73">
        <f t="shared" ref="E77:G77" si="68">ROUNDDOWN((D77*(1+E$4)*(1-E$5)+E$6),2)</f>
        <v>248.23</v>
      </c>
      <c r="F77" s="97">
        <f t="shared" si="68"/>
        <v>255.31</v>
      </c>
      <c r="G77" s="74">
        <f t="shared" si="68"/>
        <v>262.72000000000003</v>
      </c>
    </row>
    <row r="78" spans="1:7">
      <c r="A78" s="33" t="s">
        <v>294</v>
      </c>
      <c r="B78" s="91">
        <v>461.97</v>
      </c>
      <c r="C78" s="73">
        <f t="shared" ref="C78:D78" si="69">B78*(1+C$4)*(1-C$5)+C$6</f>
        <v>461.97</v>
      </c>
      <c r="D78" s="97">
        <f t="shared" si="69"/>
        <v>472.06184884898397</v>
      </c>
      <c r="E78" s="73">
        <f t="shared" ref="E78:G78" si="70">ROUNDDOWN((D78*(1+E$4)*(1-E$5)+E$6),2)</f>
        <v>478.08</v>
      </c>
      <c r="F78" s="97">
        <f t="shared" si="70"/>
        <v>491.73</v>
      </c>
      <c r="G78" s="74">
        <f t="shared" si="70"/>
        <v>506.01</v>
      </c>
    </row>
    <row r="79" spans="1:7">
      <c r="A79" s="33" t="s">
        <v>284</v>
      </c>
      <c r="B79" s="91">
        <v>865.98</v>
      </c>
      <c r="C79" s="73">
        <f t="shared" ref="C79:D79" si="71">B79*(1+C$4)*(1-C$5)+C$6</f>
        <v>865.98</v>
      </c>
      <c r="D79" s="97">
        <f t="shared" si="71"/>
        <v>884.89754717025596</v>
      </c>
      <c r="E79" s="73">
        <f t="shared" ref="E79:G79" si="72">ROUNDDOWN((D79*(1+E$4)*(1-E$5)+E$6),2)</f>
        <v>896.19</v>
      </c>
      <c r="F79" s="97">
        <f t="shared" si="72"/>
        <v>921.78</v>
      </c>
      <c r="G79" s="74">
        <f t="shared" si="72"/>
        <v>948.55</v>
      </c>
    </row>
    <row r="80" spans="1:7">
      <c r="A80" s="33" t="s">
        <v>283</v>
      </c>
      <c r="B80" s="91">
        <v>628.11</v>
      </c>
      <c r="C80" s="73">
        <f t="shared" ref="C80:D80" si="73">B80*(1+C$4)*(1-C$5)+C$6</f>
        <v>628.11</v>
      </c>
      <c r="D80" s="97">
        <f t="shared" si="73"/>
        <v>641.83121821879195</v>
      </c>
      <c r="E80" s="73">
        <f t="shared" ref="E80:G80" si="74">ROUNDDOWN((D80*(1+E$4)*(1-E$5)+E$6),2)</f>
        <v>650.02</v>
      </c>
      <c r="F80" s="97">
        <f t="shared" si="74"/>
        <v>668.58</v>
      </c>
      <c r="G80" s="74">
        <f t="shared" si="74"/>
        <v>688</v>
      </c>
    </row>
    <row r="81" spans="1:7">
      <c r="A81" s="33" t="s">
        <v>285</v>
      </c>
      <c r="B81" s="91">
        <v>389.19</v>
      </c>
      <c r="C81" s="73">
        <f t="shared" ref="C81:D81" si="75">B81*(1+C$4)*(1-C$5)+C$6</f>
        <v>389.19</v>
      </c>
      <c r="D81" s="97">
        <f t="shared" si="75"/>
        <v>397.69195175776792</v>
      </c>
      <c r="E81" s="73">
        <f t="shared" ref="E81:G81" si="76">ROUNDDOWN((D81*(1+E$4)*(1-E$5)+E$6),2)</f>
        <v>402.76</v>
      </c>
      <c r="F81" s="97">
        <f t="shared" si="76"/>
        <v>414.26</v>
      </c>
      <c r="G81" s="74">
        <f t="shared" si="76"/>
        <v>426.29</v>
      </c>
    </row>
    <row r="82" spans="1:7">
      <c r="A82" s="33" t="s">
        <v>286</v>
      </c>
      <c r="B82" s="91">
        <v>487.9</v>
      </c>
      <c r="C82" s="73">
        <f t="shared" ref="C82:D82" si="77">B82*(1+C$4)*(1-C$5)+C$6</f>
        <v>487.9</v>
      </c>
      <c r="D82" s="97">
        <f t="shared" si="77"/>
        <v>498.55829610887992</v>
      </c>
      <c r="E82" s="73">
        <f t="shared" ref="E82:G82" si="78">ROUNDDOWN((D82*(1+E$4)*(1-E$5)+E$6),2)</f>
        <v>504.92</v>
      </c>
      <c r="F82" s="97">
        <f t="shared" si="78"/>
        <v>519.34</v>
      </c>
      <c r="G82" s="74">
        <f t="shared" si="78"/>
        <v>534.41999999999996</v>
      </c>
    </row>
    <row r="83" spans="1:7">
      <c r="A83" s="33" t="s">
        <v>287</v>
      </c>
      <c r="B83" s="91">
        <v>495.34</v>
      </c>
      <c r="C83" s="73">
        <f t="shared" ref="C83:D83" si="79">B83*(1+C$4)*(1-C$5)+C$6</f>
        <v>495.34</v>
      </c>
      <c r="D83" s="97">
        <f t="shared" si="79"/>
        <v>506.16082474804796</v>
      </c>
      <c r="E83" s="73">
        <f t="shared" ref="E83:G83" si="80">ROUNDDOWN((D83*(1+E$4)*(1-E$5)+E$6),2)</f>
        <v>512.62</v>
      </c>
      <c r="F83" s="97">
        <f t="shared" si="80"/>
        <v>527.26</v>
      </c>
      <c r="G83" s="74">
        <f t="shared" si="80"/>
        <v>542.57000000000005</v>
      </c>
    </row>
    <row r="84" spans="1:7">
      <c r="A84" s="33" t="s">
        <v>288</v>
      </c>
      <c r="B84" s="91">
        <v>611.47</v>
      </c>
      <c r="C84" s="73">
        <f t="shared" ref="C84:D84" si="81">B84*(1+C$4)*(1-C$5)+C$6</f>
        <v>611.47</v>
      </c>
      <c r="D84" s="97">
        <f t="shared" si="81"/>
        <v>624.8277133053839</v>
      </c>
      <c r="E84" s="73">
        <f t="shared" ref="E84:G84" si="82">ROUNDDOWN((D84*(1+E$4)*(1-E$5)+E$6),2)</f>
        <v>632.79999999999995</v>
      </c>
      <c r="F84" s="97">
        <f t="shared" si="82"/>
        <v>650.87</v>
      </c>
      <c r="G84" s="74">
        <f t="shared" si="82"/>
        <v>669.77</v>
      </c>
    </row>
    <row r="85" spans="1:7">
      <c r="A85" s="33" t="s">
        <v>50</v>
      </c>
      <c r="B85" s="91">
        <v>1136.6300000000001</v>
      </c>
      <c r="C85" s="73">
        <f t="shared" ref="C85:D85" si="83">B85*(1+C$4)*(1-C$5)+C$6</f>
        <v>1136.6300000000001</v>
      </c>
      <c r="D85" s="97">
        <f t="shared" si="83"/>
        <v>1161.4599633249361</v>
      </c>
      <c r="E85" s="73">
        <f t="shared" ref="E85:G85" si="84">ROUNDDOWN((D85*(1+E$4)*(1-E$5)+E$6),2)</f>
        <v>1176.28</v>
      </c>
      <c r="F85" s="97">
        <f t="shared" si="84"/>
        <v>1209.8699999999999</v>
      </c>
      <c r="G85" s="74">
        <f t="shared" si="84"/>
        <v>1245.01</v>
      </c>
    </row>
    <row r="86" spans="1:7" ht="15.75" thickBot="1">
      <c r="A86" s="35" t="s">
        <v>51</v>
      </c>
      <c r="B86" s="93">
        <v>153.49</v>
      </c>
      <c r="C86" s="76">
        <f t="shared" ref="C86:D86" si="85">B86*(1+C$4)*(1-C$5)+C$6</f>
        <v>153.49</v>
      </c>
      <c r="D86" s="100">
        <f t="shared" si="85"/>
        <v>156.843026992728</v>
      </c>
      <c r="E86" s="76">
        <f>ROUNDDOWN((D86*(1+E$4)*(1-E$5)+E$6),2)</f>
        <v>158.84</v>
      </c>
      <c r="F86" s="100">
        <f>ROUNDDOWN((E86*(1+F$4)*(1-F$5)+F$6),2)</f>
        <v>163.37</v>
      </c>
      <c r="G86" s="77">
        <f>ROUNDDOWN((F86*(1+G$4)*(1-G$5)+G$6),2)</f>
        <v>168.11</v>
      </c>
    </row>
    <row r="89" spans="1:7">
      <c r="B89"/>
    </row>
    <row r="90" spans="1:7">
      <c r="B90"/>
    </row>
    <row r="91" spans="1:7">
      <c r="B91" s="173"/>
    </row>
  </sheetData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9"/>
  <sheetViews>
    <sheetView showGridLines="0" workbookViewId="0"/>
  </sheetViews>
  <sheetFormatPr defaultRowHeight="15"/>
  <cols>
    <col min="1" max="1" width="42.28515625" bestFit="1" customWidth="1"/>
    <col min="2" max="2" width="17.7109375" style="1" customWidth="1"/>
    <col min="3" max="7" width="17.7109375" customWidth="1"/>
  </cols>
  <sheetData>
    <row r="1" spans="1:15">
      <c r="A1" s="6" t="s">
        <v>71</v>
      </c>
      <c r="B1" s="6"/>
      <c r="C1" s="6"/>
      <c r="D1" s="6"/>
      <c r="E1" s="6"/>
      <c r="F1" s="6"/>
      <c r="G1" s="6"/>
    </row>
    <row r="2" spans="1:15" ht="15.75" thickBot="1"/>
    <row r="3" spans="1:15">
      <c r="A3" s="30"/>
      <c r="B3" s="62"/>
      <c r="C3" s="116" t="s">
        <v>64</v>
      </c>
      <c r="D3" s="31" t="s">
        <v>65</v>
      </c>
      <c r="E3" s="116" t="s">
        <v>66</v>
      </c>
      <c r="F3" s="31" t="s">
        <v>67</v>
      </c>
      <c r="G3" s="123" t="s">
        <v>68</v>
      </c>
    </row>
    <row r="4" spans="1:15" ht="18">
      <c r="A4" s="33" t="s">
        <v>76</v>
      </c>
      <c r="B4" s="63"/>
      <c r="C4" s="117"/>
      <c r="D4" s="59">
        <f>'CPI X-Factors &amp; Adjustments'!H5</f>
        <v>1.84E-2</v>
      </c>
      <c r="E4" s="120">
        <f>'CPI X-Factors &amp; Adjustments'!I5</f>
        <v>8.6058519793459354E-3</v>
      </c>
      <c r="F4" s="59">
        <f>'CPI X-Factors &amp; Adjustments'!J5</f>
        <v>2.4199999999999999E-2</v>
      </c>
      <c r="G4" s="124">
        <f>'CPI X-Factors &amp; Adjustments'!K5</f>
        <v>2.4199999999999999E-2</v>
      </c>
    </row>
    <row r="5" spans="1:15" ht="18.75">
      <c r="A5" s="64" t="s">
        <v>75</v>
      </c>
      <c r="B5" s="51"/>
      <c r="C5" s="118"/>
      <c r="D5" s="85">
        <f>'CPI X-Factors &amp; Adjustments'!H9</f>
        <v>-3.3830000000000002E-3</v>
      </c>
      <c r="E5" s="121">
        <f>'CPI X-Factors &amp; Adjustments'!I9</f>
        <v>-4.1219999999999998E-3</v>
      </c>
      <c r="F5" s="85">
        <f>'CPI X-Factors &amp; Adjustments'!J9</f>
        <v>-4.2579999999999996E-3</v>
      </c>
      <c r="G5" s="125">
        <f>'CPI X-Factors &amp; Adjustments'!K9</f>
        <v>-4.7330000000000002E-3</v>
      </c>
    </row>
    <row r="6" spans="1:15" ht="19.5" thickBot="1">
      <c r="A6" s="64" t="s">
        <v>77</v>
      </c>
      <c r="B6" s="51"/>
      <c r="C6" s="118"/>
      <c r="D6" s="177">
        <f>'CPI X-Factors &amp; Adjustments'!H16</f>
        <v>0</v>
      </c>
      <c r="E6" s="178">
        <f>'CPI X-Factors &amp; Adjustments'!I16</f>
        <v>0</v>
      </c>
      <c r="F6" s="177">
        <f>'CPI X-Factors &amp; Adjustments'!J16</f>
        <v>0</v>
      </c>
      <c r="G6" s="179">
        <f>'CPI X-Factors &amp; Adjustments'!K16</f>
        <v>0</v>
      </c>
    </row>
    <row r="7" spans="1:15" ht="15.75" thickBot="1">
      <c r="A7" s="174" t="s">
        <v>304</v>
      </c>
      <c r="B7" s="175"/>
      <c r="C7" s="181"/>
      <c r="D7" s="182">
        <f>(1+D4)*(1-D5)-1</f>
        <v>2.1845247199999918E-2</v>
      </c>
      <c r="E7" s="182">
        <f t="shared" ref="E7:G7" si="0">(1+E4)*(1-E5)-1</f>
        <v>1.276332530120472E-2</v>
      </c>
      <c r="F7" s="182">
        <f t="shared" si="0"/>
        <v>2.8561043600000113E-2</v>
      </c>
      <c r="G7" s="176">
        <f t="shared" si="0"/>
        <v>2.90475386000002E-2</v>
      </c>
      <c r="J7" s="41"/>
    </row>
    <row r="8" spans="1:15">
      <c r="A8" s="71" t="s">
        <v>63</v>
      </c>
      <c r="B8" s="180" t="s">
        <v>79</v>
      </c>
      <c r="C8" s="150" t="s">
        <v>193</v>
      </c>
      <c r="D8" s="150" t="s">
        <v>193</v>
      </c>
      <c r="E8" s="115" t="s">
        <v>80</v>
      </c>
      <c r="F8" s="95" t="s">
        <v>81</v>
      </c>
      <c r="G8" s="72" t="s">
        <v>81</v>
      </c>
      <c r="J8" s="41"/>
    </row>
    <row r="9" spans="1:15">
      <c r="A9" s="71"/>
      <c r="B9" s="89" t="s">
        <v>64</v>
      </c>
      <c r="C9" s="150" t="s">
        <v>64</v>
      </c>
      <c r="D9" s="150" t="s">
        <v>65</v>
      </c>
      <c r="E9" s="115" t="s">
        <v>66</v>
      </c>
      <c r="F9" s="95" t="s">
        <v>67</v>
      </c>
      <c r="G9" s="72" t="s">
        <v>68</v>
      </c>
      <c r="J9" s="41"/>
    </row>
    <row r="10" spans="1:15">
      <c r="A10" s="71"/>
      <c r="B10" s="89" t="s">
        <v>82</v>
      </c>
      <c r="C10" s="150" t="s">
        <v>83</v>
      </c>
      <c r="D10" s="150" t="s">
        <v>83</v>
      </c>
      <c r="E10" s="115" t="s">
        <v>83</v>
      </c>
      <c r="F10" s="95" t="s">
        <v>83</v>
      </c>
      <c r="G10" s="72" t="s">
        <v>83</v>
      </c>
      <c r="J10" s="41"/>
    </row>
    <row r="11" spans="1:15">
      <c r="A11" s="71"/>
      <c r="B11" s="151" t="s">
        <v>101</v>
      </c>
      <c r="C11" s="152" t="s">
        <v>101</v>
      </c>
      <c r="D11" s="152" t="s">
        <v>101</v>
      </c>
      <c r="E11" s="115" t="s">
        <v>101</v>
      </c>
      <c r="F11" s="95" t="s">
        <v>101</v>
      </c>
      <c r="G11" s="72" t="s">
        <v>101</v>
      </c>
      <c r="J11" s="41"/>
    </row>
    <row r="12" spans="1:15">
      <c r="A12" s="81" t="s">
        <v>100</v>
      </c>
      <c r="B12" s="90"/>
      <c r="C12" s="78"/>
      <c r="D12" s="96"/>
      <c r="E12" s="78"/>
      <c r="F12" s="96"/>
      <c r="G12" s="82"/>
      <c r="J12" s="41"/>
    </row>
    <row r="13" spans="1:15">
      <c r="A13" s="33" t="s">
        <v>92</v>
      </c>
      <c r="B13" s="91">
        <v>88.06</v>
      </c>
      <c r="C13" s="63">
        <f t="shared" ref="C13:D14" si="1">B13*(1+C$4)*(1-C$5)+C$6</f>
        <v>88.06</v>
      </c>
      <c r="D13" s="91">
        <f t="shared" si="1"/>
        <v>89.983692468431997</v>
      </c>
      <c r="E13" s="63">
        <f>ROUNDDOWN((D13*(1+E$4)*(1-E$5)+E$6),2)</f>
        <v>91.13</v>
      </c>
      <c r="F13" s="91">
        <f>ROUNDDOWN((E13*(1+F$4)*(1-F$5)+F$6),2)</f>
        <v>93.73</v>
      </c>
      <c r="G13" s="86">
        <f>ROUNDDOWN((F13*(1+G$4)*(1-G$5)+G$6),2)</f>
        <v>96.45</v>
      </c>
      <c r="J13" s="41"/>
    </row>
    <row r="14" spans="1:15">
      <c r="A14" s="33" t="s">
        <v>185</v>
      </c>
      <c r="B14" s="91">
        <v>108.06</v>
      </c>
      <c r="C14" s="63">
        <f t="shared" si="1"/>
        <v>108.06</v>
      </c>
      <c r="D14" s="91">
        <f t="shared" si="1"/>
        <v>110.42059741243199</v>
      </c>
      <c r="E14" s="63">
        <f t="shared" ref="E14:F14" si="2">ROUNDDOWN((D14*(1+E$4)*(1-E$5)+E$6),2)</f>
        <v>111.82</v>
      </c>
      <c r="F14" s="91">
        <f t="shared" si="2"/>
        <v>115.01</v>
      </c>
      <c r="G14" s="86">
        <f t="shared" ref="G14:G31" si="3">ROUNDDOWN((F14*(1+G$4)*(1-G$5)+G$6),2)</f>
        <v>118.35</v>
      </c>
      <c r="J14" s="41"/>
    </row>
    <row r="15" spans="1:15">
      <c r="A15" s="33" t="s">
        <v>84</v>
      </c>
      <c r="B15" s="91">
        <v>112.83</v>
      </c>
      <c r="C15" s="63">
        <f t="shared" ref="C15:D15" si="4">B15*(1+C$4)*(1-C$5)+C$6</f>
        <v>112.83</v>
      </c>
      <c r="D15" s="91">
        <f t="shared" si="4"/>
        <v>115.29479924157599</v>
      </c>
      <c r="E15" s="63">
        <f t="shared" ref="E15:F15" si="5">ROUNDDOWN((D15*(1+E$4)*(1-E$5)+E$6),2)</f>
        <v>116.76</v>
      </c>
      <c r="F15" s="91">
        <f t="shared" si="5"/>
        <v>120.09</v>
      </c>
      <c r="G15" s="86">
        <f t="shared" si="3"/>
        <v>123.57</v>
      </c>
      <c r="J15" s="41"/>
      <c r="K15" s="41"/>
      <c r="L15" s="41"/>
      <c r="M15" s="41"/>
      <c r="N15" s="41"/>
      <c r="O15" s="40"/>
    </row>
    <row r="16" spans="1:15">
      <c r="A16" s="33" t="s">
        <v>85</v>
      </c>
      <c r="B16" s="91">
        <v>135.33000000000001</v>
      </c>
      <c r="C16" s="63">
        <f t="shared" ref="C16:D16" si="6">B16*(1+C$4)*(1-C$5)+C$6</f>
        <v>135.33000000000001</v>
      </c>
      <c r="D16" s="91">
        <f t="shared" si="6"/>
        <v>138.286317303576</v>
      </c>
      <c r="E16" s="63">
        <f t="shared" ref="E16:F16" si="7">ROUNDDOWN((D16*(1+E$4)*(1-E$5)+E$6),2)</f>
        <v>140.05000000000001</v>
      </c>
      <c r="F16" s="91">
        <f t="shared" si="7"/>
        <v>144.04</v>
      </c>
      <c r="G16" s="86">
        <f t="shared" si="3"/>
        <v>148.22</v>
      </c>
      <c r="J16" s="41"/>
      <c r="K16" s="41"/>
      <c r="L16" s="41"/>
      <c r="M16" s="41"/>
      <c r="N16" s="41"/>
    </row>
    <row r="17" spans="1:14">
      <c r="A17" s="33" t="s">
        <v>86</v>
      </c>
      <c r="B17" s="91">
        <v>122.34</v>
      </c>
      <c r="C17" s="63">
        <f t="shared" ref="C17:D17" si="8">B17*(1+C$4)*(1-C$5)+C$6</f>
        <v>122.34</v>
      </c>
      <c r="D17" s="91">
        <f t="shared" si="8"/>
        <v>125.01254754244799</v>
      </c>
      <c r="E17" s="63">
        <f t="shared" ref="E17:F17" si="9">ROUNDDOWN((D17*(1+E$4)*(1-E$5)+E$6),2)</f>
        <v>126.6</v>
      </c>
      <c r="F17" s="91">
        <f t="shared" si="9"/>
        <v>130.21</v>
      </c>
      <c r="G17" s="86">
        <f t="shared" si="3"/>
        <v>133.99</v>
      </c>
      <c r="I17" s="85"/>
      <c r="J17" s="41"/>
      <c r="K17" s="41"/>
      <c r="L17" s="41"/>
      <c r="M17" s="41"/>
      <c r="N17" s="41"/>
    </row>
    <row r="18" spans="1:14">
      <c r="A18" s="33" t="s">
        <v>87</v>
      </c>
      <c r="B18" s="91">
        <v>120.9</v>
      </c>
      <c r="C18" s="63">
        <f t="shared" ref="C18:D18" si="10">B18*(1+C$4)*(1-C$5)+C$6</f>
        <v>120.9</v>
      </c>
      <c r="D18" s="91">
        <f t="shared" si="10"/>
        <v>123.54109038647999</v>
      </c>
      <c r="E18" s="63">
        <f t="shared" ref="E18:F18" si="11">ROUNDDOWN((D18*(1+E$4)*(1-E$5)+E$6),2)</f>
        <v>125.11</v>
      </c>
      <c r="F18" s="91">
        <f t="shared" si="11"/>
        <v>128.68</v>
      </c>
      <c r="G18" s="86">
        <f t="shared" si="3"/>
        <v>132.41</v>
      </c>
      <c r="J18" s="41"/>
      <c r="K18" s="41"/>
      <c r="L18" s="41"/>
      <c r="M18" s="41"/>
      <c r="N18" s="41"/>
    </row>
    <row r="19" spans="1:14">
      <c r="A19" s="33" t="s">
        <v>88</v>
      </c>
      <c r="B19" s="91">
        <v>102.02</v>
      </c>
      <c r="C19" s="63">
        <f t="shared" ref="C19:D20" si="12">B19*(1+C$4)*(1-C$5)+C$6</f>
        <v>102.02</v>
      </c>
      <c r="D19" s="91">
        <f t="shared" si="12"/>
        <v>104.24865211934399</v>
      </c>
      <c r="E19" s="63">
        <f t="shared" ref="E19:F19" si="13">ROUNDDOWN((D19*(1+E$4)*(1-E$5)+E$6),2)</f>
        <v>105.57</v>
      </c>
      <c r="F19" s="91">
        <f t="shared" si="13"/>
        <v>108.58</v>
      </c>
      <c r="G19" s="86">
        <f t="shared" si="3"/>
        <v>111.73</v>
      </c>
      <c r="J19" s="41"/>
      <c r="K19" s="41"/>
      <c r="L19" s="41"/>
      <c r="M19" s="41"/>
      <c r="N19" s="41"/>
    </row>
    <row r="20" spans="1:14">
      <c r="A20" s="33" t="s">
        <v>183</v>
      </c>
      <c r="B20" s="91">
        <v>122.02</v>
      </c>
      <c r="C20" s="63">
        <f t="shared" si="12"/>
        <v>122.02</v>
      </c>
      <c r="D20" s="91">
        <f t="shared" si="12"/>
        <v>124.68555706334398</v>
      </c>
      <c r="E20" s="63">
        <f t="shared" ref="E20:F20" si="14">ROUNDDOWN((D20*(1+E$4)*(1-E$5)+E$6),2)</f>
        <v>126.27</v>
      </c>
      <c r="F20" s="91">
        <f t="shared" si="14"/>
        <v>129.87</v>
      </c>
      <c r="G20" s="86">
        <f t="shared" si="3"/>
        <v>133.63999999999999</v>
      </c>
      <c r="J20" s="41"/>
      <c r="K20" s="41"/>
      <c r="L20" s="41"/>
      <c r="M20" s="41"/>
      <c r="N20" s="41"/>
    </row>
    <row r="21" spans="1:14">
      <c r="A21" s="33" t="s">
        <v>89</v>
      </c>
      <c r="B21" s="91">
        <v>110.56</v>
      </c>
      <c r="C21" s="63">
        <f t="shared" ref="C21:D21" si="15">B21*(1+C$4)*(1-C$5)+C$6</f>
        <v>110.56</v>
      </c>
      <c r="D21" s="91">
        <f t="shared" si="15"/>
        <v>112.97521053043198</v>
      </c>
      <c r="E21" s="63">
        <f t="shared" ref="E21:F21" si="16">ROUNDDOWN((D21*(1+E$4)*(1-E$5)+E$6),2)</f>
        <v>114.41</v>
      </c>
      <c r="F21" s="91">
        <f t="shared" si="16"/>
        <v>117.67</v>
      </c>
      <c r="G21" s="86">
        <f t="shared" si="3"/>
        <v>121.08</v>
      </c>
      <c r="J21" s="41"/>
      <c r="K21" s="41"/>
      <c r="L21" s="41"/>
      <c r="M21" s="41"/>
      <c r="N21" s="41"/>
    </row>
    <row r="22" spans="1:14">
      <c r="A22" s="33" t="s">
        <v>90</v>
      </c>
      <c r="B22" s="91">
        <v>122.55</v>
      </c>
      <c r="C22" s="63">
        <f t="shared" ref="C22:D22" si="17">B22*(1+C$4)*(1-C$5)+C$6</f>
        <v>122.55</v>
      </c>
      <c r="D22" s="91">
        <f t="shared" si="17"/>
        <v>125.22713504435998</v>
      </c>
      <c r="E22" s="63">
        <f t="shared" ref="E22:F22" si="18">ROUNDDOWN((D22*(1+E$4)*(1-E$5)+E$6),2)</f>
        <v>126.82</v>
      </c>
      <c r="F22" s="91">
        <f t="shared" si="18"/>
        <v>130.44</v>
      </c>
      <c r="G22" s="86">
        <f t="shared" si="3"/>
        <v>134.22</v>
      </c>
      <c r="J22" s="41"/>
      <c r="K22" s="41"/>
      <c r="L22" s="41"/>
      <c r="M22" s="41"/>
      <c r="N22" s="41"/>
    </row>
    <row r="23" spans="1:14">
      <c r="A23" s="33" t="s">
        <v>91</v>
      </c>
      <c r="B23" s="91">
        <v>114.89</v>
      </c>
      <c r="C23" s="63">
        <f t="shared" ref="C23:D24" si="19">B23*(1+C$4)*(1-C$5)+C$6</f>
        <v>114.89</v>
      </c>
      <c r="D23" s="91">
        <f t="shared" si="19"/>
        <v>117.39980045080799</v>
      </c>
      <c r="E23" s="63">
        <f t="shared" ref="E23:F23" si="20">ROUNDDOWN((D23*(1+E$4)*(1-E$5)+E$6),2)</f>
        <v>118.89</v>
      </c>
      <c r="F23" s="91">
        <f t="shared" si="20"/>
        <v>122.28</v>
      </c>
      <c r="G23" s="86">
        <f t="shared" si="3"/>
        <v>125.83</v>
      </c>
      <c r="J23" s="41"/>
      <c r="K23" s="41"/>
      <c r="L23" s="41"/>
      <c r="M23" s="41"/>
      <c r="N23" s="41"/>
    </row>
    <row r="24" spans="1:14">
      <c r="A24" s="33" t="s">
        <v>184</v>
      </c>
      <c r="B24" s="91">
        <v>134.88999999999999</v>
      </c>
      <c r="C24" s="63">
        <f t="shared" si="19"/>
        <v>134.88999999999999</v>
      </c>
      <c r="D24" s="91">
        <f t="shared" si="19"/>
        <v>137.83670539480798</v>
      </c>
      <c r="E24" s="63">
        <f t="shared" ref="E24:F24" si="21">ROUNDDOWN((D24*(1+E$4)*(1-E$5)+E$6),2)</f>
        <v>139.59</v>
      </c>
      <c r="F24" s="91">
        <f t="shared" si="21"/>
        <v>143.57</v>
      </c>
      <c r="G24" s="86">
        <f t="shared" si="3"/>
        <v>147.74</v>
      </c>
      <c r="J24" s="41"/>
      <c r="K24" s="41"/>
      <c r="L24" s="41"/>
      <c r="M24" s="41"/>
      <c r="N24" s="41"/>
    </row>
    <row r="25" spans="1:14" ht="16.5" customHeight="1">
      <c r="A25" s="33" t="s">
        <v>98</v>
      </c>
      <c r="B25" s="91">
        <v>130.47999999999999</v>
      </c>
      <c r="C25" s="63">
        <f t="shared" ref="C25:D25" si="22">B25*(1+C$4)*(1-C$5)+C$6</f>
        <v>130.47999999999999</v>
      </c>
      <c r="D25" s="91">
        <f t="shared" si="22"/>
        <v>133.33036785465598</v>
      </c>
      <c r="E25" s="63">
        <f t="shared" ref="E25:F25" si="23">ROUNDDOWN((D25*(1+E$4)*(1-E$5)+E$6),2)</f>
        <v>135.03</v>
      </c>
      <c r="F25" s="91">
        <f t="shared" si="23"/>
        <v>138.88</v>
      </c>
      <c r="G25" s="86">
        <f t="shared" si="3"/>
        <v>142.91</v>
      </c>
      <c r="J25" s="41"/>
      <c r="K25" s="41"/>
      <c r="L25" s="41"/>
      <c r="M25" s="41"/>
      <c r="N25" s="41"/>
    </row>
    <row r="26" spans="1:14" ht="16.5" customHeight="1">
      <c r="A26" s="33" t="s">
        <v>99</v>
      </c>
      <c r="B26" s="91">
        <v>150.19999999999999</v>
      </c>
      <c r="C26" s="63">
        <f t="shared" ref="C26:D26" si="24">B26*(1+C$4)*(1-C$5)+C$6</f>
        <v>150.19999999999999</v>
      </c>
      <c r="D26" s="91">
        <f t="shared" si="24"/>
        <v>153.48115612943997</v>
      </c>
      <c r="E26" s="63">
        <f t="shared" ref="E26:F26" si="25">ROUNDDOWN((D26*(1+E$4)*(1-E$5)+E$6),2)</f>
        <v>155.44</v>
      </c>
      <c r="F26" s="91">
        <f t="shared" si="25"/>
        <v>159.87</v>
      </c>
      <c r="G26" s="86">
        <f t="shared" si="3"/>
        <v>164.51</v>
      </c>
      <c r="J26" s="41"/>
      <c r="K26" s="41"/>
      <c r="L26" s="41"/>
      <c r="M26" s="41"/>
      <c r="N26" s="41"/>
    </row>
    <row r="27" spans="1:14">
      <c r="A27" s="33" t="s">
        <v>93</v>
      </c>
      <c r="B27" s="91">
        <v>110.03</v>
      </c>
      <c r="C27" s="63">
        <f t="shared" ref="C27:D27" si="26">B27*(1+C$4)*(1-C$5)+C$6</f>
        <v>110.03</v>
      </c>
      <c r="D27" s="91">
        <f t="shared" si="26"/>
        <v>112.43363254941599</v>
      </c>
      <c r="E27" s="63">
        <f t="shared" ref="E27:F27" si="27">ROUNDDOWN((D27*(1+E$4)*(1-E$5)+E$6),2)</f>
        <v>113.86</v>
      </c>
      <c r="F27" s="91">
        <f t="shared" si="27"/>
        <v>117.11</v>
      </c>
      <c r="G27" s="86">
        <f t="shared" si="3"/>
        <v>120.51</v>
      </c>
      <c r="J27" s="41"/>
      <c r="K27" s="41"/>
      <c r="L27" s="41"/>
      <c r="M27" s="41"/>
      <c r="N27" s="41"/>
    </row>
    <row r="28" spans="1:14">
      <c r="A28" s="33" t="s">
        <v>97</v>
      </c>
      <c r="B28" s="91">
        <v>101.43</v>
      </c>
      <c r="C28" s="63">
        <f t="shared" ref="C28:D28" si="28">B28*(1+C$4)*(1-C$5)+C$6</f>
        <v>101.43</v>
      </c>
      <c r="D28" s="91">
        <f t="shared" si="28"/>
        <v>103.64576342349599</v>
      </c>
      <c r="E28" s="63">
        <f t="shared" ref="E28:F28" si="29">ROUNDDOWN((D28*(1+E$4)*(1-E$5)+E$6),2)</f>
        <v>104.96</v>
      </c>
      <c r="F28" s="91">
        <f t="shared" si="29"/>
        <v>107.95</v>
      </c>
      <c r="G28" s="86">
        <f t="shared" si="3"/>
        <v>111.08</v>
      </c>
      <c r="J28" s="41"/>
      <c r="K28" s="41"/>
      <c r="L28" s="41"/>
      <c r="M28" s="41"/>
      <c r="N28" s="41"/>
    </row>
    <row r="29" spans="1:14">
      <c r="A29" s="33" t="s">
        <v>94</v>
      </c>
      <c r="B29" s="91">
        <v>99.99</v>
      </c>
      <c r="C29" s="63">
        <f t="shared" ref="C29:D29" si="30">B29*(1+C$4)*(1-C$5)+C$6</f>
        <v>99.99</v>
      </c>
      <c r="D29" s="91">
        <f t="shared" si="30"/>
        <v>102.17430626752798</v>
      </c>
      <c r="E29" s="63">
        <f t="shared" ref="E29:F29" si="31">ROUNDDOWN((D29*(1+E$4)*(1-E$5)+E$6),2)</f>
        <v>103.47</v>
      </c>
      <c r="F29" s="91">
        <f t="shared" si="31"/>
        <v>106.42</v>
      </c>
      <c r="G29" s="86">
        <f t="shared" si="3"/>
        <v>109.51</v>
      </c>
      <c r="J29" s="41"/>
      <c r="K29" s="41"/>
      <c r="L29" s="41"/>
      <c r="M29" s="41"/>
      <c r="N29" s="41"/>
    </row>
    <row r="30" spans="1:14">
      <c r="A30" s="33" t="s">
        <v>95</v>
      </c>
      <c r="B30" s="91">
        <v>94.16</v>
      </c>
      <c r="C30" s="63">
        <f t="shared" ref="C30:D30" si="32">B30*(1+C$4)*(1-C$5)+C$6</f>
        <v>94.16</v>
      </c>
      <c r="D30" s="91">
        <f t="shared" si="32"/>
        <v>96.216948476351988</v>
      </c>
      <c r="E30" s="63">
        <f t="shared" ref="E30:F31" si="33">ROUNDDOWN((D30*(1+E$4)*(1-E$5)+E$6),2)</f>
        <v>97.44</v>
      </c>
      <c r="F30" s="91">
        <f t="shared" si="33"/>
        <v>100.22</v>
      </c>
      <c r="G30" s="86">
        <f t="shared" si="3"/>
        <v>103.13</v>
      </c>
      <c r="J30" s="41"/>
      <c r="K30" s="41"/>
      <c r="L30" s="41"/>
      <c r="M30" s="41"/>
      <c r="N30" s="41"/>
    </row>
    <row r="31" spans="1:14" ht="15.75" thickBot="1">
      <c r="A31" s="35" t="s">
        <v>96</v>
      </c>
      <c r="B31" s="93">
        <v>135.85</v>
      </c>
      <c r="C31" s="75">
        <f t="shared" ref="C31:D31" si="34">B31*(1+C$4)*(1-C$5)+C$6</f>
        <v>135.85</v>
      </c>
      <c r="D31" s="93">
        <f t="shared" si="34"/>
        <v>138.81767683211999</v>
      </c>
      <c r="E31" s="75">
        <f t="shared" si="33"/>
        <v>140.58000000000001</v>
      </c>
      <c r="F31" s="93">
        <f t="shared" si="33"/>
        <v>144.59</v>
      </c>
      <c r="G31" s="87">
        <f t="shared" si="3"/>
        <v>148.78</v>
      </c>
      <c r="J31" s="41"/>
      <c r="K31" s="41"/>
      <c r="L31" s="41"/>
      <c r="M31" s="41"/>
      <c r="N31" s="41"/>
    </row>
    <row r="32" spans="1:14">
      <c r="J32" s="41"/>
      <c r="K32" s="41"/>
      <c r="L32" s="41"/>
      <c r="M32" s="41"/>
      <c r="N32" s="41"/>
    </row>
    <row r="34" spans="2:2">
      <c r="B34"/>
    </row>
    <row r="35" spans="2:2">
      <c r="B35"/>
    </row>
    <row r="36" spans="2:2">
      <c r="B36" s="173"/>
    </row>
    <row r="37" spans="2:2">
      <c r="B37" s="173"/>
    </row>
    <row r="38" spans="2:2">
      <c r="B38" s="173"/>
    </row>
    <row r="39" spans="2:2">
      <c r="B39" s="173"/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8"/>
  <sheetViews>
    <sheetView showGridLines="0" workbookViewId="0"/>
  </sheetViews>
  <sheetFormatPr defaultRowHeight="15"/>
  <cols>
    <col min="1" max="1" width="35.42578125" customWidth="1"/>
    <col min="2" max="2" width="15.85546875" style="1" customWidth="1"/>
    <col min="3" max="13" width="15.85546875" customWidth="1"/>
  </cols>
  <sheetData>
    <row r="1" spans="1:15">
      <c r="A1" s="6" t="s">
        <v>72</v>
      </c>
      <c r="B1" s="6"/>
      <c r="C1" s="6"/>
      <c r="D1" s="6"/>
      <c r="E1" s="6"/>
      <c r="F1" s="6"/>
      <c r="G1" s="6"/>
    </row>
    <row r="2" spans="1:15" ht="15.75" thickBot="1"/>
    <row r="3" spans="1:15">
      <c r="A3" s="30"/>
      <c r="B3" s="62"/>
      <c r="C3" s="116" t="s">
        <v>64</v>
      </c>
      <c r="D3" s="31" t="s">
        <v>65</v>
      </c>
      <c r="E3" s="116" t="s">
        <v>66</v>
      </c>
      <c r="F3" s="116" t="s">
        <v>67</v>
      </c>
      <c r="G3" s="32" t="s">
        <v>68</v>
      </c>
    </row>
    <row r="4" spans="1:15" ht="18">
      <c r="A4" s="33" t="s">
        <v>76</v>
      </c>
      <c r="B4" s="63"/>
      <c r="C4" s="117"/>
      <c r="D4" s="59">
        <f>'CPI X-Factors &amp; Adjustments'!H5</f>
        <v>1.84E-2</v>
      </c>
      <c r="E4" s="120">
        <f>'CPI X-Factors &amp; Adjustments'!I5</f>
        <v>8.6058519793459354E-3</v>
      </c>
      <c r="F4" s="120">
        <f>'CPI X-Factors &amp; Adjustments'!J5</f>
        <v>2.4199999999999999E-2</v>
      </c>
      <c r="G4" s="60">
        <f>'CPI X-Factors &amp; Adjustments'!K5</f>
        <v>2.4199999999999999E-2</v>
      </c>
    </row>
    <row r="5" spans="1:15" ht="18.75">
      <c r="A5" s="64" t="s">
        <v>75</v>
      </c>
      <c r="B5" s="51"/>
      <c r="C5" s="118"/>
      <c r="D5" s="85">
        <f>'CPI X-Factors &amp; Adjustments'!H10</f>
        <v>-1.0741000000000001E-2</v>
      </c>
      <c r="E5" s="121">
        <f>'CPI X-Factors &amp; Adjustments'!I10</f>
        <v>-1.0741000000000001E-2</v>
      </c>
      <c r="F5" s="121">
        <f>'CPI X-Factors &amp; Adjustments'!J10</f>
        <v>-1.0741000000000001E-2</v>
      </c>
      <c r="G5" s="61">
        <f>'CPI X-Factors &amp; Adjustments'!K10</f>
        <v>-1.0741000000000001E-2</v>
      </c>
      <c r="J5" s="145"/>
    </row>
    <row r="6" spans="1:15" ht="19.5" thickBot="1">
      <c r="A6" s="65" t="s">
        <v>77</v>
      </c>
      <c r="B6" s="66"/>
      <c r="C6" s="119"/>
      <c r="D6" s="67">
        <f>'CPI X-Factors &amp; Adjustments'!H17</f>
        <v>0</v>
      </c>
      <c r="E6" s="122">
        <f>'CPI X-Factors &amp; Adjustments'!I17</f>
        <v>0</v>
      </c>
      <c r="F6" s="122">
        <f>'CPI X-Factors &amp; Adjustments'!J17</f>
        <v>0</v>
      </c>
      <c r="G6" s="68">
        <f>'CPI X-Factors &amp; Adjustments'!K17</f>
        <v>0</v>
      </c>
    </row>
    <row r="7" spans="1:15" ht="15.75" thickBot="1">
      <c r="A7" s="174" t="s">
        <v>304</v>
      </c>
      <c r="B7" s="175"/>
      <c r="C7" s="181"/>
      <c r="D7" s="182">
        <f>(1+D4)*(1-D5)-1</f>
        <v>2.9338634399999952E-2</v>
      </c>
      <c r="E7" s="182">
        <f t="shared" ref="E7:G7" si="0">(1+E4)*(1-E5)-1</f>
        <v>1.9439287435456087E-2</v>
      </c>
      <c r="F7" s="182">
        <f t="shared" si="0"/>
        <v>3.5200932199999979E-2</v>
      </c>
      <c r="G7" s="176">
        <f t="shared" si="0"/>
        <v>3.5200932199999979E-2</v>
      </c>
      <c r="J7" s="41"/>
    </row>
    <row r="8" spans="1:15" ht="30">
      <c r="A8" s="69" t="s">
        <v>63</v>
      </c>
      <c r="B8" s="88" t="s">
        <v>79</v>
      </c>
      <c r="C8" s="149" t="s">
        <v>193</v>
      </c>
      <c r="D8" s="149" t="s">
        <v>193</v>
      </c>
      <c r="E8" s="154" t="s">
        <v>80</v>
      </c>
      <c r="F8" s="94" t="s">
        <v>81</v>
      </c>
      <c r="G8" s="70" t="s">
        <v>81</v>
      </c>
      <c r="J8" s="41"/>
    </row>
    <row r="9" spans="1:15">
      <c r="A9" s="71"/>
      <c r="B9" s="89" t="s">
        <v>64</v>
      </c>
      <c r="C9" s="150" t="s">
        <v>64</v>
      </c>
      <c r="D9" s="150" t="s">
        <v>65</v>
      </c>
      <c r="E9" s="115" t="s">
        <v>66</v>
      </c>
      <c r="F9" s="95" t="s">
        <v>67</v>
      </c>
      <c r="G9" s="72" t="s">
        <v>68</v>
      </c>
      <c r="J9" s="41"/>
    </row>
    <row r="10" spans="1:15">
      <c r="A10" s="71"/>
      <c r="B10" s="89" t="s">
        <v>82</v>
      </c>
      <c r="C10" s="150" t="s">
        <v>83</v>
      </c>
      <c r="D10" s="150" t="s">
        <v>83</v>
      </c>
      <c r="E10" s="115" t="s">
        <v>83</v>
      </c>
      <c r="F10" s="95" t="s">
        <v>83</v>
      </c>
      <c r="G10" s="72" t="s">
        <v>83</v>
      </c>
      <c r="J10" s="41"/>
    </row>
    <row r="11" spans="1:15">
      <c r="A11" s="71"/>
      <c r="B11" s="151" t="s">
        <v>168</v>
      </c>
      <c r="C11" s="153" t="s">
        <v>168</v>
      </c>
      <c r="D11" s="153" t="s">
        <v>168</v>
      </c>
      <c r="E11" s="115" t="s">
        <v>168</v>
      </c>
      <c r="F11" s="95" t="s">
        <v>168</v>
      </c>
      <c r="G11" s="72" t="s">
        <v>168</v>
      </c>
      <c r="J11" s="41"/>
    </row>
    <row r="12" spans="1:15">
      <c r="A12" s="81" t="s">
        <v>110</v>
      </c>
      <c r="B12" s="90"/>
      <c r="C12" s="78"/>
      <c r="D12" s="96"/>
      <c r="E12" s="78"/>
      <c r="F12" s="96"/>
      <c r="G12" s="82"/>
      <c r="J12" s="41"/>
    </row>
    <row r="13" spans="1:15">
      <c r="A13" s="33" t="s">
        <v>103</v>
      </c>
      <c r="B13" s="126">
        <v>3.4860000000000002</v>
      </c>
      <c r="C13" s="101">
        <f>B13*(1+C$4)*(1-C$5)+C$6</f>
        <v>3.4860000000000002</v>
      </c>
      <c r="D13" s="126">
        <f>C13*(1+D$4)*(1-D$5)+D$6</f>
        <v>3.5882744795183994</v>
      </c>
      <c r="E13" s="101">
        <f>ROUNDDOWN((D13*(1+E$4)*(1-E$5)+E$6),3)</f>
        <v>3.6579999999999999</v>
      </c>
      <c r="F13" s="126">
        <f>ROUNDDOWN((E13*(1+F$4)*(1-F$5)+F$6),3)</f>
        <v>3.786</v>
      </c>
      <c r="G13" s="102">
        <f>ROUNDDOWN((F13*(1+G$4)*(1-G$5)+G$6),3)</f>
        <v>3.919</v>
      </c>
      <c r="J13" s="1"/>
    </row>
    <row r="14" spans="1:15">
      <c r="A14" s="33" t="s">
        <v>104</v>
      </c>
      <c r="B14" s="126">
        <v>6.9740000000000002</v>
      </c>
      <c r="C14" s="101">
        <f t="shared" ref="C14:D14" si="1">B14*(1+C$4)*(1-C$5)+C$6</f>
        <v>6.9740000000000002</v>
      </c>
      <c r="D14" s="126">
        <f t="shared" si="1"/>
        <v>7.1786076363055988</v>
      </c>
      <c r="E14" s="101">
        <f t="shared" ref="E14:G14" si="2">ROUNDDOWN((D14*(1+E$4)*(1-E$5)+E$6),3)</f>
        <v>7.3179999999999996</v>
      </c>
      <c r="F14" s="126">
        <f t="shared" si="2"/>
        <v>7.5750000000000002</v>
      </c>
      <c r="G14" s="102">
        <f t="shared" si="2"/>
        <v>7.8410000000000002</v>
      </c>
      <c r="J14" s="1"/>
      <c r="M14" s="41"/>
      <c r="N14" s="41"/>
      <c r="O14" s="40"/>
    </row>
    <row r="15" spans="1:15">
      <c r="A15" s="33" t="s">
        <v>105</v>
      </c>
      <c r="B15" s="126">
        <v>9.0180000000000007</v>
      </c>
      <c r="C15" s="101">
        <f t="shared" ref="C15:D15" si="3">B15*(1+C$4)*(1-C$5)+C$6</f>
        <v>9.0180000000000007</v>
      </c>
      <c r="D15" s="126">
        <f t="shared" si="3"/>
        <v>9.2825758050191993</v>
      </c>
      <c r="E15" s="101">
        <f t="shared" ref="E15:G15" si="4">ROUNDDOWN((D15*(1+E$4)*(1-E$5)+E$6),3)</f>
        <v>9.4629999999999992</v>
      </c>
      <c r="F15" s="126">
        <f t="shared" si="4"/>
        <v>9.7959999999999994</v>
      </c>
      <c r="G15" s="102">
        <f t="shared" si="4"/>
        <v>10.14</v>
      </c>
      <c r="J15" s="1"/>
      <c r="M15" s="41"/>
      <c r="N15" s="41"/>
    </row>
    <row r="16" spans="1:15">
      <c r="A16" s="33" t="s">
        <v>106</v>
      </c>
      <c r="B16" s="126">
        <v>3.37</v>
      </c>
      <c r="C16" s="101">
        <f t="shared" ref="C16:D16" si="5">B16*(1+C$4)*(1-C$5)+C$6</f>
        <v>3.37</v>
      </c>
      <c r="D16" s="126">
        <f t="shared" si="5"/>
        <v>3.4688711979279998</v>
      </c>
      <c r="E16" s="101">
        <f t="shared" ref="E16:G16" si="6">ROUNDDOWN((D16*(1+E$4)*(1-E$5)+E$6),3)</f>
        <v>3.536</v>
      </c>
      <c r="F16" s="126">
        <f t="shared" si="6"/>
        <v>3.66</v>
      </c>
      <c r="G16" s="102">
        <f t="shared" si="6"/>
        <v>3.7879999999999998</v>
      </c>
      <c r="J16" s="1"/>
      <c r="M16" s="41"/>
      <c r="N16" s="41"/>
    </row>
    <row r="17" spans="1:14">
      <c r="A17" s="33" t="s">
        <v>107</v>
      </c>
      <c r="B17" s="126">
        <v>6.9939999999999998</v>
      </c>
      <c r="C17" s="101">
        <f t="shared" ref="C17:D17" si="7">B17*(1+C$4)*(1-C$5)+C$6</f>
        <v>6.9939999999999998</v>
      </c>
      <c r="D17" s="126">
        <f t="shared" si="7"/>
        <v>7.1991944089935984</v>
      </c>
      <c r="E17" s="101">
        <f t="shared" ref="E17:G17" si="8">ROUNDDOWN((D17*(1+E$4)*(1-E$5)+E$6),3)</f>
        <v>7.3390000000000004</v>
      </c>
      <c r="F17" s="126">
        <f t="shared" si="8"/>
        <v>7.5970000000000004</v>
      </c>
      <c r="G17" s="102">
        <f t="shared" si="8"/>
        <v>7.8639999999999999</v>
      </c>
      <c r="J17" s="1"/>
      <c r="M17" s="41"/>
      <c r="N17" s="41"/>
    </row>
    <row r="18" spans="1:14">
      <c r="A18" s="33" t="s">
        <v>108</v>
      </c>
      <c r="B18" s="126">
        <v>8.6549999999999994</v>
      </c>
      <c r="C18" s="101">
        <f t="shared" ref="C18:D18" si="9">B18*(1+C$4)*(1-C$5)+C$6</f>
        <v>8.6549999999999994</v>
      </c>
      <c r="D18" s="126">
        <f t="shared" si="9"/>
        <v>8.9089258807319993</v>
      </c>
      <c r="E18" s="101">
        <f t="shared" ref="E18:G18" si="10">ROUNDDOWN((D18*(1+E$4)*(1-E$5)+E$6),3)</f>
        <v>9.0820000000000007</v>
      </c>
      <c r="F18" s="126">
        <f t="shared" si="10"/>
        <v>9.4009999999999998</v>
      </c>
      <c r="G18" s="102">
        <f t="shared" si="10"/>
        <v>9.7309999999999999</v>
      </c>
      <c r="J18" s="1"/>
      <c r="M18" s="41"/>
      <c r="N18" s="41"/>
    </row>
    <row r="19" spans="1:14">
      <c r="A19" s="33" t="s">
        <v>109</v>
      </c>
      <c r="B19" s="126">
        <v>6.1539999999999999</v>
      </c>
      <c r="C19" s="101">
        <f t="shared" ref="C19:D19" si="11">B19*(1+C$4)*(1-C$5)+C$6</f>
        <v>6.1539999999999999</v>
      </c>
      <c r="D19" s="126">
        <f t="shared" si="11"/>
        <v>6.3345499560975993</v>
      </c>
      <c r="E19" s="101">
        <f t="shared" ref="E19:G19" si="12">ROUNDDOWN((D19*(1+E$4)*(1-E$5)+E$6),3)</f>
        <v>6.4569999999999999</v>
      </c>
      <c r="F19" s="126">
        <f t="shared" si="12"/>
        <v>6.6840000000000002</v>
      </c>
      <c r="G19" s="102">
        <f t="shared" si="12"/>
        <v>6.9189999999999996</v>
      </c>
      <c r="J19" s="1"/>
      <c r="M19" s="41"/>
      <c r="N19" s="41"/>
    </row>
    <row r="20" spans="1:14">
      <c r="A20" s="81" t="s">
        <v>111</v>
      </c>
      <c r="B20" s="127"/>
      <c r="C20" s="103"/>
      <c r="D20" s="128"/>
      <c r="E20" s="103"/>
      <c r="F20" s="128"/>
      <c r="G20" s="104"/>
      <c r="J20" s="1"/>
      <c r="M20" s="41"/>
      <c r="N20" s="41"/>
    </row>
    <row r="21" spans="1:14">
      <c r="A21" s="33" t="s">
        <v>103</v>
      </c>
      <c r="B21" s="126">
        <v>3.1560000000000001</v>
      </c>
      <c r="C21" s="101">
        <f t="shared" ref="C21:D21" si="13">B21*(1+C$4)*(1-C$5)+C$6</f>
        <v>3.1560000000000001</v>
      </c>
      <c r="D21" s="126">
        <f t="shared" si="13"/>
        <v>3.2485927301663997</v>
      </c>
      <c r="E21" s="101">
        <f t="shared" ref="E21:G21" si="14">ROUNDDOWN((D21*(1+E$4)*(1-E$5)+E$6),3)</f>
        <v>3.3109999999999999</v>
      </c>
      <c r="F21" s="126">
        <f t="shared" si="14"/>
        <v>3.427</v>
      </c>
      <c r="G21" s="102">
        <f t="shared" si="14"/>
        <v>3.5470000000000002</v>
      </c>
      <c r="J21" s="1"/>
      <c r="M21" s="41"/>
      <c r="N21" s="41"/>
    </row>
    <row r="22" spans="1:14" ht="16.5" customHeight="1">
      <c r="A22" s="33" t="s">
        <v>104</v>
      </c>
      <c r="B22" s="126">
        <v>6.3129999999999997</v>
      </c>
      <c r="C22" s="101">
        <f t="shared" ref="C22:D22" si="15">B22*(1+C$4)*(1-C$5)+C$6</f>
        <v>6.3129999999999997</v>
      </c>
      <c r="D22" s="126">
        <f t="shared" si="15"/>
        <v>6.498214798967199</v>
      </c>
      <c r="E22" s="101">
        <f t="shared" ref="E22:G22" si="16">ROUNDDOWN((D22*(1+E$4)*(1-E$5)+E$6),3)</f>
        <v>6.6239999999999997</v>
      </c>
      <c r="F22" s="126">
        <f t="shared" si="16"/>
        <v>6.8570000000000002</v>
      </c>
      <c r="G22" s="102">
        <f t="shared" si="16"/>
        <v>7.0979999999999999</v>
      </c>
      <c r="J22" s="1"/>
      <c r="M22" s="41"/>
      <c r="N22" s="41"/>
    </row>
    <row r="23" spans="1:14" ht="16.5" customHeight="1">
      <c r="A23" s="33" t="s">
        <v>105</v>
      </c>
      <c r="B23" s="126">
        <v>8.1630000000000003</v>
      </c>
      <c r="C23" s="101">
        <f t="shared" ref="C23:D23" si="17">B23*(1+C$4)*(1-C$5)+C$6</f>
        <v>8.1630000000000003</v>
      </c>
      <c r="D23" s="126">
        <f t="shared" si="17"/>
        <v>8.4024912726071985</v>
      </c>
      <c r="E23" s="101">
        <f t="shared" ref="E23:G23" si="18">ROUNDDOWN((D23*(1+E$4)*(1-E$5)+E$6),3)</f>
        <v>8.5649999999999995</v>
      </c>
      <c r="F23" s="126">
        <f t="shared" si="18"/>
        <v>8.8659999999999997</v>
      </c>
      <c r="G23" s="102">
        <f t="shared" si="18"/>
        <v>9.1780000000000008</v>
      </c>
      <c r="J23" s="1"/>
      <c r="M23" s="41"/>
      <c r="N23" s="41"/>
    </row>
    <row r="24" spans="1:14">
      <c r="A24" s="33" t="s">
        <v>106</v>
      </c>
      <c r="B24" s="126">
        <v>3.0510000000000002</v>
      </c>
      <c r="C24" s="101">
        <f t="shared" ref="C24:D24" si="19">B24*(1+C$4)*(1-C$5)+C$6</f>
        <v>3.0510000000000002</v>
      </c>
      <c r="D24" s="126">
        <f t="shared" si="19"/>
        <v>3.1405121735543999</v>
      </c>
      <c r="E24" s="101">
        <f t="shared" ref="E24:G24" si="20">ROUNDDOWN((D24*(1+E$4)*(1-E$5)+E$6),3)</f>
        <v>3.2010000000000001</v>
      </c>
      <c r="F24" s="126">
        <f t="shared" si="20"/>
        <v>3.3130000000000002</v>
      </c>
      <c r="G24" s="102">
        <f t="shared" si="20"/>
        <v>3.4289999999999998</v>
      </c>
      <c r="J24" s="1"/>
      <c r="M24" s="41"/>
      <c r="N24" s="41"/>
    </row>
    <row r="25" spans="1:14">
      <c r="A25" s="33" t="s">
        <v>107</v>
      </c>
      <c r="B25" s="126">
        <v>6.3310000000000004</v>
      </c>
      <c r="C25" s="101">
        <f t="shared" ref="C25:D25" si="21">B25*(1+C$4)*(1-C$5)+C$6</f>
        <v>6.3310000000000004</v>
      </c>
      <c r="D25" s="126">
        <f t="shared" si="21"/>
        <v>6.5167428943863994</v>
      </c>
      <c r="E25" s="101">
        <f t="shared" ref="E25:G25" si="22">ROUNDDOWN((D25*(1+E$4)*(1-E$5)+E$6),3)</f>
        <v>6.6429999999999998</v>
      </c>
      <c r="F25" s="126">
        <f t="shared" si="22"/>
        <v>6.8760000000000003</v>
      </c>
      <c r="G25" s="102">
        <f t="shared" si="22"/>
        <v>7.1180000000000003</v>
      </c>
      <c r="J25" s="1"/>
      <c r="M25" s="41"/>
      <c r="N25" s="41"/>
    </row>
    <row r="26" spans="1:14">
      <c r="A26" s="33" t="s">
        <v>108</v>
      </c>
      <c r="B26" s="126">
        <v>7.835</v>
      </c>
      <c r="C26" s="101">
        <f t="shared" ref="C26:D26" si="23">B26*(1+C$4)*(1-C$5)+C$6</f>
        <v>7.835</v>
      </c>
      <c r="D26" s="126">
        <f t="shared" si="23"/>
        <v>8.0648682005239998</v>
      </c>
      <c r="E26" s="101">
        <f t="shared" ref="E26:G26" si="24">ROUNDDOWN((D26*(1+E$4)*(1-E$5)+E$6),3)</f>
        <v>8.2210000000000001</v>
      </c>
      <c r="F26" s="126">
        <f t="shared" si="24"/>
        <v>8.51</v>
      </c>
      <c r="G26" s="102">
        <f t="shared" si="24"/>
        <v>8.8089999999999993</v>
      </c>
      <c r="J26" s="1"/>
      <c r="M26" s="41"/>
      <c r="N26" s="41"/>
    </row>
    <row r="27" spans="1:14" ht="15.75" thickBot="1">
      <c r="A27" s="35" t="s">
        <v>109</v>
      </c>
      <c r="B27" s="129">
        <v>5.5709999999999997</v>
      </c>
      <c r="C27" s="105">
        <f t="shared" ref="C27:D27" si="25">B27*(1+C$4)*(1-C$5)+C$6</f>
        <v>5.5709999999999997</v>
      </c>
      <c r="D27" s="129">
        <f t="shared" si="25"/>
        <v>5.7344455322423995</v>
      </c>
      <c r="E27" s="105">
        <f>ROUNDDOWN((D27*(1+E$4)*(1-E$5)+E$6),3)</f>
        <v>5.8449999999999998</v>
      </c>
      <c r="F27" s="129">
        <f>ROUNDDOWN((E27*(1+F$4)*(1-F$5)+F$6),3)</f>
        <v>6.05</v>
      </c>
      <c r="G27" s="106">
        <f>ROUNDDOWN((F27*(1+G$4)*(1-G$5)+G$6),3)</f>
        <v>6.2619999999999996</v>
      </c>
      <c r="J27" s="1"/>
      <c r="M27" s="41"/>
      <c r="N27" s="41"/>
    </row>
    <row r="28" spans="1:14">
      <c r="A28" s="34"/>
      <c r="B28" s="101"/>
      <c r="C28" s="101"/>
      <c r="D28" s="101"/>
      <c r="J28" s="1"/>
      <c r="M28" s="41"/>
      <c r="N28" s="41"/>
    </row>
  </sheetData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15"/>
  <sheetViews>
    <sheetView showGridLines="0" zoomScaleNormal="100" workbookViewId="0"/>
  </sheetViews>
  <sheetFormatPr defaultRowHeight="15"/>
  <cols>
    <col min="1" max="1" width="42.28515625" bestFit="1" customWidth="1"/>
    <col min="2" max="2" width="15.5703125" style="1" customWidth="1"/>
    <col min="3" max="3" width="17" customWidth="1"/>
    <col min="4" max="7" width="15.5703125" customWidth="1"/>
    <col min="10" max="10" width="41.28515625" customWidth="1"/>
    <col min="11" max="15" width="17.42578125" customWidth="1"/>
  </cols>
  <sheetData>
    <row r="1" spans="1:18">
      <c r="A1" s="6" t="s">
        <v>73</v>
      </c>
      <c r="B1" s="6"/>
      <c r="C1" s="6"/>
      <c r="D1" s="6"/>
      <c r="E1" s="6"/>
      <c r="F1" s="6"/>
      <c r="G1" s="6"/>
    </row>
    <row r="2" spans="1:18" ht="15.75" thickBot="1"/>
    <row r="3" spans="1:18" ht="15.75" thickBot="1">
      <c r="A3" s="30"/>
      <c r="B3" s="62"/>
      <c r="C3" s="116" t="s">
        <v>64</v>
      </c>
      <c r="D3" s="31" t="s">
        <v>65</v>
      </c>
      <c r="E3" s="116" t="s">
        <v>66</v>
      </c>
      <c r="F3" s="116" t="s">
        <v>67</v>
      </c>
      <c r="G3" s="32" t="s">
        <v>68</v>
      </c>
    </row>
    <row r="4" spans="1:18" ht="18.75" thickBot="1">
      <c r="A4" s="33" t="s">
        <v>76</v>
      </c>
      <c r="B4" s="63"/>
      <c r="C4" s="117"/>
      <c r="D4" s="59">
        <f>'CPI X-Factors &amp; Adjustments'!H5</f>
        <v>1.84E-2</v>
      </c>
      <c r="E4" s="120">
        <f>'CPI X-Factors &amp; Adjustments'!I5</f>
        <v>8.6058519793459354E-3</v>
      </c>
      <c r="F4" s="120">
        <f>'CPI X-Factors &amp; Adjustments'!J5</f>
        <v>2.4199999999999999E-2</v>
      </c>
      <c r="G4" s="60">
        <f>'CPI X-Factors &amp; Adjustments'!K5</f>
        <v>2.4199999999999999E-2</v>
      </c>
      <c r="J4" s="192" t="s">
        <v>191</v>
      </c>
      <c r="K4" s="194">
        <v>366</v>
      </c>
      <c r="L4" s="27">
        <v>365</v>
      </c>
      <c r="M4" s="27">
        <v>365</v>
      </c>
      <c r="N4" s="27">
        <v>365</v>
      </c>
      <c r="O4" s="195">
        <v>366</v>
      </c>
    </row>
    <row r="5" spans="1:18" ht="19.5" thickBot="1">
      <c r="A5" s="64" t="s">
        <v>75</v>
      </c>
      <c r="B5" s="51"/>
      <c r="C5" s="118"/>
      <c r="D5" s="85">
        <f>'CPI X-Factors &amp; Adjustments'!H12</f>
        <v>-1.7000000000000001E-2</v>
      </c>
      <c r="E5" s="121">
        <f>'CPI X-Factors &amp; Adjustments'!I12</f>
        <v>-1.7000000000000001E-2</v>
      </c>
      <c r="F5" s="121">
        <f>'CPI X-Factors &amp; Adjustments'!J12</f>
        <v>-1.7000000000000001E-2</v>
      </c>
      <c r="G5" s="61">
        <f>'CPI X-Factors &amp; Adjustments'!K12</f>
        <v>-1.7000000000000001E-2</v>
      </c>
      <c r="J5" s="196" t="s">
        <v>308</v>
      </c>
      <c r="K5" s="193">
        <v>100</v>
      </c>
    </row>
    <row r="6" spans="1:18" ht="18.75">
      <c r="A6" s="64" t="s">
        <v>166</v>
      </c>
      <c r="B6" s="51"/>
      <c r="C6" s="118"/>
      <c r="D6" s="111">
        <f>'CPI X-Factors &amp; Adjustments'!H18</f>
        <v>0</v>
      </c>
      <c r="E6" s="130">
        <f>'CPI X-Factors &amp; Adjustments'!I18</f>
        <v>0</v>
      </c>
      <c r="F6" s="130">
        <f>'CPI X-Factors &amp; Adjustments'!J18</f>
        <v>0</v>
      </c>
      <c r="G6" s="112">
        <f>'CPI X-Factors &amp; Adjustments'!K18</f>
        <v>0</v>
      </c>
    </row>
    <row r="7" spans="1:18" ht="19.5" thickBot="1">
      <c r="A7" s="65" t="s">
        <v>167</v>
      </c>
      <c r="B7" s="66"/>
      <c r="C7" s="119"/>
      <c r="D7" s="113">
        <f>'CPI X-Factors &amp; Adjustments'!H19</f>
        <v>0</v>
      </c>
      <c r="E7" s="131">
        <f>'CPI X-Factors &amp; Adjustments'!I19</f>
        <v>0</v>
      </c>
      <c r="F7" s="131">
        <f>'CPI X-Factors &amp; Adjustments'!J19</f>
        <v>0</v>
      </c>
      <c r="G7" s="114">
        <f>'CPI X-Factors &amp; Adjustments'!K19</f>
        <v>0</v>
      </c>
    </row>
    <row r="8" spans="1:18" ht="15.75" thickBot="1">
      <c r="A8" s="174" t="s">
        <v>304</v>
      </c>
      <c r="B8" s="175"/>
      <c r="C8" s="181"/>
      <c r="D8" s="182">
        <f>(1+D4)*(1-D5)-1</f>
        <v>3.5712799999999767E-2</v>
      </c>
      <c r="E8" s="182">
        <f t="shared" ref="E8:F8" si="0">(1+E4)*(1-E5)-1</f>
        <v>2.575215146299481E-2</v>
      </c>
      <c r="F8" s="182">
        <f t="shared" si="0"/>
        <v>4.1611399999999854E-2</v>
      </c>
      <c r="G8" s="176">
        <f>(1+G4)*(1-G5)-1</f>
        <v>4.1611399999999854E-2</v>
      </c>
      <c r="J8" s="41"/>
    </row>
    <row r="9" spans="1:18" ht="30">
      <c r="A9" s="69" t="s">
        <v>63</v>
      </c>
      <c r="B9" s="88" t="s">
        <v>79</v>
      </c>
      <c r="C9" s="148" t="s">
        <v>193</v>
      </c>
      <c r="D9" s="155" t="s">
        <v>193</v>
      </c>
      <c r="E9" s="154" t="s">
        <v>80</v>
      </c>
      <c r="F9" s="94" t="s">
        <v>81</v>
      </c>
      <c r="G9" s="70" t="s">
        <v>81</v>
      </c>
      <c r="J9" s="69" t="s">
        <v>63</v>
      </c>
      <c r="K9" s="155" t="s">
        <v>193</v>
      </c>
      <c r="L9" s="155" t="s">
        <v>193</v>
      </c>
      <c r="M9" s="154" t="s">
        <v>80</v>
      </c>
      <c r="N9" s="94" t="s">
        <v>81</v>
      </c>
      <c r="O9" s="70" t="s">
        <v>81</v>
      </c>
    </row>
    <row r="10" spans="1:18">
      <c r="A10" s="71"/>
      <c r="B10" s="89" t="s">
        <v>64</v>
      </c>
      <c r="C10" s="146" t="s">
        <v>64</v>
      </c>
      <c r="D10" s="150" t="s">
        <v>65</v>
      </c>
      <c r="E10" s="115" t="s">
        <v>66</v>
      </c>
      <c r="F10" s="95" t="s">
        <v>67</v>
      </c>
      <c r="G10" s="72" t="s">
        <v>68</v>
      </c>
      <c r="J10" s="71"/>
      <c r="K10" s="150" t="s">
        <v>64</v>
      </c>
      <c r="L10" s="150" t="s">
        <v>65</v>
      </c>
      <c r="M10" s="115" t="s">
        <v>66</v>
      </c>
      <c r="N10" s="95" t="s">
        <v>67</v>
      </c>
      <c r="O10" s="72" t="s">
        <v>68</v>
      </c>
    </row>
    <row r="11" spans="1:18">
      <c r="A11" s="71"/>
      <c r="B11" s="89" t="s">
        <v>82</v>
      </c>
      <c r="C11" s="146" t="s">
        <v>83</v>
      </c>
      <c r="D11" s="150" t="s">
        <v>83</v>
      </c>
      <c r="E11" s="115" t="s">
        <v>83</v>
      </c>
      <c r="F11" s="95" t="s">
        <v>83</v>
      </c>
      <c r="G11" s="72" t="s">
        <v>83</v>
      </c>
      <c r="J11" s="71"/>
      <c r="K11" s="150" t="s">
        <v>83</v>
      </c>
      <c r="L11" s="150" t="s">
        <v>83</v>
      </c>
      <c r="M11" s="115" t="s">
        <v>83</v>
      </c>
      <c r="N11" s="95" t="s">
        <v>83</v>
      </c>
      <c r="O11" s="72" t="s">
        <v>83</v>
      </c>
    </row>
    <row r="12" spans="1:18">
      <c r="A12" s="71"/>
      <c r="B12" s="89" t="s">
        <v>168</v>
      </c>
      <c r="C12" s="147" t="s">
        <v>168</v>
      </c>
      <c r="D12" s="153" t="s">
        <v>168</v>
      </c>
      <c r="E12" s="115" t="s">
        <v>168</v>
      </c>
      <c r="F12" s="95" t="s">
        <v>168</v>
      </c>
      <c r="G12" s="72" t="s">
        <v>168</v>
      </c>
      <c r="J12" s="71"/>
      <c r="K12" s="188" t="s">
        <v>192</v>
      </c>
      <c r="L12" s="153" t="s">
        <v>192</v>
      </c>
      <c r="M12" s="115" t="s">
        <v>192</v>
      </c>
      <c r="N12" s="95" t="s">
        <v>192</v>
      </c>
      <c r="O12" s="72" t="s">
        <v>192</v>
      </c>
      <c r="R12" s="169"/>
    </row>
    <row r="13" spans="1:18">
      <c r="A13" s="81" t="s">
        <v>73</v>
      </c>
      <c r="B13" s="90"/>
      <c r="C13" s="78"/>
      <c r="D13" s="96"/>
      <c r="E13" s="78"/>
      <c r="F13" s="96"/>
      <c r="G13" s="82"/>
      <c r="J13" s="81" t="s">
        <v>73</v>
      </c>
      <c r="K13" s="96"/>
      <c r="L13" s="96"/>
      <c r="M13" s="78"/>
      <c r="N13" s="96"/>
      <c r="O13" s="82"/>
      <c r="R13" s="169"/>
    </row>
    <row r="14" spans="1:18" s="209" customFormat="1">
      <c r="A14" s="197" t="s">
        <v>117</v>
      </c>
      <c r="B14" s="198">
        <v>39.01</v>
      </c>
      <c r="C14" s="199">
        <f>B14*(1+C$4)*(1-C$5)+C$6</f>
        <v>39.01</v>
      </c>
      <c r="D14" s="198">
        <f>C14*(1+D$4)*(1-D$5)+D$6</f>
        <v>40.403156327999994</v>
      </c>
      <c r="E14" s="199">
        <f>ROUNDDOWN((D14*(1+E$4)*(1-E$5)+E$6),3)</f>
        <v>41.442999999999998</v>
      </c>
      <c r="F14" s="198">
        <f>ROUNDDOWN((E14*(1+F$4)*(1-F$5)+F$6),3)</f>
        <v>43.167000000000002</v>
      </c>
      <c r="G14" s="200">
        <f>ROUNDDOWN((F14*(1+G$4)*(1-G$5)+G$6),3)</f>
        <v>44.963000000000001</v>
      </c>
      <c r="H14" s="201"/>
      <c r="I14" s="202"/>
      <c r="J14" s="203" t="s">
        <v>117</v>
      </c>
      <c r="K14" s="204">
        <f>(C14*K$4)/$K$5</f>
        <v>142.7766</v>
      </c>
      <c r="L14" s="205">
        <f>(D14*L$4)/$K$5</f>
        <v>147.47152059719997</v>
      </c>
      <c r="M14" s="206">
        <f>ROUNDDOWN(((E14*M$4)/$K$5),2)</f>
        <v>151.26</v>
      </c>
      <c r="N14" s="207">
        <f>ROUNDDOWN(((F14*N$4)/$K$5),2)</f>
        <v>157.55000000000001</v>
      </c>
      <c r="O14" s="208">
        <f>ROUNDDOWN(((G14*O$4)/$K$5),2)</f>
        <v>164.56</v>
      </c>
      <c r="R14" s="210"/>
    </row>
    <row r="15" spans="1:18" s="213" customFormat="1">
      <c r="A15" s="212" t="s">
        <v>118</v>
      </c>
      <c r="B15" s="217">
        <v>39.03</v>
      </c>
      <c r="C15" s="218">
        <f t="shared" ref="C15:D15" si="1">B15*(1+C$4)*(1-C$5)+C$6</f>
        <v>39.03</v>
      </c>
      <c r="D15" s="217">
        <f t="shared" si="1"/>
        <v>40.423870583999992</v>
      </c>
      <c r="E15" s="218">
        <f t="shared" ref="E15:F15" si="2">ROUNDDOWN((D15*(1+E$4)*(1-E$5)+E$6),3)</f>
        <v>41.463999999999999</v>
      </c>
      <c r="F15" s="217">
        <f t="shared" si="2"/>
        <v>43.189</v>
      </c>
      <c r="G15" s="219">
        <f t="shared" ref="G15:G62" si="3">ROUNDDOWN((F15*(1+G$4)*(1-G$5)+G$6),3)</f>
        <v>44.985999999999997</v>
      </c>
      <c r="I15" s="215"/>
      <c r="J15" s="216" t="s">
        <v>118</v>
      </c>
      <c r="K15" s="220">
        <f t="shared" ref="K15:K78" si="4">(C15*K$4)/$K$5</f>
        <v>142.84979999999999</v>
      </c>
      <c r="L15" s="217">
        <f t="shared" ref="L15:L29" si="5">(D15*L$4)/$K$5</f>
        <v>147.54712763159998</v>
      </c>
      <c r="M15" s="221">
        <f t="shared" ref="M15:M62" si="6">ROUNDDOWN(((E15*M$4)/$K$5),2)</f>
        <v>151.34</v>
      </c>
      <c r="N15" s="222">
        <f t="shared" ref="N15:N62" si="7">ROUNDDOWN(((F15*N$4)/$K$5),2)</f>
        <v>157.63</v>
      </c>
      <c r="O15" s="223">
        <f t="shared" ref="O15:O62" si="8">ROUNDDOWN(((G15*O$4)/$K$5),2)</f>
        <v>164.64</v>
      </c>
      <c r="R15" s="214"/>
    </row>
    <row r="16" spans="1:18" s="213" customFormat="1">
      <c r="A16" s="212" t="s">
        <v>119</v>
      </c>
      <c r="B16" s="217">
        <v>39.03</v>
      </c>
      <c r="C16" s="218">
        <f t="shared" ref="C16:D16" si="9">B16*(1+C$4)*(1-C$5)+C$6</f>
        <v>39.03</v>
      </c>
      <c r="D16" s="217">
        <f t="shared" si="9"/>
        <v>40.423870583999992</v>
      </c>
      <c r="E16" s="218">
        <f t="shared" ref="E16:F16" si="10">ROUNDDOWN((D16*(1+E$4)*(1-E$5)+E$6),3)</f>
        <v>41.463999999999999</v>
      </c>
      <c r="F16" s="217">
        <f t="shared" si="10"/>
        <v>43.189</v>
      </c>
      <c r="G16" s="219">
        <f t="shared" si="3"/>
        <v>44.985999999999997</v>
      </c>
      <c r="I16" s="215"/>
      <c r="J16" s="216" t="s">
        <v>119</v>
      </c>
      <c r="K16" s="220">
        <f t="shared" si="4"/>
        <v>142.84979999999999</v>
      </c>
      <c r="L16" s="217">
        <f t="shared" si="5"/>
        <v>147.54712763159998</v>
      </c>
      <c r="M16" s="221">
        <f t="shared" si="6"/>
        <v>151.34</v>
      </c>
      <c r="N16" s="222">
        <f t="shared" si="7"/>
        <v>157.63</v>
      </c>
      <c r="O16" s="223">
        <f t="shared" si="8"/>
        <v>164.64</v>
      </c>
      <c r="R16" s="214"/>
    </row>
    <row r="17" spans="1:18" s="209" customFormat="1">
      <c r="A17" s="197" t="s">
        <v>120</v>
      </c>
      <c r="B17" s="198">
        <v>39.661000000000001</v>
      </c>
      <c r="C17" s="199">
        <f t="shared" ref="C17:D17" si="11">B17*(1+C$4)*(1-C$5)+C$6</f>
        <v>39.661000000000001</v>
      </c>
      <c r="D17" s="198">
        <f t="shared" si="11"/>
        <v>41.077405360799993</v>
      </c>
      <c r="E17" s="199">
        <f t="shared" ref="E17:F17" si="12">ROUNDDOWN((D17*(1+E$4)*(1-E$5)+E$6),3)</f>
        <v>42.134999999999998</v>
      </c>
      <c r="F17" s="198">
        <f t="shared" si="12"/>
        <v>43.887999999999998</v>
      </c>
      <c r="G17" s="200">
        <f t="shared" si="3"/>
        <v>45.713999999999999</v>
      </c>
      <c r="I17" s="211"/>
      <c r="J17" s="203" t="s">
        <v>120</v>
      </c>
      <c r="K17" s="204">
        <f t="shared" si="4"/>
        <v>145.15926000000002</v>
      </c>
      <c r="L17" s="205">
        <f t="shared" si="5"/>
        <v>149.93252956691998</v>
      </c>
      <c r="M17" s="206">
        <f t="shared" si="6"/>
        <v>153.79</v>
      </c>
      <c r="N17" s="207">
        <f t="shared" si="7"/>
        <v>160.19</v>
      </c>
      <c r="O17" s="208">
        <f t="shared" si="8"/>
        <v>167.31</v>
      </c>
      <c r="R17" s="210"/>
    </row>
    <row r="18" spans="1:18" s="213" customFormat="1">
      <c r="A18" s="212" t="s">
        <v>121</v>
      </c>
      <c r="B18" s="217">
        <v>40.720999999999997</v>
      </c>
      <c r="C18" s="218">
        <f t="shared" ref="C18:D18" si="13">B18*(1+C$4)*(1-C$5)+C$6</f>
        <v>40.720999999999997</v>
      </c>
      <c r="D18" s="217">
        <f t="shared" si="13"/>
        <v>42.175260928799986</v>
      </c>
      <c r="E18" s="218">
        <f t="shared" ref="E18:F18" si="14">ROUNDDOWN((D18*(1+E$4)*(1-E$5)+E$6),3)</f>
        <v>43.261000000000003</v>
      </c>
      <c r="F18" s="217">
        <f t="shared" si="14"/>
        <v>45.061</v>
      </c>
      <c r="G18" s="219">
        <f t="shared" si="3"/>
        <v>46.936</v>
      </c>
      <c r="I18" s="215"/>
      <c r="J18" s="216" t="s">
        <v>121</v>
      </c>
      <c r="K18" s="220">
        <f t="shared" si="4"/>
        <v>149.03886</v>
      </c>
      <c r="L18" s="217">
        <f t="shared" si="5"/>
        <v>153.93970239011995</v>
      </c>
      <c r="M18" s="221">
        <f t="shared" si="6"/>
        <v>157.9</v>
      </c>
      <c r="N18" s="222">
        <f t="shared" si="7"/>
        <v>164.47</v>
      </c>
      <c r="O18" s="223">
        <f t="shared" si="8"/>
        <v>171.78</v>
      </c>
      <c r="R18" s="214"/>
    </row>
    <row r="19" spans="1:18" s="209" customFormat="1">
      <c r="A19" s="197" t="s">
        <v>122</v>
      </c>
      <c r="B19" s="198">
        <v>39.768000000000001</v>
      </c>
      <c r="C19" s="199">
        <f t="shared" ref="C19:D19" si="15">B19*(1+C$4)*(1-C$5)+C$6</f>
        <v>39.768000000000001</v>
      </c>
      <c r="D19" s="198">
        <f t="shared" si="15"/>
        <v>41.188226630399996</v>
      </c>
      <c r="E19" s="199">
        <f t="shared" ref="E19:F19" si="16">ROUNDDOWN((D19*(1+E$4)*(1-E$5)+E$6),3)</f>
        <v>42.247999999999998</v>
      </c>
      <c r="F19" s="198">
        <f t="shared" si="16"/>
        <v>44.005000000000003</v>
      </c>
      <c r="G19" s="200">
        <f t="shared" si="3"/>
        <v>45.835999999999999</v>
      </c>
      <c r="I19" s="211"/>
      <c r="J19" s="203" t="s">
        <v>122</v>
      </c>
      <c r="K19" s="204">
        <f t="shared" si="4"/>
        <v>145.55088000000001</v>
      </c>
      <c r="L19" s="205">
        <f t="shared" si="5"/>
        <v>150.33702720095999</v>
      </c>
      <c r="M19" s="206">
        <f t="shared" si="6"/>
        <v>154.19999999999999</v>
      </c>
      <c r="N19" s="207">
        <f t="shared" si="7"/>
        <v>160.61000000000001</v>
      </c>
      <c r="O19" s="208">
        <f t="shared" si="8"/>
        <v>167.75</v>
      </c>
      <c r="R19" s="210"/>
    </row>
    <row r="20" spans="1:18" s="209" customFormat="1">
      <c r="A20" s="197" t="s">
        <v>123</v>
      </c>
      <c r="B20" s="198">
        <v>40.984000000000002</v>
      </c>
      <c r="C20" s="199">
        <f t="shared" ref="C20:D20" si="17">B20*(1+C$4)*(1-C$5)+C$6</f>
        <v>40.984000000000002</v>
      </c>
      <c r="D20" s="198">
        <f t="shared" si="17"/>
        <v>42.447653395199993</v>
      </c>
      <c r="E20" s="199">
        <f t="shared" ref="E20:F20" si="18">ROUNDDOWN((D20*(1+E$4)*(1-E$5)+E$6),3)</f>
        <v>43.54</v>
      </c>
      <c r="F20" s="198">
        <f t="shared" si="18"/>
        <v>45.350999999999999</v>
      </c>
      <c r="G20" s="200">
        <f t="shared" si="3"/>
        <v>47.238</v>
      </c>
      <c r="I20" s="211"/>
      <c r="J20" s="203" t="s">
        <v>123</v>
      </c>
      <c r="K20" s="204">
        <f t="shared" si="4"/>
        <v>150.00144</v>
      </c>
      <c r="L20" s="205">
        <f t="shared" si="5"/>
        <v>154.93393489247998</v>
      </c>
      <c r="M20" s="206">
        <f t="shared" si="6"/>
        <v>158.91999999999999</v>
      </c>
      <c r="N20" s="207">
        <f t="shared" si="7"/>
        <v>165.53</v>
      </c>
      <c r="O20" s="208">
        <f t="shared" si="8"/>
        <v>172.89</v>
      </c>
      <c r="R20" s="210"/>
    </row>
    <row r="21" spans="1:18" s="209" customFormat="1">
      <c r="A21" s="197" t="s">
        <v>124</v>
      </c>
      <c r="B21" s="198">
        <v>40.951000000000001</v>
      </c>
      <c r="C21" s="199">
        <f t="shared" ref="C21:D21" si="19">B21*(1+C$4)*(1-C$5)+C$6</f>
        <v>40.951000000000001</v>
      </c>
      <c r="D21" s="198">
        <f t="shared" si="19"/>
        <v>42.413474872799995</v>
      </c>
      <c r="E21" s="199">
        <f t="shared" ref="E21:F21" si="20">ROUNDDOWN((D21*(1+E$4)*(1-E$5)+E$6),3)</f>
        <v>43.505000000000003</v>
      </c>
      <c r="F21" s="198">
        <f t="shared" si="20"/>
        <v>45.314999999999998</v>
      </c>
      <c r="G21" s="200">
        <f t="shared" si="3"/>
        <v>47.2</v>
      </c>
      <c r="I21" s="211"/>
      <c r="J21" s="203" t="s">
        <v>124</v>
      </c>
      <c r="K21" s="204">
        <f t="shared" si="4"/>
        <v>149.88066000000001</v>
      </c>
      <c r="L21" s="205">
        <f t="shared" si="5"/>
        <v>154.80918328571997</v>
      </c>
      <c r="M21" s="206">
        <f t="shared" si="6"/>
        <v>158.79</v>
      </c>
      <c r="N21" s="207">
        <f t="shared" si="7"/>
        <v>165.39</v>
      </c>
      <c r="O21" s="208">
        <f t="shared" si="8"/>
        <v>172.75</v>
      </c>
      <c r="R21" s="210"/>
    </row>
    <row r="22" spans="1:18" s="213" customFormat="1">
      <c r="A22" s="212" t="s">
        <v>125</v>
      </c>
      <c r="B22" s="217">
        <v>40.984000000000002</v>
      </c>
      <c r="C22" s="218">
        <f t="shared" ref="C22:D22" si="21">B22*(1+C$4)*(1-C$5)+C$6</f>
        <v>40.984000000000002</v>
      </c>
      <c r="D22" s="217">
        <f t="shared" si="21"/>
        <v>42.447653395199993</v>
      </c>
      <c r="E22" s="218">
        <f t="shared" ref="E22:F22" si="22">ROUNDDOWN((D22*(1+E$4)*(1-E$5)+E$6),3)</f>
        <v>43.54</v>
      </c>
      <c r="F22" s="217">
        <f t="shared" si="22"/>
        <v>45.350999999999999</v>
      </c>
      <c r="G22" s="219">
        <f t="shared" si="3"/>
        <v>47.238</v>
      </c>
      <c r="I22" s="215"/>
      <c r="J22" s="216" t="s">
        <v>125</v>
      </c>
      <c r="K22" s="220">
        <f t="shared" si="4"/>
        <v>150.00144</v>
      </c>
      <c r="L22" s="217">
        <f t="shared" si="5"/>
        <v>154.93393489247998</v>
      </c>
      <c r="M22" s="221">
        <f t="shared" si="6"/>
        <v>158.91999999999999</v>
      </c>
      <c r="N22" s="222">
        <f t="shared" si="7"/>
        <v>165.53</v>
      </c>
      <c r="O22" s="223">
        <f t="shared" si="8"/>
        <v>172.89</v>
      </c>
      <c r="R22" s="214"/>
    </row>
    <row r="23" spans="1:18" s="209" customFormat="1" ht="16.5" customHeight="1">
      <c r="A23" s="197" t="s">
        <v>126</v>
      </c>
      <c r="B23" s="198">
        <v>40.720999999999997</v>
      </c>
      <c r="C23" s="199">
        <f t="shared" ref="C23:D23" si="23">B23*(1+C$4)*(1-C$5)+C$6</f>
        <v>40.720999999999997</v>
      </c>
      <c r="D23" s="198">
        <f t="shared" si="23"/>
        <v>42.175260928799986</v>
      </c>
      <c r="E23" s="199">
        <f t="shared" ref="E23:F23" si="24">ROUNDDOWN((D23*(1+E$4)*(1-E$5)+E$6),3)</f>
        <v>43.261000000000003</v>
      </c>
      <c r="F23" s="198">
        <f t="shared" si="24"/>
        <v>45.061</v>
      </c>
      <c r="G23" s="200">
        <f t="shared" si="3"/>
        <v>46.936</v>
      </c>
      <c r="I23" s="211"/>
      <c r="J23" s="203" t="s">
        <v>126</v>
      </c>
      <c r="K23" s="204">
        <f t="shared" si="4"/>
        <v>149.03886</v>
      </c>
      <c r="L23" s="205">
        <f t="shared" si="5"/>
        <v>153.93970239011995</v>
      </c>
      <c r="M23" s="206">
        <f t="shared" si="6"/>
        <v>157.9</v>
      </c>
      <c r="N23" s="207">
        <f t="shared" si="7"/>
        <v>164.47</v>
      </c>
      <c r="O23" s="208">
        <f t="shared" si="8"/>
        <v>171.78</v>
      </c>
      <c r="R23" s="210"/>
    </row>
    <row r="24" spans="1:18" s="209" customFormat="1" ht="16.5" customHeight="1">
      <c r="A24" s="197" t="s">
        <v>127</v>
      </c>
      <c r="B24" s="198">
        <v>40.048999999999999</v>
      </c>
      <c r="C24" s="199">
        <f t="shared" ref="C24:D24" si="25">B24*(1+C$4)*(1-C$5)+C$6</f>
        <v>40.048999999999999</v>
      </c>
      <c r="D24" s="198">
        <f t="shared" si="25"/>
        <v>41.479261927199992</v>
      </c>
      <c r="E24" s="199">
        <f t="shared" ref="E24:F24" si="26">ROUNDDOWN((D24*(1+E$4)*(1-E$5)+E$6),3)</f>
        <v>42.546999999999997</v>
      </c>
      <c r="F24" s="198">
        <f t="shared" si="26"/>
        <v>44.317</v>
      </c>
      <c r="G24" s="200">
        <f t="shared" si="3"/>
        <v>46.161000000000001</v>
      </c>
      <c r="I24" s="211"/>
      <c r="J24" s="203" t="s">
        <v>127</v>
      </c>
      <c r="K24" s="204">
        <f t="shared" si="4"/>
        <v>146.57934</v>
      </c>
      <c r="L24" s="205">
        <f t="shared" si="5"/>
        <v>151.39930603427999</v>
      </c>
      <c r="M24" s="206">
        <f t="shared" si="6"/>
        <v>155.29</v>
      </c>
      <c r="N24" s="207">
        <f t="shared" si="7"/>
        <v>161.75</v>
      </c>
      <c r="O24" s="208">
        <f t="shared" si="8"/>
        <v>168.94</v>
      </c>
      <c r="R24" s="210"/>
    </row>
    <row r="25" spans="1:18" s="209" customFormat="1">
      <c r="A25" s="197" t="s">
        <v>128</v>
      </c>
      <c r="B25" s="198">
        <v>46.241999999999997</v>
      </c>
      <c r="C25" s="199">
        <f t="shared" ref="C25:D25" si="27">B25*(1+C$4)*(1-C$5)+C$6</f>
        <v>46.241999999999997</v>
      </c>
      <c r="D25" s="198">
        <f t="shared" si="27"/>
        <v>47.893431297599989</v>
      </c>
      <c r="E25" s="199">
        <f t="shared" ref="E25:F25" si="28">ROUNDDOWN((D25*(1+E$4)*(1-E$5)+E$6),3)</f>
        <v>49.125999999999998</v>
      </c>
      <c r="F25" s="198">
        <f t="shared" si="28"/>
        <v>51.17</v>
      </c>
      <c r="G25" s="200">
        <f t="shared" si="3"/>
        <v>53.298999999999999</v>
      </c>
      <c r="I25" s="211"/>
      <c r="J25" s="203" t="s">
        <v>128</v>
      </c>
      <c r="K25" s="204">
        <f t="shared" si="4"/>
        <v>169.24572000000001</v>
      </c>
      <c r="L25" s="205">
        <f t="shared" si="5"/>
        <v>174.81102423623997</v>
      </c>
      <c r="M25" s="206">
        <f t="shared" si="6"/>
        <v>179.3</v>
      </c>
      <c r="N25" s="207">
        <f t="shared" si="7"/>
        <v>186.77</v>
      </c>
      <c r="O25" s="208">
        <f t="shared" si="8"/>
        <v>195.07</v>
      </c>
      <c r="R25" s="210"/>
    </row>
    <row r="26" spans="1:18" s="209" customFormat="1">
      <c r="A26" s="197" t="s">
        <v>129</v>
      </c>
      <c r="B26" s="198">
        <v>41.509</v>
      </c>
      <c r="C26" s="199">
        <f t="shared" ref="C26:D26" si="29">B26*(1+C$4)*(1-C$5)+C$6</f>
        <v>41.509</v>
      </c>
      <c r="D26" s="198">
        <f t="shared" si="29"/>
        <v>42.991402615199995</v>
      </c>
      <c r="E26" s="199">
        <f t="shared" ref="E26:F26" si="30">ROUNDDOWN((D26*(1+E$4)*(1-E$5)+E$6),3)</f>
        <v>44.097999999999999</v>
      </c>
      <c r="F26" s="198">
        <f t="shared" si="30"/>
        <v>45.932000000000002</v>
      </c>
      <c r="G26" s="200">
        <f t="shared" si="3"/>
        <v>47.843000000000004</v>
      </c>
      <c r="J26" s="203" t="s">
        <v>129</v>
      </c>
      <c r="K26" s="204">
        <f t="shared" si="4"/>
        <v>151.92294000000001</v>
      </c>
      <c r="L26" s="205">
        <f t="shared" si="5"/>
        <v>156.91861954547997</v>
      </c>
      <c r="M26" s="206">
        <f t="shared" si="6"/>
        <v>160.94999999999999</v>
      </c>
      <c r="N26" s="207">
        <f t="shared" si="7"/>
        <v>167.65</v>
      </c>
      <c r="O26" s="208">
        <f t="shared" si="8"/>
        <v>175.1</v>
      </c>
      <c r="R26" s="210"/>
    </row>
    <row r="27" spans="1:18" s="209" customFormat="1">
      <c r="A27" s="197" t="s">
        <v>130</v>
      </c>
      <c r="B27" s="198">
        <v>47.491999999999997</v>
      </c>
      <c r="C27" s="199">
        <f t="shared" ref="C27:D27" si="31">B27*(1+C$4)*(1-C$5)+C$6</f>
        <v>47.491999999999997</v>
      </c>
      <c r="D27" s="198">
        <f t="shared" si="31"/>
        <v>49.188072297599994</v>
      </c>
      <c r="E27" s="199">
        <f t="shared" ref="E27:F27" si="32">ROUNDDOWN((D27*(1+E$4)*(1-E$5)+E$6),3)</f>
        <v>50.454000000000001</v>
      </c>
      <c r="F27" s="198">
        <f t="shared" si="32"/>
        <v>52.552999999999997</v>
      </c>
      <c r="G27" s="200">
        <f t="shared" si="3"/>
        <v>54.738999999999997</v>
      </c>
      <c r="J27" s="203" t="s">
        <v>130</v>
      </c>
      <c r="K27" s="204">
        <f t="shared" si="4"/>
        <v>173.82071999999999</v>
      </c>
      <c r="L27" s="205">
        <f t="shared" si="5"/>
        <v>179.53646388623997</v>
      </c>
      <c r="M27" s="206">
        <f t="shared" si="6"/>
        <v>184.15</v>
      </c>
      <c r="N27" s="207">
        <f t="shared" si="7"/>
        <v>191.81</v>
      </c>
      <c r="O27" s="208">
        <f t="shared" si="8"/>
        <v>200.34</v>
      </c>
      <c r="R27" s="210"/>
    </row>
    <row r="28" spans="1:18" s="213" customFormat="1">
      <c r="A28" s="212" t="s">
        <v>131</v>
      </c>
      <c r="B28" s="217">
        <v>45.517000000000003</v>
      </c>
      <c r="C28" s="218">
        <f t="shared" ref="C28:D28" si="33">B28*(1+C$4)*(1-C$5)+C$6</f>
        <v>45.517000000000003</v>
      </c>
      <c r="D28" s="217">
        <f t="shared" si="33"/>
        <v>47.142539517599999</v>
      </c>
      <c r="E28" s="218">
        <f t="shared" ref="E28:F28" si="34">ROUNDDOWN((D28*(1+E$4)*(1-E$5)+E$6),3)</f>
        <v>48.356000000000002</v>
      </c>
      <c r="F28" s="217">
        <f t="shared" si="34"/>
        <v>50.368000000000002</v>
      </c>
      <c r="G28" s="219">
        <f t="shared" si="3"/>
        <v>52.463000000000001</v>
      </c>
      <c r="J28" s="216" t="s">
        <v>131</v>
      </c>
      <c r="K28" s="220">
        <f t="shared" si="4"/>
        <v>166.59222000000003</v>
      </c>
      <c r="L28" s="217">
        <f t="shared" si="5"/>
        <v>172.07026923924002</v>
      </c>
      <c r="M28" s="221">
        <f t="shared" si="6"/>
        <v>176.49</v>
      </c>
      <c r="N28" s="222">
        <f t="shared" si="7"/>
        <v>183.84</v>
      </c>
      <c r="O28" s="223">
        <f t="shared" si="8"/>
        <v>192.01</v>
      </c>
      <c r="R28" s="214"/>
    </row>
    <row r="29" spans="1:18" s="213" customFormat="1">
      <c r="A29" s="212" t="s">
        <v>132</v>
      </c>
      <c r="B29" s="217">
        <v>47.847000000000001</v>
      </c>
      <c r="C29" s="218">
        <f t="shared" ref="C29:D29" si="35">B29*(1+C$4)*(1-C$5)+C$6</f>
        <v>47.847000000000001</v>
      </c>
      <c r="D29" s="217">
        <f t="shared" si="35"/>
        <v>49.555750341599996</v>
      </c>
      <c r="E29" s="218">
        <f t="shared" ref="E29:F29" si="36">ROUNDDOWN((D29*(1+E$4)*(1-E$5)+E$6),3)</f>
        <v>50.831000000000003</v>
      </c>
      <c r="F29" s="217">
        <f t="shared" si="36"/>
        <v>52.945999999999998</v>
      </c>
      <c r="G29" s="219">
        <f t="shared" si="3"/>
        <v>55.149000000000001</v>
      </c>
      <c r="J29" s="216" t="s">
        <v>132</v>
      </c>
      <c r="K29" s="220">
        <f t="shared" si="4"/>
        <v>175.12002000000001</v>
      </c>
      <c r="L29" s="217">
        <f t="shared" si="5"/>
        <v>180.87848874683996</v>
      </c>
      <c r="M29" s="221">
        <f t="shared" si="6"/>
        <v>185.53</v>
      </c>
      <c r="N29" s="222">
        <f t="shared" si="7"/>
        <v>193.25</v>
      </c>
      <c r="O29" s="223">
        <f t="shared" si="8"/>
        <v>201.84</v>
      </c>
      <c r="R29" s="214"/>
    </row>
    <row r="30" spans="1:18" s="213" customFormat="1">
      <c r="A30" s="212" t="s">
        <v>133</v>
      </c>
      <c r="B30" s="217">
        <v>48.945999999999998</v>
      </c>
      <c r="C30" s="218">
        <f t="shared" ref="C30:D30" si="37">B30*(1+C$4)*(1-C$5)+C$6</f>
        <v>48.945999999999998</v>
      </c>
      <c r="D30" s="217">
        <f t="shared" si="37"/>
        <v>50.693998708799995</v>
      </c>
      <c r="E30" s="218">
        <f t="shared" ref="E30:F30" si="38">ROUNDDOWN((D30*(1+E$4)*(1-E$5)+E$6),3)</f>
        <v>51.999000000000002</v>
      </c>
      <c r="F30" s="217">
        <f t="shared" si="38"/>
        <v>54.161999999999999</v>
      </c>
      <c r="G30" s="219">
        <f t="shared" si="3"/>
        <v>56.414999999999999</v>
      </c>
      <c r="J30" s="216" t="s">
        <v>133</v>
      </c>
      <c r="K30" s="220">
        <f t="shared" si="4"/>
        <v>179.14236</v>
      </c>
      <c r="L30" s="217">
        <f t="shared" ref="L30:L62" si="39">(D30*L$4)/$K$5</f>
        <v>185.03309528711998</v>
      </c>
      <c r="M30" s="221">
        <f t="shared" si="6"/>
        <v>189.79</v>
      </c>
      <c r="N30" s="222">
        <f t="shared" si="7"/>
        <v>197.69</v>
      </c>
      <c r="O30" s="223">
        <f t="shared" si="8"/>
        <v>206.47</v>
      </c>
      <c r="R30" s="214"/>
    </row>
    <row r="31" spans="1:18" s="213" customFormat="1">
      <c r="A31" s="212" t="s">
        <v>134</v>
      </c>
      <c r="B31" s="217">
        <v>52.247</v>
      </c>
      <c r="C31" s="218">
        <f t="shared" ref="C31:D31" si="40">B31*(1+C$4)*(1-C$5)+C$6</f>
        <v>52.247</v>
      </c>
      <c r="D31" s="217">
        <f t="shared" si="40"/>
        <v>54.112886661599994</v>
      </c>
      <c r="E31" s="218">
        <f t="shared" ref="E31:F31" si="41">ROUNDDOWN((D31*(1+E$4)*(1-E$5)+E$6),3)</f>
        <v>55.506</v>
      </c>
      <c r="F31" s="217">
        <f t="shared" si="41"/>
        <v>57.814999999999998</v>
      </c>
      <c r="G31" s="219">
        <f t="shared" si="3"/>
        <v>60.22</v>
      </c>
      <c r="J31" s="216" t="s">
        <v>134</v>
      </c>
      <c r="K31" s="220">
        <f t="shared" si="4"/>
        <v>191.22402</v>
      </c>
      <c r="L31" s="217">
        <f t="shared" si="39"/>
        <v>197.51203631483997</v>
      </c>
      <c r="M31" s="221">
        <f t="shared" si="6"/>
        <v>202.59</v>
      </c>
      <c r="N31" s="222">
        <f t="shared" si="7"/>
        <v>211.02</v>
      </c>
      <c r="O31" s="223">
        <f t="shared" si="8"/>
        <v>220.4</v>
      </c>
      <c r="R31" s="214"/>
    </row>
    <row r="32" spans="1:18" s="213" customFormat="1">
      <c r="A32" s="212" t="s">
        <v>135</v>
      </c>
      <c r="B32" s="217">
        <v>49.493000000000002</v>
      </c>
      <c r="C32" s="218">
        <f t="shared" ref="C32:D32" si="42">B32*(1+C$4)*(1-C$5)+C$6</f>
        <v>49.493000000000002</v>
      </c>
      <c r="D32" s="217">
        <f t="shared" si="42"/>
        <v>51.260533610399996</v>
      </c>
      <c r="E32" s="218">
        <f t="shared" ref="E32:F32" si="43">ROUNDDOWN((D32*(1+E$4)*(1-E$5)+E$6),3)</f>
        <v>52.58</v>
      </c>
      <c r="F32" s="217">
        <f t="shared" si="43"/>
        <v>54.767000000000003</v>
      </c>
      <c r="G32" s="219">
        <f t="shared" si="3"/>
        <v>57.045000000000002</v>
      </c>
      <c r="J32" s="216" t="s">
        <v>135</v>
      </c>
      <c r="K32" s="220">
        <f t="shared" si="4"/>
        <v>181.14438000000001</v>
      </c>
      <c r="L32" s="217">
        <f t="shared" si="39"/>
        <v>187.10094767795999</v>
      </c>
      <c r="M32" s="221">
        <f t="shared" si="6"/>
        <v>191.91</v>
      </c>
      <c r="N32" s="222">
        <f t="shared" si="7"/>
        <v>199.89</v>
      </c>
      <c r="O32" s="223">
        <f t="shared" si="8"/>
        <v>208.78</v>
      </c>
      <c r="R32" s="214"/>
    </row>
    <row r="33" spans="1:18" s="213" customFormat="1">
      <c r="A33" s="212" t="s">
        <v>136</v>
      </c>
      <c r="B33" s="217">
        <v>51.67</v>
      </c>
      <c r="C33" s="218">
        <f t="shared" ref="C33:D33" si="44">B33*(1+C$4)*(1-C$5)+C$6</f>
        <v>51.67</v>
      </c>
      <c r="D33" s="217">
        <f t="shared" si="44"/>
        <v>53.515280375999993</v>
      </c>
      <c r="E33" s="218">
        <f t="shared" ref="E33:F33" si="45">ROUNDDOWN((D33*(1+E$4)*(1-E$5)+E$6),3)</f>
        <v>54.893000000000001</v>
      </c>
      <c r="F33" s="217">
        <f t="shared" si="45"/>
        <v>57.177</v>
      </c>
      <c r="G33" s="219">
        <f t="shared" si="3"/>
        <v>59.555999999999997</v>
      </c>
      <c r="J33" s="216" t="s">
        <v>136</v>
      </c>
      <c r="K33" s="220">
        <f t="shared" si="4"/>
        <v>189.1122</v>
      </c>
      <c r="L33" s="217">
        <f t="shared" si="39"/>
        <v>195.33077337239996</v>
      </c>
      <c r="M33" s="221">
        <f t="shared" si="6"/>
        <v>200.35</v>
      </c>
      <c r="N33" s="222">
        <f t="shared" si="7"/>
        <v>208.69</v>
      </c>
      <c r="O33" s="223">
        <f t="shared" si="8"/>
        <v>217.97</v>
      </c>
      <c r="R33" s="214"/>
    </row>
    <row r="34" spans="1:18" s="213" customFormat="1">
      <c r="A34" s="212" t="s">
        <v>137</v>
      </c>
      <c r="B34" s="217">
        <v>39.271999999999998</v>
      </c>
      <c r="C34" s="218">
        <f t="shared" ref="C34:D34" si="46">B34*(1+C$4)*(1-C$5)+C$6</f>
        <v>39.271999999999998</v>
      </c>
      <c r="D34" s="217">
        <f t="shared" si="46"/>
        <v>40.674513081599997</v>
      </c>
      <c r="E34" s="218">
        <f t="shared" ref="E34:F34" si="47">ROUNDDOWN((D34*(1+E$4)*(1-E$5)+E$6),3)</f>
        <v>41.720999999999997</v>
      </c>
      <c r="F34" s="217">
        <f t="shared" si="47"/>
        <v>43.457000000000001</v>
      </c>
      <c r="G34" s="219">
        <f t="shared" si="3"/>
        <v>45.265000000000001</v>
      </c>
      <c r="J34" s="216" t="s">
        <v>137</v>
      </c>
      <c r="K34" s="220">
        <f t="shared" si="4"/>
        <v>143.73552000000001</v>
      </c>
      <c r="L34" s="217">
        <f t="shared" si="39"/>
        <v>148.46197274783998</v>
      </c>
      <c r="M34" s="221">
        <f t="shared" si="6"/>
        <v>152.28</v>
      </c>
      <c r="N34" s="222">
        <f t="shared" si="7"/>
        <v>158.61000000000001</v>
      </c>
      <c r="O34" s="223">
        <f t="shared" si="8"/>
        <v>165.66</v>
      </c>
      <c r="R34" s="214"/>
    </row>
    <row r="35" spans="1:18" s="209" customFormat="1">
      <c r="A35" s="197" t="s">
        <v>138</v>
      </c>
      <c r="B35" s="198">
        <v>42.463000000000001</v>
      </c>
      <c r="C35" s="199">
        <f t="shared" ref="C35:D35" si="48">B35*(1+C$4)*(1-C$5)+C$6</f>
        <v>42.463000000000001</v>
      </c>
      <c r="D35" s="198">
        <f t="shared" si="48"/>
        <v>43.979472626399996</v>
      </c>
      <c r="E35" s="199">
        <f t="shared" ref="E35:F35" si="49">ROUNDDOWN((D35*(1+E$4)*(1-E$5)+E$6),3)</f>
        <v>45.112000000000002</v>
      </c>
      <c r="F35" s="198">
        <f t="shared" si="49"/>
        <v>46.988999999999997</v>
      </c>
      <c r="G35" s="200">
        <f t="shared" si="3"/>
        <v>48.944000000000003</v>
      </c>
      <c r="J35" s="203" t="s">
        <v>138</v>
      </c>
      <c r="K35" s="204">
        <f t="shared" si="4"/>
        <v>155.41458</v>
      </c>
      <c r="L35" s="205">
        <f t="shared" si="39"/>
        <v>160.52507508636</v>
      </c>
      <c r="M35" s="206">
        <f t="shared" si="6"/>
        <v>164.65</v>
      </c>
      <c r="N35" s="207">
        <f t="shared" si="7"/>
        <v>171.5</v>
      </c>
      <c r="O35" s="208">
        <f t="shared" si="8"/>
        <v>179.13</v>
      </c>
      <c r="R35" s="210"/>
    </row>
    <row r="36" spans="1:18" s="209" customFormat="1">
      <c r="A36" s="197" t="s">
        <v>139</v>
      </c>
      <c r="B36" s="198">
        <v>36.548999999999999</v>
      </c>
      <c r="C36" s="199">
        <f t="shared" ref="C36:D36" si="50">B36*(1+C$4)*(1-C$5)+C$6</f>
        <v>36.548999999999999</v>
      </c>
      <c r="D36" s="198">
        <f t="shared" si="50"/>
        <v>37.854267127199989</v>
      </c>
      <c r="E36" s="199">
        <f t="shared" ref="E36:F36" si="51">ROUNDDOWN((D36*(1+E$4)*(1-E$5)+E$6),3)</f>
        <v>38.829000000000001</v>
      </c>
      <c r="F36" s="198">
        <f t="shared" si="51"/>
        <v>40.444000000000003</v>
      </c>
      <c r="G36" s="200">
        <f t="shared" si="3"/>
        <v>42.125999999999998</v>
      </c>
      <c r="J36" s="203" t="s">
        <v>139</v>
      </c>
      <c r="K36" s="204">
        <f t="shared" si="4"/>
        <v>133.76934</v>
      </c>
      <c r="L36" s="205">
        <f t="shared" si="39"/>
        <v>138.16807501427996</v>
      </c>
      <c r="M36" s="206">
        <f t="shared" si="6"/>
        <v>141.72</v>
      </c>
      <c r="N36" s="207">
        <f t="shared" si="7"/>
        <v>147.62</v>
      </c>
      <c r="O36" s="208">
        <f t="shared" si="8"/>
        <v>154.18</v>
      </c>
      <c r="R36" s="210"/>
    </row>
    <row r="37" spans="1:18" s="213" customFormat="1">
      <c r="A37" s="212" t="s">
        <v>140</v>
      </c>
      <c r="B37" s="217">
        <v>37.241999999999997</v>
      </c>
      <c r="C37" s="218">
        <f t="shared" ref="C37:D37" si="52">B37*(1+C$4)*(1-C$5)+C$6</f>
        <v>37.241999999999997</v>
      </c>
      <c r="D37" s="217">
        <f t="shared" si="52"/>
        <v>38.572016097599992</v>
      </c>
      <c r="E37" s="218">
        <f t="shared" ref="E37:F37" si="53">ROUNDDOWN((D37*(1+E$4)*(1-E$5)+E$6),3)</f>
        <v>39.564999999999998</v>
      </c>
      <c r="F37" s="217">
        <f t="shared" si="53"/>
        <v>41.210999999999999</v>
      </c>
      <c r="G37" s="219">
        <f t="shared" si="3"/>
        <v>42.924999999999997</v>
      </c>
      <c r="J37" s="216" t="s">
        <v>140</v>
      </c>
      <c r="K37" s="220">
        <f t="shared" si="4"/>
        <v>136.30571999999998</v>
      </c>
      <c r="L37" s="217">
        <f t="shared" si="39"/>
        <v>140.78785875623996</v>
      </c>
      <c r="M37" s="221">
        <f t="shared" si="6"/>
        <v>144.41</v>
      </c>
      <c r="N37" s="222">
        <f t="shared" si="7"/>
        <v>150.41999999999999</v>
      </c>
      <c r="O37" s="223">
        <f t="shared" si="8"/>
        <v>157.1</v>
      </c>
      <c r="R37" s="214"/>
    </row>
    <row r="38" spans="1:18" s="213" customFormat="1">
      <c r="A38" s="212" t="s">
        <v>141</v>
      </c>
      <c r="B38" s="217">
        <v>48.857999999999997</v>
      </c>
      <c r="C38" s="218">
        <f t="shared" ref="C38:D38" si="54">B38*(1+C$4)*(1-C$5)+C$6</f>
        <v>48.857999999999997</v>
      </c>
      <c r="D38" s="217">
        <f t="shared" si="54"/>
        <v>50.602855982399994</v>
      </c>
      <c r="E38" s="218">
        <f t="shared" ref="E38:F38" si="55">ROUNDDOWN((D38*(1+E$4)*(1-E$5)+E$6),3)</f>
        <v>51.905000000000001</v>
      </c>
      <c r="F38" s="217">
        <f t="shared" si="55"/>
        <v>54.064</v>
      </c>
      <c r="G38" s="219">
        <f t="shared" si="3"/>
        <v>56.313000000000002</v>
      </c>
      <c r="J38" s="216" t="s">
        <v>141</v>
      </c>
      <c r="K38" s="220">
        <f t="shared" si="4"/>
        <v>178.82028</v>
      </c>
      <c r="L38" s="217">
        <f t="shared" si="39"/>
        <v>184.70042433575998</v>
      </c>
      <c r="M38" s="221">
        <f t="shared" si="6"/>
        <v>189.45</v>
      </c>
      <c r="N38" s="222">
        <f t="shared" si="7"/>
        <v>197.33</v>
      </c>
      <c r="O38" s="223">
        <f t="shared" si="8"/>
        <v>206.1</v>
      </c>
      <c r="R38" s="214"/>
    </row>
    <row r="39" spans="1:18" s="213" customFormat="1">
      <c r="A39" s="212" t="s">
        <v>142</v>
      </c>
      <c r="B39" s="217">
        <v>48.857999999999997</v>
      </c>
      <c r="C39" s="218">
        <f t="shared" ref="C39:D39" si="56">B39*(1+C$4)*(1-C$5)+C$6</f>
        <v>48.857999999999997</v>
      </c>
      <c r="D39" s="217">
        <f t="shared" si="56"/>
        <v>50.602855982399994</v>
      </c>
      <c r="E39" s="218">
        <f t="shared" ref="E39:F39" si="57">ROUNDDOWN((D39*(1+E$4)*(1-E$5)+E$6),3)</f>
        <v>51.905000000000001</v>
      </c>
      <c r="F39" s="217">
        <f t="shared" si="57"/>
        <v>54.064</v>
      </c>
      <c r="G39" s="219">
        <f t="shared" si="3"/>
        <v>56.313000000000002</v>
      </c>
      <c r="J39" s="216" t="s">
        <v>142</v>
      </c>
      <c r="K39" s="220">
        <f t="shared" si="4"/>
        <v>178.82028</v>
      </c>
      <c r="L39" s="217">
        <f t="shared" si="39"/>
        <v>184.70042433575998</v>
      </c>
      <c r="M39" s="221">
        <f t="shared" si="6"/>
        <v>189.45</v>
      </c>
      <c r="N39" s="222">
        <f t="shared" si="7"/>
        <v>197.33</v>
      </c>
      <c r="O39" s="223">
        <f t="shared" si="8"/>
        <v>206.1</v>
      </c>
      <c r="R39" s="214"/>
    </row>
    <row r="40" spans="1:18" s="213" customFormat="1">
      <c r="A40" s="212" t="s">
        <v>143</v>
      </c>
      <c r="B40" s="217">
        <v>48.857999999999997</v>
      </c>
      <c r="C40" s="218">
        <f t="shared" ref="C40:D40" si="58">B40*(1+C$4)*(1-C$5)+C$6</f>
        <v>48.857999999999997</v>
      </c>
      <c r="D40" s="217">
        <f t="shared" si="58"/>
        <v>50.602855982399994</v>
      </c>
      <c r="E40" s="218">
        <f t="shared" ref="E40:F40" si="59">ROUNDDOWN((D40*(1+E$4)*(1-E$5)+E$6),3)</f>
        <v>51.905000000000001</v>
      </c>
      <c r="F40" s="217">
        <f t="shared" si="59"/>
        <v>54.064</v>
      </c>
      <c r="G40" s="219">
        <f t="shared" si="3"/>
        <v>56.313000000000002</v>
      </c>
      <c r="J40" s="216" t="s">
        <v>143</v>
      </c>
      <c r="K40" s="220">
        <f t="shared" si="4"/>
        <v>178.82028</v>
      </c>
      <c r="L40" s="217">
        <f t="shared" si="39"/>
        <v>184.70042433575998</v>
      </c>
      <c r="M40" s="221">
        <f t="shared" si="6"/>
        <v>189.45</v>
      </c>
      <c r="N40" s="222">
        <f t="shared" si="7"/>
        <v>197.33</v>
      </c>
      <c r="O40" s="223">
        <f t="shared" si="8"/>
        <v>206.1</v>
      </c>
      <c r="R40" s="214"/>
    </row>
    <row r="41" spans="1:18" s="213" customFormat="1">
      <c r="A41" s="212" t="s">
        <v>144</v>
      </c>
      <c r="B41" s="217">
        <v>37.442</v>
      </c>
      <c r="C41" s="218">
        <f t="shared" ref="C41:D41" si="60">B41*(1+C$4)*(1-C$5)+C$6</f>
        <v>37.442</v>
      </c>
      <c r="D41" s="217">
        <f t="shared" si="60"/>
        <v>38.779158657599993</v>
      </c>
      <c r="E41" s="218">
        <f t="shared" ref="E41:F41" si="61">ROUNDDOWN((D41*(1+E$4)*(1-E$5)+E$6),3)</f>
        <v>39.777000000000001</v>
      </c>
      <c r="F41" s="217">
        <f t="shared" si="61"/>
        <v>41.432000000000002</v>
      </c>
      <c r="G41" s="219">
        <f t="shared" si="3"/>
        <v>43.155999999999999</v>
      </c>
      <c r="J41" s="216" t="s">
        <v>144</v>
      </c>
      <c r="K41" s="220">
        <f t="shared" si="4"/>
        <v>137.03772000000001</v>
      </c>
      <c r="L41" s="217">
        <f t="shared" si="39"/>
        <v>141.54392910023998</v>
      </c>
      <c r="M41" s="221">
        <f t="shared" si="6"/>
        <v>145.18</v>
      </c>
      <c r="N41" s="222">
        <f t="shared" si="7"/>
        <v>151.22</v>
      </c>
      <c r="O41" s="223">
        <f t="shared" si="8"/>
        <v>157.94999999999999</v>
      </c>
      <c r="R41" s="214"/>
    </row>
    <row r="42" spans="1:18" s="213" customFormat="1">
      <c r="A42" s="212" t="s">
        <v>145</v>
      </c>
      <c r="B42" s="217">
        <v>49.058999999999997</v>
      </c>
      <c r="C42" s="218">
        <f t="shared" ref="C42:D42" si="62">B42*(1+C$4)*(1-C$5)+C$6</f>
        <v>49.058999999999997</v>
      </c>
      <c r="D42" s="217">
        <f t="shared" si="62"/>
        <v>50.811034255199992</v>
      </c>
      <c r="E42" s="218">
        <f t="shared" ref="E42:F42" si="63">ROUNDDOWN((D42*(1+E$4)*(1-E$5)+E$6),3)</f>
        <v>52.119</v>
      </c>
      <c r="F42" s="217">
        <f t="shared" si="63"/>
        <v>54.286999999999999</v>
      </c>
      <c r="G42" s="219">
        <f t="shared" si="3"/>
        <v>56.545000000000002</v>
      </c>
      <c r="J42" s="216" t="s">
        <v>145</v>
      </c>
      <c r="K42" s="220">
        <f t="shared" si="4"/>
        <v>179.55593999999996</v>
      </c>
      <c r="L42" s="217">
        <f t="shared" si="39"/>
        <v>185.46027503147997</v>
      </c>
      <c r="M42" s="221">
        <f t="shared" si="6"/>
        <v>190.23</v>
      </c>
      <c r="N42" s="222">
        <f t="shared" si="7"/>
        <v>198.14</v>
      </c>
      <c r="O42" s="223">
        <f t="shared" si="8"/>
        <v>206.95</v>
      </c>
      <c r="R42" s="214"/>
    </row>
    <row r="43" spans="1:18" s="213" customFormat="1">
      <c r="A43" s="212" t="s">
        <v>146</v>
      </c>
      <c r="B43" s="217">
        <v>49.058999999999997</v>
      </c>
      <c r="C43" s="218">
        <f t="shared" ref="C43:D43" si="64">B43*(1+C$4)*(1-C$5)+C$6</f>
        <v>49.058999999999997</v>
      </c>
      <c r="D43" s="217">
        <f t="shared" si="64"/>
        <v>50.811034255199992</v>
      </c>
      <c r="E43" s="218">
        <f t="shared" ref="E43:F43" si="65">ROUNDDOWN((D43*(1+E$4)*(1-E$5)+E$6),3)</f>
        <v>52.119</v>
      </c>
      <c r="F43" s="217">
        <f t="shared" si="65"/>
        <v>54.286999999999999</v>
      </c>
      <c r="G43" s="219">
        <f t="shared" si="3"/>
        <v>56.545000000000002</v>
      </c>
      <c r="J43" s="216" t="s">
        <v>146</v>
      </c>
      <c r="K43" s="220">
        <f t="shared" si="4"/>
        <v>179.55593999999996</v>
      </c>
      <c r="L43" s="217">
        <f t="shared" si="39"/>
        <v>185.46027503147997</v>
      </c>
      <c r="M43" s="221">
        <f t="shared" si="6"/>
        <v>190.23</v>
      </c>
      <c r="N43" s="222">
        <f t="shared" si="7"/>
        <v>198.14</v>
      </c>
      <c r="O43" s="223">
        <f t="shared" si="8"/>
        <v>206.95</v>
      </c>
      <c r="R43" s="214"/>
    </row>
    <row r="44" spans="1:18" s="213" customFormat="1">
      <c r="A44" s="212" t="s">
        <v>147</v>
      </c>
      <c r="B44" s="217">
        <v>49.058999999999997</v>
      </c>
      <c r="C44" s="218">
        <f t="shared" ref="C44:D44" si="66">B44*(1+C$4)*(1-C$5)+C$6</f>
        <v>49.058999999999997</v>
      </c>
      <c r="D44" s="217">
        <f t="shared" si="66"/>
        <v>50.811034255199992</v>
      </c>
      <c r="E44" s="218">
        <f t="shared" ref="E44:F44" si="67">ROUNDDOWN((D44*(1+E$4)*(1-E$5)+E$6),3)</f>
        <v>52.119</v>
      </c>
      <c r="F44" s="217">
        <f t="shared" si="67"/>
        <v>54.286999999999999</v>
      </c>
      <c r="G44" s="219">
        <f t="shared" si="3"/>
        <v>56.545000000000002</v>
      </c>
      <c r="J44" s="216" t="s">
        <v>147</v>
      </c>
      <c r="K44" s="220">
        <f t="shared" si="4"/>
        <v>179.55593999999996</v>
      </c>
      <c r="L44" s="217">
        <f t="shared" si="39"/>
        <v>185.46027503147997</v>
      </c>
      <c r="M44" s="221">
        <f t="shared" si="6"/>
        <v>190.23</v>
      </c>
      <c r="N44" s="222">
        <f t="shared" si="7"/>
        <v>198.14</v>
      </c>
      <c r="O44" s="223">
        <f t="shared" si="8"/>
        <v>206.95</v>
      </c>
      <c r="R44" s="214"/>
    </row>
    <row r="45" spans="1:18" s="209" customFormat="1">
      <c r="A45" s="197" t="s">
        <v>148</v>
      </c>
      <c r="B45" s="198">
        <v>37.442</v>
      </c>
      <c r="C45" s="199">
        <f t="shared" ref="C45:D45" si="68">B45*(1+C$4)*(1-C$5)+C$6</f>
        <v>37.442</v>
      </c>
      <c r="D45" s="198">
        <f t="shared" si="68"/>
        <v>38.779158657599993</v>
      </c>
      <c r="E45" s="199">
        <f t="shared" ref="E45:F45" si="69">ROUNDDOWN((D45*(1+E$4)*(1-E$5)+E$6),3)</f>
        <v>39.777000000000001</v>
      </c>
      <c r="F45" s="198">
        <f t="shared" si="69"/>
        <v>41.432000000000002</v>
      </c>
      <c r="G45" s="200">
        <f t="shared" si="3"/>
        <v>43.155999999999999</v>
      </c>
      <c r="J45" s="203" t="s">
        <v>148</v>
      </c>
      <c r="K45" s="204">
        <f t="shared" si="4"/>
        <v>137.03772000000001</v>
      </c>
      <c r="L45" s="205">
        <f t="shared" si="39"/>
        <v>141.54392910023998</v>
      </c>
      <c r="M45" s="206">
        <f t="shared" si="6"/>
        <v>145.18</v>
      </c>
      <c r="N45" s="207">
        <f t="shared" si="7"/>
        <v>151.22</v>
      </c>
      <c r="O45" s="208">
        <f t="shared" si="8"/>
        <v>157.94999999999999</v>
      </c>
      <c r="R45" s="210"/>
    </row>
    <row r="46" spans="1:18" s="209" customFormat="1">
      <c r="A46" s="197" t="s">
        <v>149</v>
      </c>
      <c r="B46" s="198">
        <v>37.442</v>
      </c>
      <c r="C46" s="199">
        <f t="shared" ref="C46:D46" si="70">B46*(1+C$4)*(1-C$5)+C$6</f>
        <v>37.442</v>
      </c>
      <c r="D46" s="198">
        <f t="shared" si="70"/>
        <v>38.779158657599993</v>
      </c>
      <c r="E46" s="199">
        <f t="shared" ref="E46:F46" si="71">ROUNDDOWN((D46*(1+E$4)*(1-E$5)+E$6),3)</f>
        <v>39.777000000000001</v>
      </c>
      <c r="F46" s="198">
        <f t="shared" si="71"/>
        <v>41.432000000000002</v>
      </c>
      <c r="G46" s="200">
        <f t="shared" si="3"/>
        <v>43.155999999999999</v>
      </c>
      <c r="J46" s="203" t="s">
        <v>149</v>
      </c>
      <c r="K46" s="204">
        <f t="shared" si="4"/>
        <v>137.03772000000001</v>
      </c>
      <c r="L46" s="205">
        <f t="shared" si="39"/>
        <v>141.54392910023998</v>
      </c>
      <c r="M46" s="206">
        <f t="shared" si="6"/>
        <v>145.18</v>
      </c>
      <c r="N46" s="207">
        <f t="shared" si="7"/>
        <v>151.22</v>
      </c>
      <c r="O46" s="208">
        <f t="shared" si="8"/>
        <v>157.94999999999999</v>
      </c>
      <c r="R46" s="210"/>
    </row>
    <row r="47" spans="1:18" s="213" customFormat="1">
      <c r="A47" s="212" t="s">
        <v>150</v>
      </c>
      <c r="B47" s="217">
        <v>45.884999999999998</v>
      </c>
      <c r="C47" s="218">
        <f t="shared" ref="C47:D47" si="72">B47*(1+C$4)*(1-C$5)+C$6</f>
        <v>45.884999999999998</v>
      </c>
      <c r="D47" s="217">
        <f t="shared" si="72"/>
        <v>47.523681827999994</v>
      </c>
      <c r="E47" s="218">
        <f t="shared" ref="E47:F47" si="73">ROUNDDOWN((D47*(1+E$4)*(1-E$5)+E$6),3)</f>
        <v>48.747</v>
      </c>
      <c r="F47" s="217">
        <f t="shared" si="73"/>
        <v>50.774999999999999</v>
      </c>
      <c r="G47" s="219">
        <f t="shared" si="3"/>
        <v>52.887</v>
      </c>
      <c r="J47" s="216" t="s">
        <v>150</v>
      </c>
      <c r="K47" s="220">
        <f t="shared" si="4"/>
        <v>167.9391</v>
      </c>
      <c r="L47" s="217">
        <f t="shared" si="39"/>
        <v>173.46143867219999</v>
      </c>
      <c r="M47" s="221">
        <f t="shared" si="6"/>
        <v>177.92</v>
      </c>
      <c r="N47" s="222">
        <f t="shared" si="7"/>
        <v>185.32</v>
      </c>
      <c r="O47" s="223">
        <f t="shared" si="8"/>
        <v>193.56</v>
      </c>
      <c r="R47" s="214"/>
    </row>
    <row r="48" spans="1:18" s="213" customFormat="1">
      <c r="A48" s="212" t="s">
        <v>151</v>
      </c>
      <c r="B48" s="217">
        <v>48.006999999999998</v>
      </c>
      <c r="C48" s="218">
        <f t="shared" ref="C48:D48" si="74">B48*(1+C$4)*(1-C$5)+C$6</f>
        <v>48.006999999999998</v>
      </c>
      <c r="D48" s="217">
        <f t="shared" si="74"/>
        <v>49.721464389599994</v>
      </c>
      <c r="E48" s="218">
        <f t="shared" ref="E48:F48" si="75">ROUNDDOWN((D48*(1+E$4)*(1-E$5)+E$6),3)</f>
        <v>51.000999999999998</v>
      </c>
      <c r="F48" s="217">
        <f t="shared" si="75"/>
        <v>53.122999999999998</v>
      </c>
      <c r="G48" s="219">
        <f t="shared" si="3"/>
        <v>55.332999999999998</v>
      </c>
      <c r="J48" s="216" t="s">
        <v>151</v>
      </c>
      <c r="K48" s="220">
        <f t="shared" si="4"/>
        <v>175.70561999999998</v>
      </c>
      <c r="L48" s="217">
        <f t="shared" si="39"/>
        <v>181.48334502203997</v>
      </c>
      <c r="M48" s="221">
        <f t="shared" si="6"/>
        <v>186.15</v>
      </c>
      <c r="N48" s="222">
        <f t="shared" si="7"/>
        <v>193.89</v>
      </c>
      <c r="O48" s="223">
        <f t="shared" si="8"/>
        <v>202.51</v>
      </c>
      <c r="R48" s="214"/>
    </row>
    <row r="49" spans="1:18" s="213" customFormat="1">
      <c r="A49" s="212" t="s">
        <v>152</v>
      </c>
      <c r="B49" s="217">
        <v>48.831000000000003</v>
      </c>
      <c r="C49" s="218">
        <f t="shared" ref="C49:D49" si="76">B49*(1+C$4)*(1-C$5)+C$6</f>
        <v>48.831000000000003</v>
      </c>
      <c r="D49" s="217">
        <f t="shared" si="76"/>
        <v>50.574891736799998</v>
      </c>
      <c r="E49" s="218">
        <f t="shared" ref="E49:F49" si="77">ROUNDDOWN((D49*(1+E$4)*(1-E$5)+E$6),3)</f>
        <v>51.877000000000002</v>
      </c>
      <c r="F49" s="217">
        <f t="shared" si="77"/>
        <v>54.034999999999997</v>
      </c>
      <c r="G49" s="219">
        <f t="shared" si="3"/>
        <v>56.283000000000001</v>
      </c>
      <c r="J49" s="216" t="s">
        <v>152</v>
      </c>
      <c r="K49" s="220">
        <f t="shared" si="4"/>
        <v>178.72146000000001</v>
      </c>
      <c r="L49" s="217">
        <f t="shared" si="39"/>
        <v>184.59835483932</v>
      </c>
      <c r="M49" s="221">
        <f t="shared" si="6"/>
        <v>189.35</v>
      </c>
      <c r="N49" s="222">
        <f t="shared" si="7"/>
        <v>197.22</v>
      </c>
      <c r="O49" s="223">
        <f t="shared" si="8"/>
        <v>205.99</v>
      </c>
      <c r="R49" s="214"/>
    </row>
    <row r="50" spans="1:18" s="213" customFormat="1">
      <c r="A50" s="212" t="s">
        <v>153</v>
      </c>
      <c r="B50" s="217">
        <v>53.069000000000003</v>
      </c>
      <c r="C50" s="218">
        <f t="shared" ref="C50:D50" si="78">B50*(1+C$4)*(1-C$5)+C$6</f>
        <v>53.069000000000003</v>
      </c>
      <c r="D50" s="217">
        <f t="shared" si="78"/>
        <v>54.964242583199997</v>
      </c>
      <c r="E50" s="218">
        <f t="shared" ref="E50:F50" si="79">ROUNDDOWN((D50*(1+E$4)*(1-E$5)+E$6),3)</f>
        <v>56.378999999999998</v>
      </c>
      <c r="F50" s="217">
        <f t="shared" si="79"/>
        <v>58.725000000000001</v>
      </c>
      <c r="G50" s="219">
        <f t="shared" si="3"/>
        <v>61.167999999999999</v>
      </c>
      <c r="J50" s="216" t="s">
        <v>153</v>
      </c>
      <c r="K50" s="220">
        <f t="shared" si="4"/>
        <v>194.23254</v>
      </c>
      <c r="L50" s="217">
        <f t="shared" si="39"/>
        <v>200.61948542867998</v>
      </c>
      <c r="M50" s="221">
        <f t="shared" si="6"/>
        <v>205.78</v>
      </c>
      <c r="N50" s="222">
        <f t="shared" si="7"/>
        <v>214.34</v>
      </c>
      <c r="O50" s="223">
        <f t="shared" si="8"/>
        <v>223.87</v>
      </c>
      <c r="R50" s="214"/>
    </row>
    <row r="51" spans="1:18" s="209" customFormat="1">
      <c r="A51" s="197" t="s">
        <v>154</v>
      </c>
      <c r="B51" s="198">
        <v>38.597999999999999</v>
      </c>
      <c r="C51" s="199">
        <f t="shared" ref="C51:D51" si="80">B51*(1+C$4)*(1-C$5)+C$6</f>
        <v>38.597999999999999</v>
      </c>
      <c r="D51" s="198">
        <f t="shared" si="80"/>
        <v>39.976442654399996</v>
      </c>
      <c r="E51" s="199">
        <f t="shared" ref="E51:F51" si="81">ROUNDDOWN((D51*(1+E$4)*(1-E$5)+E$6),3)</f>
        <v>41.005000000000003</v>
      </c>
      <c r="F51" s="198">
        <f t="shared" si="81"/>
        <v>42.710999999999999</v>
      </c>
      <c r="G51" s="200">
        <f t="shared" si="3"/>
        <v>44.488</v>
      </c>
      <c r="J51" s="203" t="s">
        <v>154</v>
      </c>
      <c r="K51" s="204">
        <f t="shared" si="4"/>
        <v>141.26868000000002</v>
      </c>
      <c r="L51" s="205">
        <f t="shared" si="39"/>
        <v>145.91401568856</v>
      </c>
      <c r="M51" s="206">
        <f t="shared" si="6"/>
        <v>149.66</v>
      </c>
      <c r="N51" s="207">
        <f t="shared" si="7"/>
        <v>155.88999999999999</v>
      </c>
      <c r="O51" s="208">
        <f t="shared" si="8"/>
        <v>162.82</v>
      </c>
      <c r="R51" s="210"/>
    </row>
    <row r="52" spans="1:18" s="213" customFormat="1">
      <c r="A52" s="212" t="s">
        <v>155</v>
      </c>
      <c r="B52" s="217">
        <v>53.295000000000002</v>
      </c>
      <c r="C52" s="218">
        <f t="shared" ref="C52:D52" si="82">B52*(1+C$4)*(1-C$5)+C$6</f>
        <v>53.295000000000002</v>
      </c>
      <c r="D52" s="217">
        <f t="shared" si="82"/>
        <v>55.198313675999991</v>
      </c>
      <c r="E52" s="218">
        <f t="shared" ref="E52:F52" si="83">ROUNDDOWN((D52*(1+E$4)*(1-E$5)+E$6),3)</f>
        <v>56.619</v>
      </c>
      <c r="F52" s="217">
        <f t="shared" si="83"/>
        <v>58.973999999999997</v>
      </c>
      <c r="G52" s="219">
        <f t="shared" si="3"/>
        <v>61.427</v>
      </c>
      <c r="J52" s="216" t="s">
        <v>155</v>
      </c>
      <c r="K52" s="220">
        <f t="shared" si="4"/>
        <v>195.05970000000002</v>
      </c>
      <c r="L52" s="217">
        <f t="shared" si="39"/>
        <v>201.47384491739999</v>
      </c>
      <c r="M52" s="221">
        <f t="shared" si="6"/>
        <v>206.65</v>
      </c>
      <c r="N52" s="222">
        <f t="shared" si="7"/>
        <v>215.25</v>
      </c>
      <c r="O52" s="223">
        <f t="shared" si="8"/>
        <v>224.82</v>
      </c>
      <c r="R52" s="214"/>
    </row>
    <row r="53" spans="1:18" s="213" customFormat="1">
      <c r="A53" s="212" t="s">
        <v>156</v>
      </c>
      <c r="B53" s="217">
        <v>53.069000000000003</v>
      </c>
      <c r="C53" s="218">
        <f t="shared" ref="C53:D53" si="84">B53*(1+C$4)*(1-C$5)+C$6</f>
        <v>53.069000000000003</v>
      </c>
      <c r="D53" s="217">
        <f t="shared" si="84"/>
        <v>54.964242583199997</v>
      </c>
      <c r="E53" s="218">
        <f t="shared" ref="E53:F53" si="85">ROUNDDOWN((D53*(1+E$4)*(1-E$5)+E$6),3)</f>
        <v>56.378999999999998</v>
      </c>
      <c r="F53" s="217">
        <f t="shared" si="85"/>
        <v>58.725000000000001</v>
      </c>
      <c r="G53" s="219">
        <f t="shared" si="3"/>
        <v>61.167999999999999</v>
      </c>
      <c r="J53" s="216" t="s">
        <v>156</v>
      </c>
      <c r="K53" s="220">
        <f t="shared" si="4"/>
        <v>194.23254</v>
      </c>
      <c r="L53" s="217">
        <f t="shared" si="39"/>
        <v>200.61948542867998</v>
      </c>
      <c r="M53" s="221">
        <f t="shared" si="6"/>
        <v>205.78</v>
      </c>
      <c r="N53" s="222">
        <f t="shared" si="7"/>
        <v>214.34</v>
      </c>
      <c r="O53" s="223">
        <f t="shared" si="8"/>
        <v>223.87</v>
      </c>
      <c r="R53" s="214"/>
    </row>
    <row r="54" spans="1:18" s="213" customFormat="1">
      <c r="A54" s="212" t="s">
        <v>157</v>
      </c>
      <c r="B54" s="217">
        <v>45.521999999999998</v>
      </c>
      <c r="C54" s="218">
        <f t="shared" ref="C54:D54" si="86">B54*(1+C$4)*(1-C$5)+C$6</f>
        <v>45.521999999999998</v>
      </c>
      <c r="D54" s="217">
        <f t="shared" si="86"/>
        <v>47.147718081599997</v>
      </c>
      <c r="E54" s="218">
        <f t="shared" ref="E54:F54" si="87">ROUNDDOWN((D54*(1+E$4)*(1-E$5)+E$6),3)</f>
        <v>48.360999999999997</v>
      </c>
      <c r="F54" s="217">
        <f t="shared" si="87"/>
        <v>50.372999999999998</v>
      </c>
      <c r="G54" s="219">
        <f t="shared" si="3"/>
        <v>52.469000000000001</v>
      </c>
      <c r="J54" s="216" t="s">
        <v>157</v>
      </c>
      <c r="K54" s="220">
        <f t="shared" si="4"/>
        <v>166.61052000000001</v>
      </c>
      <c r="L54" s="217">
        <f t="shared" si="39"/>
        <v>172.08917099783997</v>
      </c>
      <c r="M54" s="221">
        <f t="shared" si="6"/>
        <v>176.51</v>
      </c>
      <c r="N54" s="222">
        <f t="shared" si="7"/>
        <v>183.86</v>
      </c>
      <c r="O54" s="223">
        <f t="shared" si="8"/>
        <v>192.03</v>
      </c>
      <c r="R54" s="214"/>
    </row>
    <row r="55" spans="1:18" s="213" customFormat="1">
      <c r="A55" s="212" t="s">
        <v>158</v>
      </c>
      <c r="B55" s="217">
        <v>45.912999999999997</v>
      </c>
      <c r="C55" s="218">
        <f t="shared" ref="C55:D55" si="88">B55*(1+C$4)*(1-C$5)+C$6</f>
        <v>45.912999999999997</v>
      </c>
      <c r="D55" s="217">
        <f t="shared" si="88"/>
        <v>47.552681786399987</v>
      </c>
      <c r="E55" s="218">
        <f t="shared" ref="E55:F55" si="89">ROUNDDOWN((D55*(1+E$4)*(1-E$5)+E$6),3)</f>
        <v>48.777000000000001</v>
      </c>
      <c r="F55" s="217">
        <f t="shared" si="89"/>
        <v>50.805999999999997</v>
      </c>
      <c r="G55" s="219">
        <f t="shared" si="3"/>
        <v>52.92</v>
      </c>
      <c r="J55" s="216" t="s">
        <v>158</v>
      </c>
      <c r="K55" s="220">
        <f t="shared" si="4"/>
        <v>168.04157999999998</v>
      </c>
      <c r="L55" s="217">
        <f t="shared" si="39"/>
        <v>173.56728852035994</v>
      </c>
      <c r="M55" s="221">
        <f t="shared" si="6"/>
        <v>178.03</v>
      </c>
      <c r="N55" s="222">
        <f t="shared" si="7"/>
        <v>185.44</v>
      </c>
      <c r="O55" s="223">
        <f t="shared" si="8"/>
        <v>193.68</v>
      </c>
      <c r="R55" s="214"/>
    </row>
    <row r="56" spans="1:18" s="213" customFormat="1">
      <c r="A56" s="212" t="s">
        <v>159</v>
      </c>
      <c r="B56" s="217">
        <v>47.292000000000002</v>
      </c>
      <c r="C56" s="218">
        <f t="shared" ref="C56:D56" si="90">B56*(1+C$4)*(1-C$5)+C$6</f>
        <v>47.292000000000002</v>
      </c>
      <c r="D56" s="217">
        <f t="shared" si="90"/>
        <v>48.980929737599993</v>
      </c>
      <c r="E56" s="218">
        <f t="shared" ref="E56:F56" si="91">ROUNDDOWN((D56*(1+E$4)*(1-E$5)+E$6),3)</f>
        <v>50.241999999999997</v>
      </c>
      <c r="F56" s="217">
        <f t="shared" si="91"/>
        <v>52.332000000000001</v>
      </c>
      <c r="G56" s="219">
        <f t="shared" si="3"/>
        <v>54.509</v>
      </c>
      <c r="J56" s="216" t="s">
        <v>159</v>
      </c>
      <c r="K56" s="220">
        <f t="shared" si="4"/>
        <v>173.08872</v>
      </c>
      <c r="L56" s="217">
        <f t="shared" si="39"/>
        <v>178.78039354223998</v>
      </c>
      <c r="M56" s="221">
        <f t="shared" si="6"/>
        <v>183.38</v>
      </c>
      <c r="N56" s="222">
        <f t="shared" si="7"/>
        <v>191.01</v>
      </c>
      <c r="O56" s="223">
        <f t="shared" si="8"/>
        <v>199.5</v>
      </c>
      <c r="R56" s="214"/>
    </row>
    <row r="57" spans="1:18" s="213" customFormat="1">
      <c r="A57" s="212" t="s">
        <v>160</v>
      </c>
      <c r="B57" s="217">
        <v>37.039000000000001</v>
      </c>
      <c r="C57" s="218">
        <f t="shared" ref="C57:D57" si="92">B57*(1+C$4)*(1-C$5)+C$6</f>
        <v>37.039000000000001</v>
      </c>
      <c r="D57" s="217">
        <f t="shared" si="92"/>
        <v>38.3617663992</v>
      </c>
      <c r="E57" s="218">
        <f t="shared" ref="E57:F57" si="93">ROUNDDOWN((D57*(1+E$4)*(1-E$5)+E$6),3)</f>
        <v>39.348999999999997</v>
      </c>
      <c r="F57" s="217">
        <f t="shared" si="93"/>
        <v>40.985999999999997</v>
      </c>
      <c r="G57" s="219">
        <f t="shared" si="3"/>
        <v>42.691000000000003</v>
      </c>
      <c r="J57" s="216" t="s">
        <v>160</v>
      </c>
      <c r="K57" s="220">
        <f t="shared" si="4"/>
        <v>135.56274000000002</v>
      </c>
      <c r="L57" s="217">
        <f t="shared" si="39"/>
        <v>140.02044735708</v>
      </c>
      <c r="M57" s="221">
        <f t="shared" si="6"/>
        <v>143.62</v>
      </c>
      <c r="N57" s="222">
        <f t="shared" si="7"/>
        <v>149.59</v>
      </c>
      <c r="O57" s="223">
        <f t="shared" si="8"/>
        <v>156.24</v>
      </c>
      <c r="R57" s="214"/>
    </row>
    <row r="58" spans="1:18" s="213" customFormat="1">
      <c r="A58" s="212" t="s">
        <v>161</v>
      </c>
      <c r="B58" s="217">
        <v>51.582000000000001</v>
      </c>
      <c r="C58" s="218">
        <f t="shared" ref="C58:D58" si="94">B58*(1+C$4)*(1-C$5)+C$6</f>
        <v>51.582000000000001</v>
      </c>
      <c r="D58" s="217">
        <f t="shared" si="94"/>
        <v>53.424137649599992</v>
      </c>
      <c r="E58" s="218">
        <f t="shared" ref="E58:F58" si="95">ROUNDDOWN((D58*(1+E$4)*(1-E$5)+E$6),3)</f>
        <v>54.798999999999999</v>
      </c>
      <c r="F58" s="217">
        <f t="shared" si="95"/>
        <v>57.079000000000001</v>
      </c>
      <c r="G58" s="219">
        <f t="shared" si="3"/>
        <v>59.454000000000001</v>
      </c>
      <c r="J58" s="216" t="s">
        <v>161</v>
      </c>
      <c r="K58" s="220">
        <f t="shared" si="4"/>
        <v>188.79012</v>
      </c>
      <c r="L58" s="217">
        <f t="shared" si="39"/>
        <v>194.99810242103999</v>
      </c>
      <c r="M58" s="221">
        <f t="shared" si="6"/>
        <v>200.01</v>
      </c>
      <c r="N58" s="222">
        <f t="shared" si="7"/>
        <v>208.33</v>
      </c>
      <c r="O58" s="223">
        <f t="shared" si="8"/>
        <v>217.6</v>
      </c>
      <c r="R58" s="214"/>
    </row>
    <row r="59" spans="1:18" s="213" customFormat="1">
      <c r="A59" s="212" t="s">
        <v>162</v>
      </c>
      <c r="B59" s="217">
        <v>37.024999999999999</v>
      </c>
      <c r="C59" s="218">
        <f t="shared" ref="C59:D59" si="96">B59*(1+C$4)*(1-C$5)+C$6</f>
        <v>37.024999999999999</v>
      </c>
      <c r="D59" s="217">
        <f t="shared" si="96"/>
        <v>38.347266419999997</v>
      </c>
      <c r="E59" s="218">
        <f t="shared" ref="E59:F59" si="97">ROUNDDOWN((D59*(1+E$4)*(1-E$5)+E$6),3)</f>
        <v>39.334000000000003</v>
      </c>
      <c r="F59" s="217">
        <f t="shared" si="97"/>
        <v>40.97</v>
      </c>
      <c r="G59" s="219">
        <f t="shared" si="3"/>
        <v>42.673999999999999</v>
      </c>
      <c r="J59" s="216" t="s">
        <v>162</v>
      </c>
      <c r="K59" s="220">
        <f t="shared" si="4"/>
        <v>135.51149999999998</v>
      </c>
      <c r="L59" s="217">
        <f t="shared" si="39"/>
        <v>139.967522433</v>
      </c>
      <c r="M59" s="221">
        <f t="shared" si="6"/>
        <v>143.56</v>
      </c>
      <c r="N59" s="222">
        <f t="shared" si="7"/>
        <v>149.54</v>
      </c>
      <c r="O59" s="223">
        <f t="shared" si="8"/>
        <v>156.18</v>
      </c>
      <c r="R59" s="214"/>
    </row>
    <row r="60" spans="1:18">
      <c r="A60" s="33" t="s">
        <v>163</v>
      </c>
      <c r="B60" s="126">
        <v>36.883000000000003</v>
      </c>
      <c r="C60" s="101">
        <f t="shared" ref="C60:D60" si="98">B60*(1+C$4)*(1-C$5)+C$6</f>
        <v>36.883000000000003</v>
      </c>
      <c r="D60" s="126">
        <f t="shared" si="98"/>
        <v>38.200195202399996</v>
      </c>
      <c r="E60" s="101">
        <f t="shared" ref="E60:F60" si="99">ROUNDDOWN((D60*(1+E$4)*(1-E$5)+E$6),3)</f>
        <v>39.183</v>
      </c>
      <c r="F60" s="126">
        <f t="shared" si="99"/>
        <v>40.813000000000002</v>
      </c>
      <c r="G60" s="102">
        <f t="shared" si="3"/>
        <v>42.511000000000003</v>
      </c>
      <c r="J60" s="33" t="s">
        <v>163</v>
      </c>
      <c r="K60" s="183">
        <f t="shared" si="4"/>
        <v>134.99178000000001</v>
      </c>
      <c r="L60" s="126">
        <f t="shared" si="39"/>
        <v>139.43071248875998</v>
      </c>
      <c r="M60" s="190">
        <f t="shared" si="6"/>
        <v>143.01</v>
      </c>
      <c r="N60" s="186">
        <f t="shared" si="7"/>
        <v>148.96</v>
      </c>
      <c r="O60" s="171">
        <f t="shared" si="8"/>
        <v>155.59</v>
      </c>
      <c r="R60" s="169"/>
    </row>
    <row r="61" spans="1:18">
      <c r="A61" s="33" t="s">
        <v>164</v>
      </c>
      <c r="B61" s="126">
        <v>36.883000000000003</v>
      </c>
      <c r="C61" s="101">
        <f t="shared" ref="C61:D61" si="100">B61*(1+C$4)*(1-C$5)+C$6</f>
        <v>36.883000000000003</v>
      </c>
      <c r="D61" s="126">
        <f t="shared" si="100"/>
        <v>38.200195202399996</v>
      </c>
      <c r="E61" s="101">
        <f t="shared" ref="E61:F61" si="101">ROUNDDOWN((D61*(1+E$4)*(1-E$5)+E$6),3)</f>
        <v>39.183</v>
      </c>
      <c r="F61" s="126">
        <f t="shared" si="101"/>
        <v>40.813000000000002</v>
      </c>
      <c r="G61" s="102">
        <f t="shared" si="3"/>
        <v>42.511000000000003</v>
      </c>
      <c r="J61" s="33" t="s">
        <v>164</v>
      </c>
      <c r="K61" s="183">
        <f t="shared" si="4"/>
        <v>134.99178000000001</v>
      </c>
      <c r="L61" s="126">
        <f t="shared" si="39"/>
        <v>139.43071248875998</v>
      </c>
      <c r="M61" s="190">
        <f t="shared" si="6"/>
        <v>143.01</v>
      </c>
      <c r="N61" s="186">
        <f t="shared" si="7"/>
        <v>148.96</v>
      </c>
      <c r="O61" s="171">
        <f t="shared" si="8"/>
        <v>155.59</v>
      </c>
      <c r="R61" s="169"/>
    </row>
    <row r="62" spans="1:18">
      <c r="A62" s="33" t="s">
        <v>165</v>
      </c>
      <c r="B62" s="126">
        <v>47.323999999999998</v>
      </c>
      <c r="C62" s="101">
        <f t="shared" ref="C62:D62" si="102">B62*(1+C$4)*(1-C$5)+C$6</f>
        <v>47.323999999999998</v>
      </c>
      <c r="D62" s="126">
        <f t="shared" si="102"/>
        <v>49.014072547199994</v>
      </c>
      <c r="E62" s="101">
        <f>ROUNDDOWN((D62*(1+E$4)*(1-E$5)+E$6),3)</f>
        <v>50.276000000000003</v>
      </c>
      <c r="F62" s="126">
        <f>ROUNDDOWN((E62*(1+F$4)*(1-F$5)+F$6),3)</f>
        <v>52.368000000000002</v>
      </c>
      <c r="G62" s="102">
        <f t="shared" si="3"/>
        <v>54.546999999999997</v>
      </c>
      <c r="J62" s="33" t="s">
        <v>165</v>
      </c>
      <c r="K62" s="183">
        <f t="shared" si="4"/>
        <v>173.20583999999999</v>
      </c>
      <c r="L62" s="126">
        <f t="shared" si="39"/>
        <v>178.90136479727997</v>
      </c>
      <c r="M62" s="190">
        <f t="shared" si="6"/>
        <v>183.5</v>
      </c>
      <c r="N62" s="186">
        <f t="shared" si="7"/>
        <v>191.14</v>
      </c>
      <c r="O62" s="171">
        <f t="shared" si="8"/>
        <v>199.64</v>
      </c>
      <c r="R62" s="169"/>
    </row>
    <row r="63" spans="1:18">
      <c r="A63" s="81" t="s">
        <v>114</v>
      </c>
      <c r="B63" s="143"/>
      <c r="C63" s="78"/>
      <c r="D63" s="96"/>
      <c r="E63" s="78"/>
      <c r="F63" s="96"/>
      <c r="G63" s="82"/>
      <c r="J63" s="81" t="s">
        <v>114</v>
      </c>
      <c r="K63" s="184"/>
      <c r="L63" s="96"/>
      <c r="M63" s="96"/>
      <c r="N63" s="189"/>
      <c r="O63" s="82"/>
      <c r="R63" s="169"/>
    </row>
    <row r="64" spans="1:18" s="213" customFormat="1">
      <c r="A64" s="212" t="s">
        <v>117</v>
      </c>
      <c r="B64" s="217">
        <v>18.667000000000002</v>
      </c>
      <c r="C64" s="218">
        <f t="shared" ref="C64:D64" si="103">B64*(1+C$4)*(1-C$5)+C$6</f>
        <v>18.667000000000002</v>
      </c>
      <c r="D64" s="217">
        <f t="shared" si="103"/>
        <v>19.3336508376</v>
      </c>
      <c r="E64" s="218">
        <f t="shared" ref="E64:F64" si="104">ROUNDDOWN((D64*(1+E$4)*(1-E$5)+E$6),3)</f>
        <v>19.831</v>
      </c>
      <c r="F64" s="217">
        <f t="shared" si="104"/>
        <v>20.655999999999999</v>
      </c>
      <c r="G64" s="219">
        <f t="shared" ref="G64:G95" si="105">ROUNDDOWN((F64*(1+G$4)*(1-G$5)+G$6),3)</f>
        <v>21.515000000000001</v>
      </c>
      <c r="J64" s="216" t="s">
        <v>117</v>
      </c>
      <c r="K64" s="220">
        <f t="shared" si="4"/>
        <v>68.321219999999997</v>
      </c>
      <c r="L64" s="217">
        <f t="shared" ref="L64:L112" si="106">(D64*L$4)/$K$5</f>
        <v>70.567825557239999</v>
      </c>
      <c r="M64" s="221">
        <f t="shared" ref="M64:M112" si="107">ROUNDDOWN(((E64*M$4)/$K$5),2)</f>
        <v>72.38</v>
      </c>
      <c r="N64" s="222">
        <f t="shared" ref="N64:N112" si="108">ROUNDDOWN(((F64*N$4)/$K$5),2)</f>
        <v>75.39</v>
      </c>
      <c r="O64" s="223">
        <f t="shared" ref="O64:O112" si="109">ROUNDDOWN(((G64*O$4)/$K$5),2)</f>
        <v>78.739999999999995</v>
      </c>
      <c r="R64" s="214"/>
    </row>
    <row r="65" spans="1:18" s="213" customFormat="1">
      <c r="A65" s="212" t="s">
        <v>118</v>
      </c>
      <c r="B65" s="217">
        <v>18.667000000000002</v>
      </c>
      <c r="C65" s="218">
        <f t="shared" ref="C65:D65" si="110">B65*(1+C$4)*(1-C$5)+C$6</f>
        <v>18.667000000000002</v>
      </c>
      <c r="D65" s="217">
        <f t="shared" si="110"/>
        <v>19.3336508376</v>
      </c>
      <c r="E65" s="218">
        <f t="shared" ref="E65:F65" si="111">ROUNDDOWN((D65*(1+E$4)*(1-E$5)+E$6),3)</f>
        <v>19.831</v>
      </c>
      <c r="F65" s="217">
        <f t="shared" si="111"/>
        <v>20.655999999999999</v>
      </c>
      <c r="G65" s="219">
        <f t="shared" si="105"/>
        <v>21.515000000000001</v>
      </c>
      <c r="J65" s="216" t="s">
        <v>118</v>
      </c>
      <c r="K65" s="220">
        <f t="shared" si="4"/>
        <v>68.321219999999997</v>
      </c>
      <c r="L65" s="217">
        <f t="shared" si="106"/>
        <v>70.567825557239999</v>
      </c>
      <c r="M65" s="221">
        <f t="shared" si="107"/>
        <v>72.38</v>
      </c>
      <c r="N65" s="222">
        <f t="shared" si="108"/>
        <v>75.39</v>
      </c>
      <c r="O65" s="223">
        <f t="shared" si="109"/>
        <v>78.739999999999995</v>
      </c>
      <c r="R65" s="214"/>
    </row>
    <row r="66" spans="1:18" s="213" customFormat="1">
      <c r="A66" s="212" t="s">
        <v>119</v>
      </c>
      <c r="B66" s="217">
        <v>18.667000000000002</v>
      </c>
      <c r="C66" s="218">
        <f t="shared" ref="C66:D66" si="112">B66*(1+C$4)*(1-C$5)+C$6</f>
        <v>18.667000000000002</v>
      </c>
      <c r="D66" s="217">
        <f t="shared" si="112"/>
        <v>19.3336508376</v>
      </c>
      <c r="E66" s="218">
        <f t="shared" ref="E66:F66" si="113">ROUNDDOWN((D66*(1+E$4)*(1-E$5)+E$6),3)</f>
        <v>19.831</v>
      </c>
      <c r="F66" s="217">
        <f t="shared" si="113"/>
        <v>20.655999999999999</v>
      </c>
      <c r="G66" s="219">
        <f t="shared" si="105"/>
        <v>21.515000000000001</v>
      </c>
      <c r="J66" s="216" t="s">
        <v>119</v>
      </c>
      <c r="K66" s="220">
        <f t="shared" si="4"/>
        <v>68.321219999999997</v>
      </c>
      <c r="L66" s="217">
        <f t="shared" si="106"/>
        <v>70.567825557239999</v>
      </c>
      <c r="M66" s="221">
        <f t="shared" si="107"/>
        <v>72.38</v>
      </c>
      <c r="N66" s="222">
        <f t="shared" si="108"/>
        <v>75.39</v>
      </c>
      <c r="O66" s="223">
        <f t="shared" si="109"/>
        <v>78.739999999999995</v>
      </c>
      <c r="R66" s="214"/>
    </row>
    <row r="67" spans="1:18" s="209" customFormat="1">
      <c r="A67" s="197" t="s">
        <v>120</v>
      </c>
      <c r="B67" s="198">
        <v>19.048999999999999</v>
      </c>
      <c r="C67" s="199">
        <f t="shared" ref="C67:D67" si="114">B67*(1+C$4)*(1-C$5)+C$6</f>
        <v>19.048999999999999</v>
      </c>
      <c r="D67" s="198">
        <f t="shared" si="114"/>
        <v>19.729293127199998</v>
      </c>
      <c r="E67" s="199">
        <f t="shared" ref="E67:F67" si="115">ROUNDDOWN((D67*(1+E$4)*(1-E$5)+E$6),3)</f>
        <v>20.236999999999998</v>
      </c>
      <c r="F67" s="198">
        <f t="shared" si="115"/>
        <v>21.079000000000001</v>
      </c>
      <c r="G67" s="200">
        <f t="shared" si="105"/>
        <v>21.956</v>
      </c>
      <c r="J67" s="203" t="s">
        <v>120</v>
      </c>
      <c r="K67" s="204">
        <f t="shared" si="4"/>
        <v>69.719340000000003</v>
      </c>
      <c r="L67" s="205">
        <f t="shared" si="106"/>
        <v>72.01191991428</v>
      </c>
      <c r="M67" s="206">
        <f t="shared" si="107"/>
        <v>73.86</v>
      </c>
      <c r="N67" s="207">
        <f t="shared" si="108"/>
        <v>76.930000000000007</v>
      </c>
      <c r="O67" s="208">
        <f t="shared" si="109"/>
        <v>80.349999999999994</v>
      </c>
      <c r="R67" s="210"/>
    </row>
    <row r="68" spans="1:18" s="213" customFormat="1">
      <c r="A68" s="212" t="s">
        <v>121</v>
      </c>
      <c r="B68" s="217">
        <v>18.547000000000001</v>
      </c>
      <c r="C68" s="218">
        <f t="shared" ref="C68:D68" si="116">B68*(1+C$4)*(1-C$5)+C$6</f>
        <v>18.547000000000001</v>
      </c>
      <c r="D68" s="217">
        <f t="shared" si="116"/>
        <v>19.209365301599998</v>
      </c>
      <c r="E68" s="218">
        <f t="shared" ref="E68:F68" si="117">ROUNDDOWN((D68*(1+E$4)*(1-E$5)+E$6),3)</f>
        <v>19.704000000000001</v>
      </c>
      <c r="F68" s="217">
        <f t="shared" si="117"/>
        <v>20.523</v>
      </c>
      <c r="G68" s="219">
        <f t="shared" si="105"/>
        <v>21.376000000000001</v>
      </c>
      <c r="J68" s="216" t="s">
        <v>121</v>
      </c>
      <c r="K68" s="220">
        <f t="shared" si="4"/>
        <v>67.882019999999997</v>
      </c>
      <c r="L68" s="217">
        <f t="shared" si="106"/>
        <v>70.114183350839994</v>
      </c>
      <c r="M68" s="221">
        <f t="shared" si="107"/>
        <v>71.91</v>
      </c>
      <c r="N68" s="222">
        <f t="shared" si="108"/>
        <v>74.900000000000006</v>
      </c>
      <c r="O68" s="223">
        <f t="shared" si="109"/>
        <v>78.23</v>
      </c>
      <c r="R68" s="214"/>
    </row>
    <row r="69" spans="1:18" s="213" customFormat="1">
      <c r="A69" s="212" t="s">
        <v>122</v>
      </c>
      <c r="B69" s="217">
        <v>18.564</v>
      </c>
      <c r="C69" s="218">
        <f t="shared" ref="C69:D69" si="118">B69*(1+C$4)*(1-C$5)+C$6</f>
        <v>18.564</v>
      </c>
      <c r="D69" s="217">
        <f t="shared" si="118"/>
        <v>19.226972419199999</v>
      </c>
      <c r="E69" s="218">
        <f t="shared" ref="E69:F69" si="119">ROUNDDOWN((D69*(1+E$4)*(1-E$5)+E$6),3)</f>
        <v>19.722000000000001</v>
      </c>
      <c r="F69" s="217">
        <f t="shared" si="119"/>
        <v>20.542000000000002</v>
      </c>
      <c r="G69" s="219">
        <f t="shared" si="105"/>
        <v>21.396000000000001</v>
      </c>
      <c r="J69" s="216" t="s">
        <v>122</v>
      </c>
      <c r="K69" s="220">
        <f t="shared" si="4"/>
        <v>67.944239999999994</v>
      </c>
      <c r="L69" s="217">
        <f t="shared" si="106"/>
        <v>70.178449330079999</v>
      </c>
      <c r="M69" s="221">
        <f t="shared" si="107"/>
        <v>71.98</v>
      </c>
      <c r="N69" s="222">
        <f t="shared" si="108"/>
        <v>74.97</v>
      </c>
      <c r="O69" s="223">
        <f t="shared" si="109"/>
        <v>78.3</v>
      </c>
      <c r="R69" s="214"/>
    </row>
    <row r="70" spans="1:18" s="213" customFormat="1">
      <c r="A70" s="212" t="s">
        <v>123</v>
      </c>
      <c r="B70" s="217">
        <v>18.809999999999999</v>
      </c>
      <c r="C70" s="218">
        <f t="shared" ref="C70:D70" si="120">B70*(1+C$4)*(1-C$5)+C$6</f>
        <v>18.809999999999999</v>
      </c>
      <c r="D70" s="217">
        <f t="shared" si="120"/>
        <v>19.481757767999998</v>
      </c>
      <c r="E70" s="218">
        <f t="shared" ref="E70:F70" si="121">ROUNDDOWN((D70*(1+E$4)*(1-E$5)+E$6),3)</f>
        <v>19.983000000000001</v>
      </c>
      <c r="F70" s="217">
        <f t="shared" si="121"/>
        <v>20.814</v>
      </c>
      <c r="G70" s="219">
        <f t="shared" si="105"/>
        <v>21.68</v>
      </c>
      <c r="J70" s="216" t="s">
        <v>123</v>
      </c>
      <c r="K70" s="220">
        <f t="shared" si="4"/>
        <v>68.844599999999986</v>
      </c>
      <c r="L70" s="217">
        <f t="shared" si="106"/>
        <v>71.1084158532</v>
      </c>
      <c r="M70" s="221">
        <f t="shared" si="107"/>
        <v>72.930000000000007</v>
      </c>
      <c r="N70" s="222">
        <f t="shared" si="108"/>
        <v>75.97</v>
      </c>
      <c r="O70" s="223">
        <f t="shared" si="109"/>
        <v>79.34</v>
      </c>
      <c r="R70" s="214"/>
    </row>
    <row r="71" spans="1:18" s="209" customFormat="1">
      <c r="A71" s="197" t="s">
        <v>124</v>
      </c>
      <c r="B71" s="198">
        <v>18.689</v>
      </c>
      <c r="C71" s="199">
        <f t="shared" ref="C71:D71" si="122">B71*(1+C$4)*(1-C$5)+C$6</f>
        <v>18.689</v>
      </c>
      <c r="D71" s="198">
        <f t="shared" si="122"/>
        <v>19.356436519199999</v>
      </c>
      <c r="E71" s="199">
        <f t="shared" ref="E71:F71" si="123">ROUNDDOWN((D71*(1+E$4)*(1-E$5)+E$6),3)</f>
        <v>19.853999999999999</v>
      </c>
      <c r="F71" s="198">
        <f t="shared" si="123"/>
        <v>20.68</v>
      </c>
      <c r="G71" s="200">
        <f t="shared" si="105"/>
        <v>21.54</v>
      </c>
      <c r="J71" s="203" t="s">
        <v>124</v>
      </c>
      <c r="K71" s="204">
        <f t="shared" si="4"/>
        <v>68.401740000000004</v>
      </c>
      <c r="L71" s="205">
        <f t="shared" si="106"/>
        <v>70.650993295079999</v>
      </c>
      <c r="M71" s="206">
        <f t="shared" si="107"/>
        <v>72.459999999999994</v>
      </c>
      <c r="N71" s="207">
        <f t="shared" si="108"/>
        <v>75.48</v>
      </c>
      <c r="O71" s="208">
        <f t="shared" si="109"/>
        <v>78.83</v>
      </c>
      <c r="R71" s="210"/>
    </row>
    <row r="72" spans="1:18" s="209" customFormat="1">
      <c r="A72" s="197" t="s">
        <v>125</v>
      </c>
      <c r="B72" s="198">
        <v>18.809999999999999</v>
      </c>
      <c r="C72" s="199">
        <f t="shared" ref="C72:D72" si="124">B72*(1+C$4)*(1-C$5)+C$6</f>
        <v>18.809999999999999</v>
      </c>
      <c r="D72" s="198">
        <f t="shared" si="124"/>
        <v>19.481757767999998</v>
      </c>
      <c r="E72" s="199">
        <f t="shared" ref="E72:F72" si="125">ROUNDDOWN((D72*(1+E$4)*(1-E$5)+E$6),3)</f>
        <v>19.983000000000001</v>
      </c>
      <c r="F72" s="198">
        <f t="shared" si="125"/>
        <v>20.814</v>
      </c>
      <c r="G72" s="200">
        <f t="shared" si="105"/>
        <v>21.68</v>
      </c>
      <c r="J72" s="203" t="s">
        <v>125</v>
      </c>
      <c r="K72" s="204">
        <f t="shared" si="4"/>
        <v>68.844599999999986</v>
      </c>
      <c r="L72" s="205">
        <f t="shared" si="106"/>
        <v>71.1084158532</v>
      </c>
      <c r="M72" s="206">
        <f t="shared" si="107"/>
        <v>72.930000000000007</v>
      </c>
      <c r="N72" s="207">
        <f t="shared" si="108"/>
        <v>75.97</v>
      </c>
      <c r="O72" s="208">
        <f t="shared" si="109"/>
        <v>79.34</v>
      </c>
      <c r="R72" s="210"/>
    </row>
    <row r="73" spans="1:18" s="209" customFormat="1">
      <c r="A73" s="197" t="s">
        <v>126</v>
      </c>
      <c r="B73" s="198">
        <v>18.547000000000001</v>
      </c>
      <c r="C73" s="199">
        <f t="shared" ref="C73:D73" si="126">B73*(1+C$4)*(1-C$5)+C$6</f>
        <v>18.547000000000001</v>
      </c>
      <c r="D73" s="198">
        <f t="shared" si="126"/>
        <v>19.209365301599998</v>
      </c>
      <c r="E73" s="199">
        <f t="shared" ref="E73:F73" si="127">ROUNDDOWN((D73*(1+E$4)*(1-E$5)+E$6),3)</f>
        <v>19.704000000000001</v>
      </c>
      <c r="F73" s="198">
        <f t="shared" si="127"/>
        <v>20.523</v>
      </c>
      <c r="G73" s="200">
        <f t="shared" si="105"/>
        <v>21.376000000000001</v>
      </c>
      <c r="J73" s="203" t="s">
        <v>126</v>
      </c>
      <c r="K73" s="204">
        <f t="shared" si="4"/>
        <v>67.882019999999997</v>
      </c>
      <c r="L73" s="205">
        <f t="shared" si="106"/>
        <v>70.114183350839994</v>
      </c>
      <c r="M73" s="206">
        <f t="shared" si="107"/>
        <v>71.91</v>
      </c>
      <c r="N73" s="207">
        <f t="shared" si="108"/>
        <v>74.900000000000006</v>
      </c>
      <c r="O73" s="208">
        <f t="shared" si="109"/>
        <v>78.23</v>
      </c>
      <c r="R73" s="210"/>
    </row>
    <row r="74" spans="1:18" s="213" customFormat="1">
      <c r="A74" s="212" t="s">
        <v>127</v>
      </c>
      <c r="B74" s="217">
        <v>18.844000000000001</v>
      </c>
      <c r="C74" s="218">
        <f t="shared" ref="C74:D74" si="128">B74*(1+C$4)*(1-C$5)+C$6</f>
        <v>18.844000000000001</v>
      </c>
      <c r="D74" s="217">
        <f t="shared" si="128"/>
        <v>19.516972003199999</v>
      </c>
      <c r="E74" s="218">
        <f t="shared" ref="E74:F74" si="129">ROUNDDOWN((D74*(1+E$4)*(1-E$5)+E$6),3)</f>
        <v>20.018999999999998</v>
      </c>
      <c r="F74" s="217">
        <f t="shared" si="129"/>
        <v>20.852</v>
      </c>
      <c r="G74" s="219">
        <f t="shared" si="105"/>
        <v>21.719000000000001</v>
      </c>
      <c r="J74" s="216" t="s">
        <v>127</v>
      </c>
      <c r="K74" s="220">
        <f t="shared" si="4"/>
        <v>68.969040000000007</v>
      </c>
      <c r="L74" s="217">
        <f t="shared" si="106"/>
        <v>71.236947811679997</v>
      </c>
      <c r="M74" s="221">
        <f t="shared" si="107"/>
        <v>73.06</v>
      </c>
      <c r="N74" s="222">
        <f t="shared" si="108"/>
        <v>76.099999999999994</v>
      </c>
      <c r="O74" s="223">
        <f t="shared" si="109"/>
        <v>79.489999999999995</v>
      </c>
      <c r="R74" s="214"/>
    </row>
    <row r="75" spans="1:18" s="213" customFormat="1">
      <c r="A75" s="212" t="s">
        <v>128</v>
      </c>
      <c r="B75" s="217">
        <v>22.321999999999999</v>
      </c>
      <c r="C75" s="218">
        <f t="shared" ref="C75:D75" si="130">B75*(1+C$4)*(1-C$5)+C$6</f>
        <v>22.321999999999999</v>
      </c>
      <c r="D75" s="217">
        <f t="shared" si="130"/>
        <v>23.119181121599997</v>
      </c>
      <c r="E75" s="218">
        <f t="shared" ref="E75:F75" si="131">ROUNDDOWN((D75*(1+E$4)*(1-E$5)+E$6),3)</f>
        <v>23.713999999999999</v>
      </c>
      <c r="F75" s="217">
        <f t="shared" si="131"/>
        <v>24.7</v>
      </c>
      <c r="G75" s="219">
        <f t="shared" si="105"/>
        <v>25.727</v>
      </c>
      <c r="J75" s="216" t="s">
        <v>128</v>
      </c>
      <c r="K75" s="220">
        <f t="shared" si="4"/>
        <v>81.698520000000002</v>
      </c>
      <c r="L75" s="217">
        <f t="shared" si="106"/>
        <v>84.385011093839978</v>
      </c>
      <c r="M75" s="221">
        <f t="shared" si="107"/>
        <v>86.55</v>
      </c>
      <c r="N75" s="222">
        <f t="shared" si="108"/>
        <v>90.15</v>
      </c>
      <c r="O75" s="223">
        <f t="shared" si="109"/>
        <v>94.16</v>
      </c>
      <c r="R75" s="214"/>
    </row>
    <row r="76" spans="1:18" s="213" customFormat="1">
      <c r="A76" s="212" t="s">
        <v>129</v>
      </c>
      <c r="B76" s="217">
        <v>19.335999999999999</v>
      </c>
      <c r="C76" s="218">
        <f t="shared" ref="C76:D76" si="132">B76*(1+C$4)*(1-C$5)+C$6</f>
        <v>19.335999999999999</v>
      </c>
      <c r="D76" s="217">
        <f t="shared" si="132"/>
        <v>20.026542700799997</v>
      </c>
      <c r="E76" s="218">
        <f t="shared" ref="E76:F76" si="133">ROUNDDOWN((D76*(1+E$4)*(1-E$5)+E$6),3)</f>
        <v>20.542000000000002</v>
      </c>
      <c r="F76" s="217">
        <f t="shared" si="133"/>
        <v>21.396000000000001</v>
      </c>
      <c r="G76" s="219">
        <f t="shared" si="105"/>
        <v>22.286000000000001</v>
      </c>
      <c r="J76" s="216" t="s">
        <v>129</v>
      </c>
      <c r="K76" s="220">
        <f t="shared" si="4"/>
        <v>70.769759999999991</v>
      </c>
      <c r="L76" s="217">
        <f t="shared" si="106"/>
        <v>73.096880857919984</v>
      </c>
      <c r="M76" s="221">
        <f t="shared" si="107"/>
        <v>74.97</v>
      </c>
      <c r="N76" s="222">
        <f t="shared" si="108"/>
        <v>78.09</v>
      </c>
      <c r="O76" s="223">
        <f t="shared" si="109"/>
        <v>81.56</v>
      </c>
      <c r="R76" s="214"/>
    </row>
    <row r="77" spans="1:18" s="213" customFormat="1">
      <c r="A77" s="212" t="s">
        <v>130</v>
      </c>
      <c r="B77" s="217">
        <v>22.602</v>
      </c>
      <c r="C77" s="218">
        <f t="shared" ref="C77:D77" si="134">B77*(1+C$4)*(1-C$5)+C$6</f>
        <v>22.602</v>
      </c>
      <c r="D77" s="217">
        <f t="shared" si="134"/>
        <v>23.409180705599997</v>
      </c>
      <c r="E77" s="218">
        <f t="shared" ref="E77:F77" si="135">ROUNDDOWN((D77*(1+E$4)*(1-E$5)+E$6),3)</f>
        <v>24.012</v>
      </c>
      <c r="F77" s="217">
        <f t="shared" si="135"/>
        <v>25.010999999999999</v>
      </c>
      <c r="G77" s="219">
        <f t="shared" si="105"/>
        <v>26.050999999999998</v>
      </c>
      <c r="J77" s="216" t="s">
        <v>130</v>
      </c>
      <c r="K77" s="220">
        <f t="shared" si="4"/>
        <v>82.723320000000001</v>
      </c>
      <c r="L77" s="217">
        <f t="shared" si="106"/>
        <v>85.44350957543999</v>
      </c>
      <c r="M77" s="221">
        <f t="shared" si="107"/>
        <v>87.64</v>
      </c>
      <c r="N77" s="222">
        <f t="shared" si="108"/>
        <v>91.29</v>
      </c>
      <c r="O77" s="223">
        <f t="shared" si="109"/>
        <v>95.34</v>
      </c>
      <c r="R77" s="214"/>
    </row>
    <row r="78" spans="1:18" s="213" customFormat="1">
      <c r="A78" s="212" t="s">
        <v>131</v>
      </c>
      <c r="B78" s="217">
        <v>22.51</v>
      </c>
      <c r="C78" s="218">
        <f t="shared" ref="C78:D78" si="136">B78*(1+C$4)*(1-C$5)+C$6</f>
        <v>22.51</v>
      </c>
      <c r="D78" s="217">
        <f t="shared" si="136"/>
        <v>23.313895127999999</v>
      </c>
      <c r="E78" s="218">
        <f t="shared" ref="E78:F78" si="137">ROUNDDOWN((D78*(1+E$4)*(1-E$5)+E$6),3)</f>
        <v>23.914000000000001</v>
      </c>
      <c r="F78" s="217">
        <f t="shared" si="137"/>
        <v>24.908999999999999</v>
      </c>
      <c r="G78" s="219">
        <f t="shared" si="105"/>
        <v>25.945</v>
      </c>
      <c r="J78" s="216" t="s">
        <v>131</v>
      </c>
      <c r="K78" s="220">
        <f t="shared" si="4"/>
        <v>82.386600000000001</v>
      </c>
      <c r="L78" s="217">
        <f t="shared" si="106"/>
        <v>85.095717217200004</v>
      </c>
      <c r="M78" s="221">
        <f t="shared" si="107"/>
        <v>87.28</v>
      </c>
      <c r="N78" s="222">
        <f t="shared" si="108"/>
        <v>90.91</v>
      </c>
      <c r="O78" s="223">
        <f t="shared" si="109"/>
        <v>94.95</v>
      </c>
      <c r="R78" s="214"/>
    </row>
    <row r="79" spans="1:18" s="213" customFormat="1">
      <c r="A79" s="212" t="s">
        <v>132</v>
      </c>
      <c r="B79" s="217">
        <v>22.748999999999999</v>
      </c>
      <c r="C79" s="218">
        <f t="shared" ref="C79:D79" si="138">B79*(1+C$4)*(1-C$5)+C$6</f>
        <v>22.748999999999999</v>
      </c>
      <c r="D79" s="217">
        <f t="shared" si="138"/>
        <v>23.561430487199996</v>
      </c>
      <c r="E79" s="218">
        <f t="shared" ref="E79:F79" si="139">ROUNDDOWN((D79*(1+E$4)*(1-E$5)+E$6),3)</f>
        <v>24.167999999999999</v>
      </c>
      <c r="F79" s="217">
        <f t="shared" si="139"/>
        <v>25.172999999999998</v>
      </c>
      <c r="G79" s="219">
        <f t="shared" si="105"/>
        <v>26.22</v>
      </c>
      <c r="J79" s="216" t="s">
        <v>132</v>
      </c>
      <c r="K79" s="220">
        <f t="shared" ref="K79:K112" si="140">(C79*K$4)/$K$5</f>
        <v>83.261340000000004</v>
      </c>
      <c r="L79" s="217">
        <f t="shared" si="106"/>
        <v>85.99922127827999</v>
      </c>
      <c r="M79" s="221">
        <f t="shared" si="107"/>
        <v>88.21</v>
      </c>
      <c r="N79" s="222">
        <f t="shared" si="108"/>
        <v>91.88</v>
      </c>
      <c r="O79" s="223">
        <f t="shared" si="109"/>
        <v>95.96</v>
      </c>
      <c r="R79" s="214"/>
    </row>
    <row r="80" spans="1:18" s="213" customFormat="1">
      <c r="A80" s="212" t="s">
        <v>133</v>
      </c>
      <c r="B80" s="217">
        <v>22.907</v>
      </c>
      <c r="C80" s="218">
        <f t="shared" ref="C80:D80" si="141">B80*(1+C$4)*(1-C$5)+C$6</f>
        <v>22.907</v>
      </c>
      <c r="D80" s="217">
        <f t="shared" si="141"/>
        <v>23.725073109599997</v>
      </c>
      <c r="E80" s="218">
        <f t="shared" ref="E80:F80" si="142">ROUNDDOWN((D80*(1+E$4)*(1-E$5)+E$6),3)</f>
        <v>24.335999999999999</v>
      </c>
      <c r="F80" s="217">
        <f t="shared" si="142"/>
        <v>25.347999999999999</v>
      </c>
      <c r="G80" s="219">
        <f t="shared" si="105"/>
        <v>26.402000000000001</v>
      </c>
      <c r="J80" s="216" t="s">
        <v>133</v>
      </c>
      <c r="K80" s="220">
        <f t="shared" si="140"/>
        <v>83.839619999999996</v>
      </c>
      <c r="L80" s="217">
        <f t="shared" si="106"/>
        <v>86.59651685003999</v>
      </c>
      <c r="M80" s="221">
        <f t="shared" si="107"/>
        <v>88.82</v>
      </c>
      <c r="N80" s="222">
        <f t="shared" si="108"/>
        <v>92.52</v>
      </c>
      <c r="O80" s="223">
        <f t="shared" si="109"/>
        <v>96.63</v>
      </c>
      <c r="R80" s="214"/>
    </row>
    <row r="81" spans="1:18" s="213" customFormat="1">
      <c r="A81" s="212" t="s">
        <v>134</v>
      </c>
      <c r="B81" s="217">
        <v>22.907</v>
      </c>
      <c r="C81" s="218">
        <f t="shared" ref="C81:D81" si="143">B81*(1+C$4)*(1-C$5)+C$6</f>
        <v>22.907</v>
      </c>
      <c r="D81" s="217">
        <f t="shared" si="143"/>
        <v>23.725073109599997</v>
      </c>
      <c r="E81" s="218">
        <f t="shared" ref="E81:F81" si="144">ROUNDDOWN((D81*(1+E$4)*(1-E$5)+E$6),3)</f>
        <v>24.335999999999999</v>
      </c>
      <c r="F81" s="217">
        <f t="shared" si="144"/>
        <v>25.347999999999999</v>
      </c>
      <c r="G81" s="219">
        <f t="shared" si="105"/>
        <v>26.402000000000001</v>
      </c>
      <c r="J81" s="216" t="s">
        <v>134</v>
      </c>
      <c r="K81" s="220">
        <f t="shared" si="140"/>
        <v>83.839619999999996</v>
      </c>
      <c r="L81" s="217">
        <f t="shared" si="106"/>
        <v>86.59651685003999</v>
      </c>
      <c r="M81" s="221">
        <f t="shared" si="107"/>
        <v>88.82</v>
      </c>
      <c r="N81" s="222">
        <f t="shared" si="108"/>
        <v>92.52</v>
      </c>
      <c r="O81" s="223">
        <f t="shared" si="109"/>
        <v>96.63</v>
      </c>
      <c r="R81" s="214"/>
    </row>
    <row r="82" spans="1:18" s="213" customFormat="1">
      <c r="A82" s="212" t="s">
        <v>135</v>
      </c>
      <c r="B82" s="217">
        <v>22.960999999999999</v>
      </c>
      <c r="C82" s="218">
        <f t="shared" ref="C82:D82" si="145">B82*(1+C$4)*(1-C$5)+C$6</f>
        <v>22.960999999999999</v>
      </c>
      <c r="D82" s="217">
        <f t="shared" si="145"/>
        <v>23.781001600799996</v>
      </c>
      <c r="E82" s="218">
        <f t="shared" ref="E82:F82" si="146">ROUNDDOWN((D82*(1+E$4)*(1-E$5)+E$6),3)</f>
        <v>24.393000000000001</v>
      </c>
      <c r="F82" s="217">
        <f t="shared" si="146"/>
        <v>25.408000000000001</v>
      </c>
      <c r="G82" s="219">
        <f t="shared" si="105"/>
        <v>26.465</v>
      </c>
      <c r="J82" s="216" t="s">
        <v>135</v>
      </c>
      <c r="K82" s="220">
        <f t="shared" si="140"/>
        <v>84.037259999999989</v>
      </c>
      <c r="L82" s="217">
        <f t="shared" si="106"/>
        <v>86.80065584291998</v>
      </c>
      <c r="M82" s="221">
        <f t="shared" si="107"/>
        <v>89.03</v>
      </c>
      <c r="N82" s="222">
        <f t="shared" si="108"/>
        <v>92.73</v>
      </c>
      <c r="O82" s="223">
        <f t="shared" si="109"/>
        <v>96.86</v>
      </c>
      <c r="R82" s="214"/>
    </row>
    <row r="83" spans="1:18" s="213" customFormat="1">
      <c r="A83" s="212" t="s">
        <v>136</v>
      </c>
      <c r="B83" s="217">
        <v>22.960999999999999</v>
      </c>
      <c r="C83" s="218">
        <f t="shared" ref="C83:D83" si="147">B83*(1+C$4)*(1-C$5)+C$6</f>
        <v>22.960999999999999</v>
      </c>
      <c r="D83" s="217">
        <f t="shared" si="147"/>
        <v>23.781001600799996</v>
      </c>
      <c r="E83" s="218">
        <f t="shared" ref="E83:F83" si="148">ROUNDDOWN((D83*(1+E$4)*(1-E$5)+E$6),3)</f>
        <v>24.393000000000001</v>
      </c>
      <c r="F83" s="217">
        <f t="shared" si="148"/>
        <v>25.408000000000001</v>
      </c>
      <c r="G83" s="219">
        <f t="shared" si="105"/>
        <v>26.465</v>
      </c>
      <c r="J83" s="216" t="s">
        <v>136</v>
      </c>
      <c r="K83" s="220">
        <f t="shared" si="140"/>
        <v>84.037259999999989</v>
      </c>
      <c r="L83" s="217">
        <f t="shared" si="106"/>
        <v>86.80065584291998</v>
      </c>
      <c r="M83" s="221">
        <f t="shared" si="107"/>
        <v>89.03</v>
      </c>
      <c r="N83" s="222">
        <f t="shared" si="108"/>
        <v>92.73</v>
      </c>
      <c r="O83" s="223">
        <f t="shared" si="109"/>
        <v>96.86</v>
      </c>
      <c r="R83" s="214"/>
    </row>
    <row r="84" spans="1:18" s="213" customFormat="1">
      <c r="A84" s="212" t="s">
        <v>137</v>
      </c>
      <c r="B84" s="217">
        <v>18.919</v>
      </c>
      <c r="C84" s="218">
        <f t="shared" ref="C84:D84" si="149">B84*(1+C$4)*(1-C$5)+C$6</f>
        <v>18.919</v>
      </c>
      <c r="D84" s="217">
        <f t="shared" si="149"/>
        <v>19.594650463200001</v>
      </c>
      <c r="E84" s="218">
        <f t="shared" ref="E84:F84" si="150">ROUNDDOWN((D84*(1+E$4)*(1-E$5)+E$6),3)</f>
        <v>20.099</v>
      </c>
      <c r="F84" s="217">
        <f t="shared" si="150"/>
        <v>20.934999999999999</v>
      </c>
      <c r="G84" s="219">
        <f t="shared" si="105"/>
        <v>21.806000000000001</v>
      </c>
      <c r="J84" s="216" t="s">
        <v>137</v>
      </c>
      <c r="K84" s="220">
        <f t="shared" si="140"/>
        <v>69.243539999999996</v>
      </c>
      <c r="L84" s="217">
        <f t="shared" si="106"/>
        <v>71.520474190680005</v>
      </c>
      <c r="M84" s="221">
        <f t="shared" si="107"/>
        <v>73.36</v>
      </c>
      <c r="N84" s="222">
        <f t="shared" si="108"/>
        <v>76.41</v>
      </c>
      <c r="O84" s="223">
        <f t="shared" si="109"/>
        <v>79.8</v>
      </c>
      <c r="R84" s="214"/>
    </row>
    <row r="85" spans="1:18" s="213" customFormat="1">
      <c r="A85" s="212" t="s">
        <v>138</v>
      </c>
      <c r="B85" s="217">
        <v>21.594999999999999</v>
      </c>
      <c r="C85" s="218">
        <f t="shared" ref="C85:D85" si="151">B85*(1+C$4)*(1-C$5)+C$6</f>
        <v>21.594999999999999</v>
      </c>
      <c r="D85" s="217">
        <f t="shared" si="151"/>
        <v>22.366217915999997</v>
      </c>
      <c r="E85" s="218">
        <f t="shared" ref="E85:F85" si="152">ROUNDDOWN((D85*(1+E$4)*(1-E$5)+E$6),3)</f>
        <v>22.942</v>
      </c>
      <c r="F85" s="217">
        <f t="shared" si="152"/>
        <v>23.896000000000001</v>
      </c>
      <c r="G85" s="219">
        <f t="shared" si="105"/>
        <v>24.89</v>
      </c>
      <c r="J85" s="216" t="s">
        <v>138</v>
      </c>
      <c r="K85" s="220">
        <f t="shared" si="140"/>
        <v>79.037700000000001</v>
      </c>
      <c r="L85" s="217">
        <f t="shared" si="106"/>
        <v>81.636695393399989</v>
      </c>
      <c r="M85" s="221">
        <f t="shared" si="107"/>
        <v>83.73</v>
      </c>
      <c r="N85" s="222">
        <f t="shared" si="108"/>
        <v>87.22</v>
      </c>
      <c r="O85" s="223">
        <f t="shared" si="109"/>
        <v>91.09</v>
      </c>
      <c r="R85" s="214"/>
    </row>
    <row r="86" spans="1:18" s="213" customFormat="1">
      <c r="A86" s="212" t="s">
        <v>139</v>
      </c>
      <c r="B86" s="217">
        <v>18.396000000000001</v>
      </c>
      <c r="C86" s="218">
        <f t="shared" ref="C86:D86" si="153">B86*(1+C$4)*(1-C$5)+C$6</f>
        <v>18.396000000000001</v>
      </c>
      <c r="D86" s="217">
        <f t="shared" si="153"/>
        <v>19.052972668799999</v>
      </c>
      <c r="E86" s="218">
        <f t="shared" ref="E86:F86" si="154">ROUNDDOWN((D86*(1+E$4)*(1-E$5)+E$6),3)</f>
        <v>19.542999999999999</v>
      </c>
      <c r="F86" s="217">
        <f t="shared" si="154"/>
        <v>20.356000000000002</v>
      </c>
      <c r="G86" s="219">
        <f t="shared" si="105"/>
        <v>21.202999999999999</v>
      </c>
      <c r="J86" s="216" t="s">
        <v>139</v>
      </c>
      <c r="K86" s="220">
        <f t="shared" si="140"/>
        <v>67.329360000000008</v>
      </c>
      <c r="L86" s="217">
        <f t="shared" si="106"/>
        <v>69.543350241119995</v>
      </c>
      <c r="M86" s="221">
        <f t="shared" si="107"/>
        <v>71.33</v>
      </c>
      <c r="N86" s="222">
        <f t="shared" si="108"/>
        <v>74.290000000000006</v>
      </c>
      <c r="O86" s="223">
        <f t="shared" si="109"/>
        <v>77.599999999999994</v>
      </c>
      <c r="R86" s="214"/>
    </row>
    <row r="87" spans="1:18" s="213" customFormat="1">
      <c r="A87" s="212" t="s">
        <v>140</v>
      </c>
      <c r="B87" s="217">
        <v>13.471</v>
      </c>
      <c r="C87" s="218">
        <f t="shared" ref="C87:D87" si="155">B87*(1+C$4)*(1-C$5)+C$6</f>
        <v>13.471</v>
      </c>
      <c r="D87" s="217">
        <f t="shared" si="155"/>
        <v>13.952087128799999</v>
      </c>
      <c r="E87" s="218">
        <f t="shared" ref="E87:F87" si="156">ROUNDDOWN((D87*(1+E$4)*(1-E$5)+E$6),3)</f>
        <v>14.311</v>
      </c>
      <c r="F87" s="217">
        <f t="shared" si="156"/>
        <v>14.906000000000001</v>
      </c>
      <c r="G87" s="219">
        <f t="shared" si="105"/>
        <v>15.526</v>
      </c>
      <c r="J87" s="216" t="s">
        <v>140</v>
      </c>
      <c r="K87" s="220">
        <f t="shared" si="140"/>
        <v>49.303860000000007</v>
      </c>
      <c r="L87" s="217">
        <f t="shared" si="106"/>
        <v>50.925118020119996</v>
      </c>
      <c r="M87" s="221">
        <f t="shared" si="107"/>
        <v>52.23</v>
      </c>
      <c r="N87" s="222">
        <f t="shared" si="108"/>
        <v>54.4</v>
      </c>
      <c r="O87" s="223">
        <f t="shared" si="109"/>
        <v>56.82</v>
      </c>
      <c r="R87" s="214"/>
    </row>
    <row r="88" spans="1:18" s="213" customFormat="1">
      <c r="A88" s="212" t="s">
        <v>141</v>
      </c>
      <c r="B88" s="217">
        <v>13.471</v>
      </c>
      <c r="C88" s="218">
        <f t="shared" ref="C88:D88" si="157">B88*(1+C$4)*(1-C$5)+C$6</f>
        <v>13.471</v>
      </c>
      <c r="D88" s="217">
        <f t="shared" si="157"/>
        <v>13.952087128799999</v>
      </c>
      <c r="E88" s="218">
        <f t="shared" ref="E88:F88" si="158">ROUNDDOWN((D88*(1+E$4)*(1-E$5)+E$6),3)</f>
        <v>14.311</v>
      </c>
      <c r="F88" s="217">
        <f t="shared" si="158"/>
        <v>14.906000000000001</v>
      </c>
      <c r="G88" s="219">
        <f t="shared" si="105"/>
        <v>15.526</v>
      </c>
      <c r="J88" s="216" t="s">
        <v>141</v>
      </c>
      <c r="K88" s="220">
        <f t="shared" si="140"/>
        <v>49.303860000000007</v>
      </c>
      <c r="L88" s="217">
        <f t="shared" si="106"/>
        <v>50.925118020119996</v>
      </c>
      <c r="M88" s="221">
        <f t="shared" si="107"/>
        <v>52.23</v>
      </c>
      <c r="N88" s="222">
        <f t="shared" si="108"/>
        <v>54.4</v>
      </c>
      <c r="O88" s="223">
        <f t="shared" si="109"/>
        <v>56.82</v>
      </c>
      <c r="R88" s="214"/>
    </row>
    <row r="89" spans="1:18" s="213" customFormat="1">
      <c r="A89" s="212" t="s">
        <v>142</v>
      </c>
      <c r="B89" s="217">
        <v>13.471</v>
      </c>
      <c r="C89" s="218">
        <f t="shared" ref="C89:D89" si="159">B89*(1+C$4)*(1-C$5)+C$6</f>
        <v>13.471</v>
      </c>
      <c r="D89" s="217">
        <f t="shared" si="159"/>
        <v>13.952087128799999</v>
      </c>
      <c r="E89" s="218">
        <f t="shared" ref="E89:F89" si="160">ROUNDDOWN((D89*(1+E$4)*(1-E$5)+E$6),3)</f>
        <v>14.311</v>
      </c>
      <c r="F89" s="217">
        <f t="shared" si="160"/>
        <v>14.906000000000001</v>
      </c>
      <c r="G89" s="219">
        <f t="shared" si="105"/>
        <v>15.526</v>
      </c>
      <c r="J89" s="216" t="s">
        <v>142</v>
      </c>
      <c r="K89" s="220">
        <f t="shared" si="140"/>
        <v>49.303860000000007</v>
      </c>
      <c r="L89" s="217">
        <f t="shared" si="106"/>
        <v>50.925118020119996</v>
      </c>
      <c r="M89" s="221">
        <f t="shared" si="107"/>
        <v>52.23</v>
      </c>
      <c r="N89" s="222">
        <f t="shared" si="108"/>
        <v>54.4</v>
      </c>
      <c r="O89" s="223">
        <f t="shared" si="109"/>
        <v>56.82</v>
      </c>
      <c r="R89" s="214"/>
    </row>
    <row r="90" spans="1:18" s="213" customFormat="1">
      <c r="A90" s="212" t="s">
        <v>143</v>
      </c>
      <c r="B90" s="217">
        <v>13.471</v>
      </c>
      <c r="C90" s="218">
        <f t="shared" ref="C90:D90" si="161">B90*(1+C$4)*(1-C$5)+C$6</f>
        <v>13.471</v>
      </c>
      <c r="D90" s="217">
        <f t="shared" si="161"/>
        <v>13.952087128799999</v>
      </c>
      <c r="E90" s="218">
        <f t="shared" ref="E90:F90" si="162">ROUNDDOWN((D90*(1+E$4)*(1-E$5)+E$6),3)</f>
        <v>14.311</v>
      </c>
      <c r="F90" s="217">
        <f t="shared" si="162"/>
        <v>14.906000000000001</v>
      </c>
      <c r="G90" s="219">
        <f t="shared" si="105"/>
        <v>15.526</v>
      </c>
      <c r="J90" s="216" t="s">
        <v>143</v>
      </c>
      <c r="K90" s="220">
        <f t="shared" si="140"/>
        <v>49.303860000000007</v>
      </c>
      <c r="L90" s="217">
        <f t="shared" si="106"/>
        <v>50.925118020119996</v>
      </c>
      <c r="M90" s="221">
        <f t="shared" si="107"/>
        <v>52.23</v>
      </c>
      <c r="N90" s="222">
        <f t="shared" si="108"/>
        <v>54.4</v>
      </c>
      <c r="O90" s="223">
        <f t="shared" si="109"/>
        <v>56.82</v>
      </c>
      <c r="R90" s="214"/>
    </row>
    <row r="91" spans="1:18" s="213" customFormat="1">
      <c r="A91" s="212" t="s">
        <v>144</v>
      </c>
      <c r="B91" s="217">
        <v>13.471</v>
      </c>
      <c r="C91" s="218">
        <f t="shared" ref="C91:D91" si="163">B91*(1+C$4)*(1-C$5)+C$6</f>
        <v>13.471</v>
      </c>
      <c r="D91" s="217">
        <f t="shared" si="163"/>
        <v>13.952087128799999</v>
      </c>
      <c r="E91" s="218">
        <f t="shared" ref="E91:F91" si="164">ROUNDDOWN((D91*(1+E$4)*(1-E$5)+E$6),3)</f>
        <v>14.311</v>
      </c>
      <c r="F91" s="217">
        <f t="shared" si="164"/>
        <v>14.906000000000001</v>
      </c>
      <c r="G91" s="219">
        <f t="shared" si="105"/>
        <v>15.526</v>
      </c>
      <c r="J91" s="216" t="s">
        <v>144</v>
      </c>
      <c r="K91" s="220">
        <f t="shared" si="140"/>
        <v>49.303860000000007</v>
      </c>
      <c r="L91" s="217">
        <f t="shared" si="106"/>
        <v>50.925118020119996</v>
      </c>
      <c r="M91" s="221">
        <f t="shared" si="107"/>
        <v>52.23</v>
      </c>
      <c r="N91" s="222">
        <f t="shared" si="108"/>
        <v>54.4</v>
      </c>
      <c r="O91" s="223">
        <f t="shared" si="109"/>
        <v>56.82</v>
      </c>
      <c r="R91" s="214"/>
    </row>
    <row r="92" spans="1:18" s="213" customFormat="1">
      <c r="A92" s="212" t="s">
        <v>145</v>
      </c>
      <c r="B92" s="217">
        <v>13.471</v>
      </c>
      <c r="C92" s="218">
        <f t="shared" ref="C92:D92" si="165">B92*(1+C$4)*(1-C$5)+C$6</f>
        <v>13.471</v>
      </c>
      <c r="D92" s="217">
        <f t="shared" si="165"/>
        <v>13.952087128799999</v>
      </c>
      <c r="E92" s="218">
        <f t="shared" ref="E92:F92" si="166">ROUNDDOWN((D92*(1+E$4)*(1-E$5)+E$6),3)</f>
        <v>14.311</v>
      </c>
      <c r="F92" s="217">
        <f t="shared" si="166"/>
        <v>14.906000000000001</v>
      </c>
      <c r="G92" s="219">
        <f t="shared" si="105"/>
        <v>15.526</v>
      </c>
      <c r="J92" s="216" t="s">
        <v>145</v>
      </c>
      <c r="K92" s="220">
        <f t="shared" si="140"/>
        <v>49.303860000000007</v>
      </c>
      <c r="L92" s="217">
        <f t="shared" si="106"/>
        <v>50.925118020119996</v>
      </c>
      <c r="M92" s="221">
        <f t="shared" si="107"/>
        <v>52.23</v>
      </c>
      <c r="N92" s="222">
        <f t="shared" si="108"/>
        <v>54.4</v>
      </c>
      <c r="O92" s="223">
        <f t="shared" si="109"/>
        <v>56.82</v>
      </c>
      <c r="R92" s="214"/>
    </row>
    <row r="93" spans="1:18" s="213" customFormat="1">
      <c r="A93" s="212" t="s">
        <v>146</v>
      </c>
      <c r="B93" s="217">
        <v>13.471</v>
      </c>
      <c r="C93" s="218">
        <f t="shared" ref="C93:D93" si="167">B93*(1+C$4)*(1-C$5)+C$6</f>
        <v>13.471</v>
      </c>
      <c r="D93" s="217">
        <f t="shared" si="167"/>
        <v>13.952087128799999</v>
      </c>
      <c r="E93" s="218">
        <f t="shared" ref="E93:F93" si="168">ROUNDDOWN((D93*(1+E$4)*(1-E$5)+E$6),3)</f>
        <v>14.311</v>
      </c>
      <c r="F93" s="217">
        <f t="shared" si="168"/>
        <v>14.906000000000001</v>
      </c>
      <c r="G93" s="219">
        <f t="shared" si="105"/>
        <v>15.526</v>
      </c>
      <c r="J93" s="216" t="s">
        <v>146</v>
      </c>
      <c r="K93" s="220">
        <f t="shared" si="140"/>
        <v>49.303860000000007</v>
      </c>
      <c r="L93" s="217">
        <f t="shared" si="106"/>
        <v>50.925118020119996</v>
      </c>
      <c r="M93" s="221">
        <f t="shared" si="107"/>
        <v>52.23</v>
      </c>
      <c r="N93" s="222">
        <f t="shared" si="108"/>
        <v>54.4</v>
      </c>
      <c r="O93" s="223">
        <f t="shared" si="109"/>
        <v>56.82</v>
      </c>
      <c r="R93" s="214"/>
    </row>
    <row r="94" spans="1:18" s="213" customFormat="1">
      <c r="A94" s="212" t="s">
        <v>147</v>
      </c>
      <c r="B94" s="217">
        <v>13.471</v>
      </c>
      <c r="C94" s="218">
        <f t="shared" ref="C94:D94" si="169">B94*(1+C$4)*(1-C$5)+C$6</f>
        <v>13.471</v>
      </c>
      <c r="D94" s="217">
        <f t="shared" si="169"/>
        <v>13.952087128799999</v>
      </c>
      <c r="E94" s="218">
        <f t="shared" ref="E94:F94" si="170">ROUNDDOWN((D94*(1+E$4)*(1-E$5)+E$6),3)</f>
        <v>14.311</v>
      </c>
      <c r="F94" s="217">
        <f t="shared" si="170"/>
        <v>14.906000000000001</v>
      </c>
      <c r="G94" s="219">
        <f t="shared" si="105"/>
        <v>15.526</v>
      </c>
      <c r="J94" s="216" t="s">
        <v>147</v>
      </c>
      <c r="K94" s="220">
        <f t="shared" si="140"/>
        <v>49.303860000000007</v>
      </c>
      <c r="L94" s="217">
        <f t="shared" si="106"/>
        <v>50.925118020119996</v>
      </c>
      <c r="M94" s="221">
        <f t="shared" si="107"/>
        <v>52.23</v>
      </c>
      <c r="N94" s="222">
        <f t="shared" si="108"/>
        <v>54.4</v>
      </c>
      <c r="O94" s="223">
        <f t="shared" si="109"/>
        <v>56.82</v>
      </c>
      <c r="R94" s="214"/>
    </row>
    <row r="95" spans="1:18" s="209" customFormat="1">
      <c r="A95" s="197" t="s">
        <v>148</v>
      </c>
      <c r="B95" s="198">
        <v>13.471</v>
      </c>
      <c r="C95" s="199">
        <f t="shared" ref="C95:D95" si="171">B95*(1+C$4)*(1-C$5)+C$6</f>
        <v>13.471</v>
      </c>
      <c r="D95" s="198">
        <f t="shared" si="171"/>
        <v>13.952087128799999</v>
      </c>
      <c r="E95" s="199">
        <f t="shared" ref="E95:F95" si="172">ROUNDDOWN((D95*(1+E$4)*(1-E$5)+E$6),3)</f>
        <v>14.311</v>
      </c>
      <c r="F95" s="198">
        <f t="shared" si="172"/>
        <v>14.906000000000001</v>
      </c>
      <c r="G95" s="200">
        <f t="shared" si="105"/>
        <v>15.526</v>
      </c>
      <c r="J95" s="203" t="s">
        <v>148</v>
      </c>
      <c r="K95" s="204">
        <f t="shared" si="140"/>
        <v>49.303860000000007</v>
      </c>
      <c r="L95" s="205">
        <f t="shared" si="106"/>
        <v>50.925118020119996</v>
      </c>
      <c r="M95" s="206">
        <f t="shared" si="107"/>
        <v>52.23</v>
      </c>
      <c r="N95" s="207">
        <f t="shared" si="108"/>
        <v>54.4</v>
      </c>
      <c r="O95" s="208">
        <f t="shared" si="109"/>
        <v>56.82</v>
      </c>
      <c r="R95" s="210"/>
    </row>
    <row r="96" spans="1:18" s="209" customFormat="1">
      <c r="A96" s="197" t="s">
        <v>149</v>
      </c>
      <c r="B96" s="198">
        <v>13.471</v>
      </c>
      <c r="C96" s="199">
        <f t="shared" ref="C96:D96" si="173">B96*(1+C$4)*(1-C$5)+C$6</f>
        <v>13.471</v>
      </c>
      <c r="D96" s="198">
        <f t="shared" si="173"/>
        <v>13.952087128799999</v>
      </c>
      <c r="E96" s="199">
        <f t="shared" ref="E96:F96" si="174">ROUNDDOWN((D96*(1+E$4)*(1-E$5)+E$6),3)</f>
        <v>14.311</v>
      </c>
      <c r="F96" s="198">
        <f t="shared" si="174"/>
        <v>14.906000000000001</v>
      </c>
      <c r="G96" s="200">
        <f t="shared" ref="G96:G112" si="175">ROUNDDOWN((F96*(1+G$4)*(1-G$5)+G$6),3)</f>
        <v>15.526</v>
      </c>
      <c r="J96" s="203" t="s">
        <v>149</v>
      </c>
      <c r="K96" s="204">
        <f t="shared" si="140"/>
        <v>49.303860000000007</v>
      </c>
      <c r="L96" s="205">
        <f t="shared" si="106"/>
        <v>50.925118020119996</v>
      </c>
      <c r="M96" s="206">
        <f t="shared" si="107"/>
        <v>52.23</v>
      </c>
      <c r="N96" s="207">
        <f t="shared" si="108"/>
        <v>54.4</v>
      </c>
      <c r="O96" s="208">
        <f t="shared" si="109"/>
        <v>56.82</v>
      </c>
      <c r="R96" s="210"/>
    </row>
    <row r="97" spans="1:18" s="213" customFormat="1">
      <c r="A97" s="212" t="s">
        <v>150</v>
      </c>
      <c r="B97" s="217">
        <v>22.75</v>
      </c>
      <c r="C97" s="218">
        <f t="shared" ref="C97:D97" si="176">B97*(1+C$4)*(1-C$5)+C$6</f>
        <v>22.75</v>
      </c>
      <c r="D97" s="217">
        <f t="shared" si="176"/>
        <v>23.562466199999996</v>
      </c>
      <c r="E97" s="218">
        <f t="shared" ref="E97:F97" si="177">ROUNDDOWN((D97*(1+E$4)*(1-E$5)+E$6),3)</f>
        <v>24.169</v>
      </c>
      <c r="F97" s="217">
        <f t="shared" si="177"/>
        <v>25.173999999999999</v>
      </c>
      <c r="G97" s="219">
        <f t="shared" si="175"/>
        <v>26.221</v>
      </c>
      <c r="J97" s="216" t="s">
        <v>150</v>
      </c>
      <c r="K97" s="220">
        <f t="shared" si="140"/>
        <v>83.265000000000001</v>
      </c>
      <c r="L97" s="217">
        <f t="shared" si="106"/>
        <v>86.003001629999986</v>
      </c>
      <c r="M97" s="221">
        <f t="shared" si="107"/>
        <v>88.21</v>
      </c>
      <c r="N97" s="222">
        <f t="shared" si="108"/>
        <v>91.88</v>
      </c>
      <c r="O97" s="223">
        <f t="shared" si="109"/>
        <v>95.96</v>
      </c>
      <c r="R97" s="214"/>
    </row>
    <row r="98" spans="1:18" s="213" customFormat="1">
      <c r="A98" s="212" t="s">
        <v>151</v>
      </c>
      <c r="B98" s="217">
        <v>22.562000000000001</v>
      </c>
      <c r="C98" s="218">
        <f t="shared" ref="C98:D98" si="178">B98*(1+C$4)*(1-C$5)+C$6</f>
        <v>22.562000000000001</v>
      </c>
      <c r="D98" s="217">
        <f t="shared" si="178"/>
        <v>23.367752193599998</v>
      </c>
      <c r="E98" s="218">
        <f t="shared" ref="E98:F98" si="179">ROUNDDOWN((D98*(1+E$4)*(1-E$5)+E$6),3)</f>
        <v>23.969000000000001</v>
      </c>
      <c r="F98" s="217">
        <f t="shared" si="179"/>
        <v>24.966000000000001</v>
      </c>
      <c r="G98" s="219">
        <f t="shared" si="175"/>
        <v>26.004000000000001</v>
      </c>
      <c r="J98" s="216" t="s">
        <v>151</v>
      </c>
      <c r="K98" s="220">
        <f t="shared" si="140"/>
        <v>82.576920000000015</v>
      </c>
      <c r="L98" s="217">
        <f t="shared" si="106"/>
        <v>85.292295506639988</v>
      </c>
      <c r="M98" s="221">
        <f t="shared" si="107"/>
        <v>87.48</v>
      </c>
      <c r="N98" s="222">
        <f t="shared" si="108"/>
        <v>91.12</v>
      </c>
      <c r="O98" s="223">
        <f t="shared" si="109"/>
        <v>95.17</v>
      </c>
      <c r="R98" s="214"/>
    </row>
    <row r="99" spans="1:18" s="213" customFormat="1">
      <c r="A99" s="212" t="s">
        <v>152</v>
      </c>
      <c r="B99" s="217">
        <v>22.562000000000001</v>
      </c>
      <c r="C99" s="218">
        <f t="shared" ref="C99:D99" si="180">B99*(1+C$4)*(1-C$5)+C$6</f>
        <v>22.562000000000001</v>
      </c>
      <c r="D99" s="217">
        <f t="shared" si="180"/>
        <v>23.367752193599998</v>
      </c>
      <c r="E99" s="218">
        <f t="shared" ref="E99:F99" si="181">ROUNDDOWN((D99*(1+E$4)*(1-E$5)+E$6),3)</f>
        <v>23.969000000000001</v>
      </c>
      <c r="F99" s="217">
        <f t="shared" si="181"/>
        <v>24.966000000000001</v>
      </c>
      <c r="G99" s="219">
        <f t="shared" si="175"/>
        <v>26.004000000000001</v>
      </c>
      <c r="J99" s="216" t="s">
        <v>152</v>
      </c>
      <c r="K99" s="220">
        <f t="shared" si="140"/>
        <v>82.576920000000015</v>
      </c>
      <c r="L99" s="217">
        <f t="shared" si="106"/>
        <v>85.292295506639988</v>
      </c>
      <c r="M99" s="221">
        <f t="shared" si="107"/>
        <v>87.48</v>
      </c>
      <c r="N99" s="222">
        <f t="shared" si="108"/>
        <v>91.12</v>
      </c>
      <c r="O99" s="223">
        <f t="shared" si="109"/>
        <v>95.17</v>
      </c>
      <c r="R99" s="214"/>
    </row>
    <row r="100" spans="1:18" s="213" customFormat="1">
      <c r="A100" s="212" t="s">
        <v>153</v>
      </c>
      <c r="B100" s="217">
        <v>23.187000000000001</v>
      </c>
      <c r="C100" s="218">
        <f t="shared" ref="C100:D100" si="182">B100*(1+C$4)*(1-C$5)+C$6</f>
        <v>23.187000000000001</v>
      </c>
      <c r="D100" s="217">
        <f t="shared" si="182"/>
        <v>24.015072693599997</v>
      </c>
      <c r="E100" s="218">
        <f t="shared" ref="E100:F100" si="183">ROUNDDOWN((D100*(1+E$4)*(1-E$5)+E$6),3)</f>
        <v>24.632999999999999</v>
      </c>
      <c r="F100" s="217">
        <f t="shared" si="183"/>
        <v>25.658000000000001</v>
      </c>
      <c r="G100" s="219">
        <f t="shared" si="175"/>
        <v>26.725000000000001</v>
      </c>
      <c r="J100" s="216" t="s">
        <v>153</v>
      </c>
      <c r="K100" s="220">
        <f t="shared" si="140"/>
        <v>84.86442000000001</v>
      </c>
      <c r="L100" s="217">
        <f t="shared" si="106"/>
        <v>87.655015331639987</v>
      </c>
      <c r="M100" s="221">
        <f t="shared" si="107"/>
        <v>89.91</v>
      </c>
      <c r="N100" s="222">
        <f t="shared" si="108"/>
        <v>93.65</v>
      </c>
      <c r="O100" s="223">
        <f t="shared" si="109"/>
        <v>97.81</v>
      </c>
      <c r="R100" s="214"/>
    </row>
    <row r="101" spans="1:18" s="209" customFormat="1">
      <c r="A101" s="197" t="s">
        <v>154</v>
      </c>
      <c r="B101" s="198">
        <v>19.53</v>
      </c>
      <c r="C101" s="199">
        <f t="shared" ref="C101:D101" si="184">B101*(1+C$4)*(1-C$5)+C$6</f>
        <v>19.53</v>
      </c>
      <c r="D101" s="198">
        <f t="shared" si="184"/>
        <v>20.227470984</v>
      </c>
      <c r="E101" s="199">
        <f t="shared" ref="E101:F101" si="185">ROUNDDOWN((D101*(1+E$4)*(1-E$5)+E$6),3)</f>
        <v>20.748000000000001</v>
      </c>
      <c r="F101" s="198">
        <f t="shared" si="185"/>
        <v>21.611000000000001</v>
      </c>
      <c r="G101" s="200">
        <f t="shared" si="175"/>
        <v>22.51</v>
      </c>
      <c r="J101" s="203" t="s">
        <v>154</v>
      </c>
      <c r="K101" s="204">
        <f t="shared" si="140"/>
        <v>71.479800000000012</v>
      </c>
      <c r="L101" s="205">
        <f t="shared" si="106"/>
        <v>73.830269091600002</v>
      </c>
      <c r="M101" s="206">
        <f t="shared" si="107"/>
        <v>75.73</v>
      </c>
      <c r="N101" s="207">
        <f t="shared" si="108"/>
        <v>78.88</v>
      </c>
      <c r="O101" s="208">
        <f t="shared" si="109"/>
        <v>82.38</v>
      </c>
      <c r="R101" s="210"/>
    </row>
    <row r="102" spans="1:18" s="213" customFormat="1">
      <c r="A102" s="212" t="s">
        <v>155</v>
      </c>
      <c r="B102" s="217">
        <v>22.562000000000001</v>
      </c>
      <c r="C102" s="218">
        <f t="shared" ref="C102:D102" si="186">B102*(1+C$4)*(1-C$5)+C$6</f>
        <v>22.562000000000001</v>
      </c>
      <c r="D102" s="217">
        <f t="shared" si="186"/>
        <v>23.367752193599998</v>
      </c>
      <c r="E102" s="218">
        <f t="shared" ref="E102:F102" si="187">ROUNDDOWN((D102*(1+E$4)*(1-E$5)+E$6),3)</f>
        <v>23.969000000000001</v>
      </c>
      <c r="F102" s="217">
        <f t="shared" si="187"/>
        <v>24.966000000000001</v>
      </c>
      <c r="G102" s="219">
        <f t="shared" si="175"/>
        <v>26.004000000000001</v>
      </c>
      <c r="J102" s="216" t="s">
        <v>155</v>
      </c>
      <c r="K102" s="220">
        <f t="shared" si="140"/>
        <v>82.576920000000015</v>
      </c>
      <c r="L102" s="217">
        <f t="shared" si="106"/>
        <v>85.292295506639988</v>
      </c>
      <c r="M102" s="221">
        <f t="shared" si="107"/>
        <v>87.48</v>
      </c>
      <c r="N102" s="222">
        <f t="shared" si="108"/>
        <v>91.12</v>
      </c>
      <c r="O102" s="223">
        <f t="shared" si="109"/>
        <v>95.17</v>
      </c>
      <c r="R102" s="214"/>
    </row>
    <row r="103" spans="1:18" s="213" customFormat="1">
      <c r="A103" s="212" t="s">
        <v>156</v>
      </c>
      <c r="B103" s="217">
        <v>23.187000000000001</v>
      </c>
      <c r="C103" s="218">
        <f t="shared" ref="C103:D103" si="188">B103*(1+C$4)*(1-C$5)+C$6</f>
        <v>23.187000000000001</v>
      </c>
      <c r="D103" s="217">
        <f t="shared" si="188"/>
        <v>24.015072693599997</v>
      </c>
      <c r="E103" s="218">
        <f t="shared" ref="E103:F103" si="189">ROUNDDOWN((D103*(1+E$4)*(1-E$5)+E$6),3)</f>
        <v>24.632999999999999</v>
      </c>
      <c r="F103" s="217">
        <f t="shared" si="189"/>
        <v>25.658000000000001</v>
      </c>
      <c r="G103" s="219">
        <f t="shared" si="175"/>
        <v>26.725000000000001</v>
      </c>
      <c r="J103" s="216" t="s">
        <v>156</v>
      </c>
      <c r="K103" s="220">
        <f t="shared" si="140"/>
        <v>84.86442000000001</v>
      </c>
      <c r="L103" s="217">
        <f t="shared" si="106"/>
        <v>87.655015331639987</v>
      </c>
      <c r="M103" s="221">
        <f t="shared" si="107"/>
        <v>89.91</v>
      </c>
      <c r="N103" s="222">
        <f t="shared" si="108"/>
        <v>93.65</v>
      </c>
      <c r="O103" s="223">
        <f t="shared" si="109"/>
        <v>97.81</v>
      </c>
      <c r="R103" s="214"/>
    </row>
    <row r="104" spans="1:18" s="213" customFormat="1">
      <c r="A104" s="212" t="s">
        <v>157</v>
      </c>
      <c r="B104" s="217">
        <v>21.625</v>
      </c>
      <c r="C104" s="218">
        <f t="shared" ref="C104:D104" si="190">B104*(1+C$4)*(1-C$5)+C$6</f>
        <v>21.625</v>
      </c>
      <c r="D104" s="217">
        <f t="shared" si="190"/>
        <v>22.397289299999997</v>
      </c>
      <c r="E104" s="218">
        <f t="shared" ref="E104:F104" si="191">ROUNDDOWN((D104*(1+E$4)*(1-E$5)+E$6),3)</f>
        <v>22.974</v>
      </c>
      <c r="F104" s="217">
        <f t="shared" si="191"/>
        <v>23.928999999999998</v>
      </c>
      <c r="G104" s="219">
        <f t="shared" si="175"/>
        <v>24.923999999999999</v>
      </c>
      <c r="J104" s="216" t="s">
        <v>157</v>
      </c>
      <c r="K104" s="220">
        <f t="shared" si="140"/>
        <v>79.147499999999994</v>
      </c>
      <c r="L104" s="217">
        <f t="shared" si="106"/>
        <v>81.750105944999987</v>
      </c>
      <c r="M104" s="221">
        <f t="shared" si="107"/>
        <v>83.85</v>
      </c>
      <c r="N104" s="222">
        <f t="shared" si="108"/>
        <v>87.34</v>
      </c>
      <c r="O104" s="223">
        <f t="shared" si="109"/>
        <v>91.22</v>
      </c>
      <c r="R104" s="214"/>
    </row>
    <row r="105" spans="1:18" s="213" customFormat="1">
      <c r="A105" s="212" t="s">
        <v>158</v>
      </c>
      <c r="B105" s="217">
        <v>21.625</v>
      </c>
      <c r="C105" s="218">
        <f t="shared" ref="C105:D105" si="192">B105*(1+C$4)*(1-C$5)+C$6</f>
        <v>21.625</v>
      </c>
      <c r="D105" s="217">
        <f t="shared" si="192"/>
        <v>22.397289299999997</v>
      </c>
      <c r="E105" s="218">
        <f t="shared" ref="E105:F105" si="193">ROUNDDOWN((D105*(1+E$4)*(1-E$5)+E$6),3)</f>
        <v>22.974</v>
      </c>
      <c r="F105" s="217">
        <f t="shared" si="193"/>
        <v>23.928999999999998</v>
      </c>
      <c r="G105" s="219">
        <f t="shared" si="175"/>
        <v>24.923999999999999</v>
      </c>
      <c r="J105" s="216" t="s">
        <v>158</v>
      </c>
      <c r="K105" s="220">
        <f t="shared" si="140"/>
        <v>79.147499999999994</v>
      </c>
      <c r="L105" s="217">
        <f t="shared" si="106"/>
        <v>81.750105944999987</v>
      </c>
      <c r="M105" s="221">
        <f t="shared" si="107"/>
        <v>83.85</v>
      </c>
      <c r="N105" s="222">
        <f t="shared" si="108"/>
        <v>87.34</v>
      </c>
      <c r="O105" s="223">
        <f t="shared" si="109"/>
        <v>91.22</v>
      </c>
      <c r="R105" s="214"/>
    </row>
    <row r="106" spans="1:18" s="213" customFormat="1">
      <c r="A106" s="212" t="s">
        <v>159</v>
      </c>
      <c r="B106" s="217">
        <v>21.760999999999999</v>
      </c>
      <c r="C106" s="218">
        <f t="shared" ref="C106:D106" si="194">B106*(1+C$4)*(1-C$5)+C$6</f>
        <v>21.760999999999999</v>
      </c>
      <c r="D106" s="217">
        <f t="shared" si="194"/>
        <v>22.538146240799996</v>
      </c>
      <c r="E106" s="218">
        <f t="shared" ref="E106:F106" si="195">ROUNDDOWN((D106*(1+E$4)*(1-E$5)+E$6),3)</f>
        <v>23.117999999999999</v>
      </c>
      <c r="F106" s="217">
        <f t="shared" si="195"/>
        <v>24.079000000000001</v>
      </c>
      <c r="G106" s="219">
        <f t="shared" si="175"/>
        <v>25.08</v>
      </c>
      <c r="J106" s="216" t="s">
        <v>159</v>
      </c>
      <c r="K106" s="220">
        <f t="shared" si="140"/>
        <v>79.645259999999993</v>
      </c>
      <c r="L106" s="217">
        <f t="shared" si="106"/>
        <v>82.264233778919987</v>
      </c>
      <c r="M106" s="221">
        <f t="shared" si="107"/>
        <v>84.38</v>
      </c>
      <c r="N106" s="222">
        <f t="shared" si="108"/>
        <v>87.88</v>
      </c>
      <c r="O106" s="223">
        <f t="shared" si="109"/>
        <v>91.79</v>
      </c>
      <c r="R106" s="214"/>
    </row>
    <row r="107" spans="1:18" s="213" customFormat="1">
      <c r="A107" s="212" t="s">
        <v>160</v>
      </c>
      <c r="B107" s="217">
        <v>18.507999999999999</v>
      </c>
      <c r="C107" s="218">
        <f t="shared" ref="C107:D107" si="196">B107*(1+C$4)*(1-C$5)+C$6</f>
        <v>18.507999999999999</v>
      </c>
      <c r="D107" s="217">
        <f t="shared" si="196"/>
        <v>19.168972502399996</v>
      </c>
      <c r="E107" s="218">
        <f t="shared" ref="E107:F107" si="197">ROUNDDOWN((D107*(1+E$4)*(1-E$5)+E$6),3)</f>
        <v>19.661999999999999</v>
      </c>
      <c r="F107" s="217">
        <f t="shared" si="197"/>
        <v>20.48</v>
      </c>
      <c r="G107" s="219">
        <f t="shared" si="175"/>
        <v>21.332000000000001</v>
      </c>
      <c r="J107" s="216" t="s">
        <v>160</v>
      </c>
      <c r="K107" s="220">
        <f t="shared" si="140"/>
        <v>67.739279999999994</v>
      </c>
      <c r="L107" s="217">
        <f t="shared" si="106"/>
        <v>69.966749633759989</v>
      </c>
      <c r="M107" s="221">
        <f t="shared" si="107"/>
        <v>71.760000000000005</v>
      </c>
      <c r="N107" s="222">
        <f t="shared" si="108"/>
        <v>74.75</v>
      </c>
      <c r="O107" s="223">
        <f t="shared" si="109"/>
        <v>78.069999999999993</v>
      </c>
      <c r="R107" s="214"/>
    </row>
    <row r="108" spans="1:18" s="213" customFormat="1">
      <c r="A108" s="212" t="s">
        <v>161</v>
      </c>
      <c r="B108" s="217">
        <v>18.471</v>
      </c>
      <c r="C108" s="218">
        <f t="shared" ref="C108:D108" si="198">B108*(1+C$4)*(1-C$5)+C$6</f>
        <v>18.471</v>
      </c>
      <c r="D108" s="217">
        <f t="shared" si="198"/>
        <v>19.130651128799997</v>
      </c>
      <c r="E108" s="218">
        <f t="shared" ref="E108:F108" si="199">ROUNDDOWN((D108*(1+E$4)*(1-E$5)+E$6),3)</f>
        <v>19.623000000000001</v>
      </c>
      <c r="F108" s="217">
        <f t="shared" si="199"/>
        <v>20.439</v>
      </c>
      <c r="G108" s="219">
        <f t="shared" si="175"/>
        <v>21.289000000000001</v>
      </c>
      <c r="J108" s="216" t="s">
        <v>161</v>
      </c>
      <c r="K108" s="220">
        <f t="shared" si="140"/>
        <v>67.603859999999997</v>
      </c>
      <c r="L108" s="217">
        <f t="shared" si="106"/>
        <v>69.82687662011999</v>
      </c>
      <c r="M108" s="221">
        <f t="shared" si="107"/>
        <v>71.62</v>
      </c>
      <c r="N108" s="222">
        <f t="shared" si="108"/>
        <v>74.599999999999994</v>
      </c>
      <c r="O108" s="223">
        <f t="shared" si="109"/>
        <v>77.91</v>
      </c>
      <c r="R108" s="214"/>
    </row>
    <row r="109" spans="1:18" s="213" customFormat="1">
      <c r="A109" s="212" t="s">
        <v>162</v>
      </c>
      <c r="B109" s="217">
        <v>18.471</v>
      </c>
      <c r="C109" s="218">
        <f t="shared" ref="C109:D109" si="200">B109*(1+C$4)*(1-C$5)+C$6</f>
        <v>18.471</v>
      </c>
      <c r="D109" s="217">
        <f t="shared" si="200"/>
        <v>19.130651128799997</v>
      </c>
      <c r="E109" s="218">
        <f t="shared" ref="E109:F109" si="201">ROUNDDOWN((D109*(1+E$4)*(1-E$5)+E$6),3)</f>
        <v>19.623000000000001</v>
      </c>
      <c r="F109" s="217">
        <f t="shared" si="201"/>
        <v>20.439</v>
      </c>
      <c r="G109" s="219">
        <f t="shared" si="175"/>
        <v>21.289000000000001</v>
      </c>
      <c r="J109" s="216" t="s">
        <v>162</v>
      </c>
      <c r="K109" s="220">
        <f t="shared" si="140"/>
        <v>67.603859999999997</v>
      </c>
      <c r="L109" s="217">
        <f t="shared" si="106"/>
        <v>69.82687662011999</v>
      </c>
      <c r="M109" s="221">
        <f t="shared" si="107"/>
        <v>71.62</v>
      </c>
      <c r="N109" s="222">
        <f t="shared" si="108"/>
        <v>74.599999999999994</v>
      </c>
      <c r="O109" s="223">
        <f t="shared" si="109"/>
        <v>77.91</v>
      </c>
      <c r="R109" s="214"/>
    </row>
    <row r="110" spans="1:18">
      <c r="A110" s="33" t="s">
        <v>163</v>
      </c>
      <c r="B110" s="126">
        <v>13.07</v>
      </c>
      <c r="C110" s="101">
        <f t="shared" ref="C110:D110" si="202">B110*(1+C$4)*(1-C$5)+C$6</f>
        <v>13.07</v>
      </c>
      <c r="D110" s="126">
        <f t="shared" si="202"/>
        <v>13.536766295999998</v>
      </c>
      <c r="E110" s="101">
        <f t="shared" ref="E110:F110" si="203">ROUNDDOWN((D110*(1+E$4)*(1-E$5)+E$6),3)</f>
        <v>13.885</v>
      </c>
      <c r="F110" s="126">
        <f t="shared" si="203"/>
        <v>14.462</v>
      </c>
      <c r="G110" s="102">
        <f t="shared" si="175"/>
        <v>15.063000000000001</v>
      </c>
      <c r="J110" s="33" t="s">
        <v>163</v>
      </c>
      <c r="K110" s="183">
        <f t="shared" si="140"/>
        <v>47.836199999999998</v>
      </c>
      <c r="L110" s="126">
        <f t="shared" si="106"/>
        <v>49.40919698039999</v>
      </c>
      <c r="M110" s="190">
        <f t="shared" si="107"/>
        <v>50.68</v>
      </c>
      <c r="N110" s="186">
        <f t="shared" si="108"/>
        <v>52.78</v>
      </c>
      <c r="O110" s="171">
        <f t="shared" si="109"/>
        <v>55.13</v>
      </c>
      <c r="R110" s="169"/>
    </row>
    <row r="111" spans="1:18">
      <c r="A111" s="33" t="s">
        <v>164</v>
      </c>
      <c r="B111" s="126">
        <v>13.07</v>
      </c>
      <c r="C111" s="101">
        <f t="shared" ref="C111:D111" si="204">B111*(1+C$4)*(1-C$5)+C$6</f>
        <v>13.07</v>
      </c>
      <c r="D111" s="126">
        <f t="shared" si="204"/>
        <v>13.536766295999998</v>
      </c>
      <c r="E111" s="101">
        <f t="shared" ref="E111:F111" si="205">ROUNDDOWN((D111*(1+E$4)*(1-E$5)+E$6),3)</f>
        <v>13.885</v>
      </c>
      <c r="F111" s="126">
        <f t="shared" si="205"/>
        <v>14.462</v>
      </c>
      <c r="G111" s="102">
        <f t="shared" si="175"/>
        <v>15.063000000000001</v>
      </c>
      <c r="J111" s="33" t="s">
        <v>164</v>
      </c>
      <c r="K111" s="183">
        <f t="shared" si="140"/>
        <v>47.836199999999998</v>
      </c>
      <c r="L111" s="126">
        <f t="shared" si="106"/>
        <v>49.40919698039999</v>
      </c>
      <c r="M111" s="190">
        <f t="shared" si="107"/>
        <v>50.68</v>
      </c>
      <c r="N111" s="186">
        <f t="shared" si="108"/>
        <v>52.78</v>
      </c>
      <c r="O111" s="171">
        <f t="shared" si="109"/>
        <v>55.13</v>
      </c>
      <c r="R111" s="169"/>
    </row>
    <row r="112" spans="1:18" ht="15.75" thickBot="1">
      <c r="A112" s="35" t="s">
        <v>165</v>
      </c>
      <c r="B112" s="129">
        <v>13.743</v>
      </c>
      <c r="C112" s="105">
        <f t="shared" ref="C112:D112" si="206">B112*(1+C$4)*(1-C$5)+C$6</f>
        <v>13.743</v>
      </c>
      <c r="D112" s="129">
        <f t="shared" si="206"/>
        <v>14.233801010399999</v>
      </c>
      <c r="E112" s="105">
        <f t="shared" ref="E112:F112" si="207">ROUNDDOWN((D112*(1+E$4)*(1-E$5)+E$6),3)</f>
        <v>14.6</v>
      </c>
      <c r="F112" s="129">
        <f t="shared" si="207"/>
        <v>15.207000000000001</v>
      </c>
      <c r="G112" s="106">
        <f t="shared" si="175"/>
        <v>15.839</v>
      </c>
      <c r="J112" s="35" t="s">
        <v>165</v>
      </c>
      <c r="K112" s="185">
        <f t="shared" si="140"/>
        <v>50.299379999999999</v>
      </c>
      <c r="L112" s="129">
        <f t="shared" si="106"/>
        <v>51.953373687959996</v>
      </c>
      <c r="M112" s="191">
        <f t="shared" si="107"/>
        <v>53.29</v>
      </c>
      <c r="N112" s="187">
        <f t="shared" si="108"/>
        <v>55.5</v>
      </c>
      <c r="O112" s="172">
        <f t="shared" si="109"/>
        <v>57.97</v>
      </c>
      <c r="R112" s="169"/>
    </row>
    <row r="113" spans="1:18">
      <c r="A113" s="33" t="s">
        <v>310</v>
      </c>
      <c r="B113" s="101"/>
      <c r="C113" s="101"/>
      <c r="D113" s="101"/>
      <c r="E113" s="101"/>
      <c r="F113" s="101"/>
      <c r="G113" s="101"/>
      <c r="J113" s="34"/>
      <c r="K113" s="101"/>
      <c r="L113" s="101"/>
      <c r="M113" s="170"/>
      <c r="N113" s="170"/>
      <c r="O113" s="170"/>
      <c r="R113" s="169"/>
    </row>
    <row r="114" spans="1:18">
      <c r="A114" s="212" t="s">
        <v>309</v>
      </c>
      <c r="B114" s="101"/>
      <c r="C114" s="101"/>
      <c r="D114" s="101"/>
      <c r="E114" s="101"/>
      <c r="F114" s="101"/>
      <c r="G114" s="101"/>
      <c r="J114" s="34"/>
      <c r="K114" s="101"/>
      <c r="L114" s="101"/>
      <c r="M114" s="170"/>
      <c r="N114" s="170"/>
      <c r="O114" s="170"/>
      <c r="R114" s="169"/>
    </row>
    <row r="115" spans="1:18">
      <c r="A115" s="197" t="s">
        <v>303</v>
      </c>
      <c r="B115" s="101"/>
      <c r="C115" s="101"/>
      <c r="D115" s="101"/>
      <c r="E115" s="101"/>
      <c r="F115" s="101"/>
      <c r="G115" s="101"/>
      <c r="J115" s="34"/>
      <c r="K115" s="101"/>
      <c r="L115" s="101"/>
      <c r="M115" s="170"/>
      <c r="N115" s="170"/>
      <c r="O115" s="170"/>
      <c r="R115" s="169"/>
    </row>
  </sheetData>
  <pageMargins left="0.70866141732283472" right="0.70866141732283472" top="0.74803149606299213" bottom="0.74803149606299213" header="0.31496062992125984" footer="0.31496062992125984"/>
  <pageSetup paperSize="8" scale="46" fitToHeight="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K38"/>
  <sheetViews>
    <sheetView zoomScaleNormal="100" workbookViewId="0"/>
  </sheetViews>
  <sheetFormatPr defaultRowHeight="15"/>
  <cols>
    <col min="2" max="2" width="8.7109375" bestFit="1" customWidth="1"/>
    <col min="3" max="3" width="9.5703125" customWidth="1"/>
    <col min="4" max="4" width="12.5703125" bestFit="1" customWidth="1"/>
    <col min="5" max="5" width="12" bestFit="1" customWidth="1"/>
    <col min="6" max="6" width="3" customWidth="1"/>
    <col min="8" max="8" width="9.85546875" bestFit="1" customWidth="1"/>
    <col min="9" max="9" width="8.85546875" bestFit="1" customWidth="1"/>
    <col min="10" max="10" width="12.85546875" bestFit="1" customWidth="1"/>
    <col min="11" max="11" width="12.28515625" bestFit="1" customWidth="1"/>
  </cols>
  <sheetData>
    <row r="1" spans="1:11" ht="15.75" thickBot="1"/>
    <row r="2" spans="1:11">
      <c r="A2" s="47"/>
      <c r="B2" s="48"/>
      <c r="C2" s="48"/>
      <c r="D2" s="48"/>
      <c r="E2" s="48"/>
      <c r="F2" s="48"/>
      <c r="G2" s="48" t="s">
        <v>64</v>
      </c>
      <c r="H2" s="48" t="s">
        <v>65</v>
      </c>
      <c r="I2" s="48" t="s">
        <v>66</v>
      </c>
      <c r="J2" s="48" t="s">
        <v>67</v>
      </c>
      <c r="K2" s="49" t="s">
        <v>68</v>
      </c>
    </row>
    <row r="3" spans="1:11">
      <c r="A3" s="58" t="s">
        <v>56</v>
      </c>
      <c r="B3" s="34"/>
      <c r="C3" s="34"/>
      <c r="D3" s="34"/>
      <c r="E3" s="34"/>
      <c r="F3" s="34"/>
      <c r="G3" s="56">
        <v>2019</v>
      </c>
      <c r="H3" s="56">
        <v>2020</v>
      </c>
      <c r="I3" s="56">
        <v>2021</v>
      </c>
      <c r="J3" s="56">
        <v>2022</v>
      </c>
      <c r="K3" s="57">
        <v>2023</v>
      </c>
    </row>
    <row r="4" spans="1:11">
      <c r="A4" s="43" t="s">
        <v>74</v>
      </c>
      <c r="B4" s="34"/>
      <c r="C4" s="34"/>
      <c r="D4" s="34"/>
      <c r="E4" s="34"/>
      <c r="F4" s="34"/>
      <c r="G4" s="38"/>
      <c r="H4" s="38"/>
      <c r="I4" s="38"/>
      <c r="J4" s="38"/>
      <c r="K4" s="39"/>
    </row>
    <row r="5" spans="1:11">
      <c r="A5" s="46" t="s">
        <v>311</v>
      </c>
      <c r="B5" s="34"/>
      <c r="C5" s="34"/>
      <c r="D5" s="34"/>
      <c r="E5" s="34"/>
      <c r="F5" s="44"/>
      <c r="G5" s="45"/>
      <c r="H5" s="59">
        <f>ROUND((IF(VLOOKUP(H3-1,$G$27:$K$36,5,FALSE)&gt;0,VLOOKUP(H3-1,$G$27:$K$36,5,FALSE),$K$38)),4)</f>
        <v>1.84E-2</v>
      </c>
      <c r="I5" s="59">
        <f>(IF(VLOOKUP(I3-1,$G$27:$K$36,5,FALSE)&gt;0,VLOOKUP(I3-1,$G$27:$K$36,5,FALSE),$K$38))</f>
        <v>8.6058519793459354E-3</v>
      </c>
      <c r="J5" s="59">
        <f>(IF(VLOOKUP(J3-1,$G$27:$K$36,5,FALSE)&gt;0,VLOOKUP(J3-1,$G$27:$K$36,5,FALSE),$K$38))</f>
        <v>2.4199999999999999E-2</v>
      </c>
      <c r="K5" s="60">
        <f>((IF(VLOOKUP(K3-1,$G$27:$K$36,5,FALSE)&gt;0,VLOOKUP(K3-1,$G$27:$K$36,5,FALSE),$K$38)))</f>
        <v>2.4199999999999999E-2</v>
      </c>
    </row>
    <row r="6" spans="1:11">
      <c r="A6" s="33"/>
      <c r="B6" s="34"/>
      <c r="C6" s="34"/>
      <c r="D6" s="34"/>
      <c r="E6" s="34"/>
      <c r="F6" s="34"/>
      <c r="G6" s="34"/>
      <c r="H6" s="34"/>
      <c r="I6" s="34"/>
      <c r="J6" s="34"/>
      <c r="K6" s="42"/>
    </row>
    <row r="7" spans="1:11">
      <c r="A7" s="43" t="s">
        <v>52</v>
      </c>
      <c r="B7" s="34"/>
      <c r="C7" s="34"/>
      <c r="D7" s="34"/>
      <c r="E7" s="34"/>
      <c r="F7" s="34"/>
      <c r="G7" s="34"/>
      <c r="H7" s="34"/>
      <c r="I7" s="34"/>
      <c r="J7" s="34"/>
      <c r="K7" s="42"/>
    </row>
    <row r="8" spans="1:11">
      <c r="A8" s="33" t="s">
        <v>70</v>
      </c>
      <c r="B8" s="34"/>
      <c r="C8" s="34"/>
      <c r="D8" s="34"/>
      <c r="E8" s="34"/>
      <c r="F8" s="34"/>
      <c r="G8" s="45"/>
      <c r="H8" s="141">
        <v>-3.3830000000000002E-3</v>
      </c>
      <c r="I8" s="141">
        <v>-4.1219999999999998E-3</v>
      </c>
      <c r="J8" s="141">
        <v>-4.2579999999999996E-3</v>
      </c>
      <c r="K8" s="142">
        <v>-4.7330000000000002E-3</v>
      </c>
    </row>
    <row r="9" spans="1:11">
      <c r="A9" s="33" t="s">
        <v>71</v>
      </c>
      <c r="B9" s="34"/>
      <c r="C9" s="34"/>
      <c r="D9" s="34"/>
      <c r="E9" s="34"/>
      <c r="F9" s="34"/>
      <c r="G9" s="50"/>
      <c r="H9" s="141">
        <v>-3.3830000000000002E-3</v>
      </c>
      <c r="I9" s="141">
        <v>-4.1219999999999998E-3</v>
      </c>
      <c r="J9" s="141">
        <v>-4.2579999999999996E-3</v>
      </c>
      <c r="K9" s="142">
        <v>-4.7330000000000002E-3</v>
      </c>
    </row>
    <row r="10" spans="1:11">
      <c r="A10" s="33" t="s">
        <v>72</v>
      </c>
      <c r="B10" s="34"/>
      <c r="C10" s="34" t="s">
        <v>112</v>
      </c>
      <c r="D10" s="34"/>
      <c r="E10" s="34"/>
      <c r="F10" s="34"/>
      <c r="G10" s="45"/>
      <c r="H10" s="141">
        <v>-1.0741000000000001E-2</v>
      </c>
      <c r="I10" s="141">
        <v>-1.0741000000000001E-2</v>
      </c>
      <c r="J10" s="141">
        <v>-1.0741000000000001E-2</v>
      </c>
      <c r="K10" s="142">
        <v>-1.0741000000000001E-2</v>
      </c>
    </row>
    <row r="11" spans="1:11">
      <c r="A11" s="33"/>
      <c r="B11" s="34"/>
      <c r="C11" s="34" t="s">
        <v>113</v>
      </c>
      <c r="D11" s="34"/>
      <c r="E11" s="34"/>
      <c r="F11" s="34"/>
      <c r="G11" s="45"/>
      <c r="H11" s="59"/>
      <c r="I11" s="59"/>
      <c r="J11" s="59"/>
      <c r="K11" s="60"/>
    </row>
    <row r="12" spans="1:11">
      <c r="A12" s="33" t="s">
        <v>73</v>
      </c>
      <c r="B12" s="34"/>
      <c r="C12" s="34"/>
      <c r="D12" s="34"/>
      <c r="E12" s="34"/>
      <c r="F12" s="34"/>
      <c r="G12" s="45"/>
      <c r="H12" s="59">
        <v>-1.7000000000000001E-2</v>
      </c>
      <c r="I12" s="59">
        <v>-1.7000000000000001E-2</v>
      </c>
      <c r="J12" s="59">
        <v>-1.7000000000000001E-2</v>
      </c>
      <c r="K12" s="60">
        <v>-1.7000000000000001E-2</v>
      </c>
    </row>
    <row r="13" spans="1:11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42"/>
    </row>
    <row r="14" spans="1:11">
      <c r="A14" s="53" t="s">
        <v>78</v>
      </c>
      <c r="B14" s="34"/>
      <c r="C14" s="34"/>
      <c r="D14" s="34"/>
      <c r="E14" s="34"/>
      <c r="F14" s="34"/>
      <c r="G14" s="34"/>
      <c r="H14" s="34"/>
      <c r="I14" s="34"/>
      <c r="J14" s="34"/>
      <c r="K14" s="42"/>
    </row>
    <row r="15" spans="1:11">
      <c r="A15" s="33" t="s">
        <v>70</v>
      </c>
      <c r="B15" s="34"/>
      <c r="C15" s="34"/>
      <c r="D15" s="34"/>
      <c r="E15" s="34"/>
      <c r="F15" s="34"/>
      <c r="G15" s="45"/>
      <c r="H15" s="54">
        <v>0</v>
      </c>
      <c r="I15" s="54">
        <v>0</v>
      </c>
      <c r="J15" s="54">
        <v>0</v>
      </c>
      <c r="K15" s="55">
        <v>0</v>
      </c>
    </row>
    <row r="16" spans="1:11">
      <c r="A16" s="33" t="s">
        <v>71</v>
      </c>
      <c r="B16" s="34"/>
      <c r="C16" s="34"/>
      <c r="D16" s="34"/>
      <c r="E16" s="34"/>
      <c r="F16" s="34"/>
      <c r="G16" s="45"/>
      <c r="H16" s="54">
        <v>0</v>
      </c>
      <c r="I16" s="54">
        <v>0</v>
      </c>
      <c r="J16" s="54">
        <v>0</v>
      </c>
      <c r="K16" s="55">
        <v>0</v>
      </c>
    </row>
    <row r="17" spans="1:11">
      <c r="A17" s="33" t="s">
        <v>72</v>
      </c>
      <c r="B17" s="34"/>
      <c r="C17" s="34"/>
      <c r="D17" s="34"/>
      <c r="E17" s="34"/>
      <c r="F17" s="34"/>
      <c r="G17" s="45"/>
      <c r="H17" s="54">
        <v>0</v>
      </c>
      <c r="I17" s="54">
        <v>0</v>
      </c>
      <c r="J17" s="54">
        <v>0</v>
      </c>
      <c r="K17" s="55">
        <v>0</v>
      </c>
    </row>
    <row r="18" spans="1:11">
      <c r="A18" s="33" t="s">
        <v>73</v>
      </c>
      <c r="B18" s="34"/>
      <c r="C18" s="34" t="s">
        <v>115</v>
      </c>
      <c r="D18" s="34"/>
      <c r="E18" s="34"/>
      <c r="F18" s="34"/>
      <c r="G18" s="45"/>
      <c r="H18" s="109">
        <v>0</v>
      </c>
      <c r="I18" s="109">
        <v>0</v>
      </c>
      <c r="J18" s="109">
        <v>0</v>
      </c>
      <c r="K18" s="110">
        <v>0</v>
      </c>
    </row>
    <row r="19" spans="1:11" ht="15.75" thickBot="1">
      <c r="A19" s="35"/>
      <c r="B19" s="36"/>
      <c r="C19" s="36" t="s">
        <v>116</v>
      </c>
      <c r="D19" s="36"/>
      <c r="E19" s="36"/>
      <c r="F19" s="36"/>
      <c r="G19" s="37"/>
      <c r="H19" s="107">
        <v>0</v>
      </c>
      <c r="I19" s="107">
        <v>0</v>
      </c>
      <c r="J19" s="107">
        <v>0</v>
      </c>
      <c r="K19" s="108">
        <v>0</v>
      </c>
    </row>
    <row r="20" spans="1:1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2" spans="1:11">
      <c r="A22" s="2" t="s">
        <v>53</v>
      </c>
    </row>
    <row r="23" spans="1:11">
      <c r="A23" s="25" t="s">
        <v>61</v>
      </c>
    </row>
    <row r="24" spans="1:11" ht="15.75" thickBot="1">
      <c r="A24" s="25" t="s">
        <v>62</v>
      </c>
    </row>
    <row r="25" spans="1:11" ht="15" customHeight="1">
      <c r="A25" s="242" t="s">
        <v>54</v>
      </c>
      <c r="B25" s="243"/>
      <c r="C25" s="243"/>
      <c r="D25" s="243"/>
      <c r="E25" s="244"/>
      <c r="F25" s="3"/>
      <c r="G25" s="245" t="s">
        <v>55</v>
      </c>
      <c r="H25" s="246"/>
      <c r="I25" s="246"/>
      <c r="J25" s="246"/>
      <c r="K25" s="247"/>
    </row>
    <row r="26" spans="1:11">
      <c r="A26" s="11" t="s">
        <v>56</v>
      </c>
      <c r="B26" s="18" t="s">
        <v>57</v>
      </c>
      <c r="C26" s="16" t="s">
        <v>58</v>
      </c>
      <c r="D26" s="16" t="s">
        <v>59</v>
      </c>
      <c r="E26" s="17" t="s">
        <v>60</v>
      </c>
      <c r="F26" s="5"/>
      <c r="G26" s="11" t="str">
        <f>A26</f>
        <v>Year</v>
      </c>
      <c r="H26" s="18" t="str">
        <f>B26</f>
        <v>31 March</v>
      </c>
      <c r="I26" s="16" t="str">
        <f t="shared" ref="I26:K26" si="0">C26</f>
        <v>30 June</v>
      </c>
      <c r="J26" s="16" t="str">
        <f t="shared" si="0"/>
        <v>30 September</v>
      </c>
      <c r="K26" s="17" t="str">
        <f t="shared" si="0"/>
        <v>31 December</v>
      </c>
    </row>
    <row r="27" spans="1:11">
      <c r="A27" s="7">
        <v>2024</v>
      </c>
      <c r="B27" s="19"/>
      <c r="C27" s="4"/>
      <c r="D27" s="4"/>
      <c r="E27" s="8"/>
      <c r="F27" s="5"/>
      <c r="G27" s="7">
        <v>2024</v>
      </c>
      <c r="H27" s="22">
        <f>IFERROR((B27/B28-1),0)</f>
        <v>0</v>
      </c>
      <c r="I27" s="23">
        <f>IFERROR((C27/C28-1),0)</f>
        <v>0</v>
      </c>
      <c r="J27" s="23">
        <f>IFERROR((D27/D28-1),0)</f>
        <v>0</v>
      </c>
      <c r="K27" s="24">
        <f t="shared" ref="K27" si="1">IFERROR((E27/E28-1),0)</f>
        <v>0</v>
      </c>
    </row>
    <row r="28" spans="1:11">
      <c r="A28" s="7">
        <v>2023</v>
      </c>
      <c r="B28" s="19"/>
      <c r="C28" s="4"/>
      <c r="D28" s="4"/>
      <c r="E28" s="8"/>
      <c r="F28" s="5"/>
      <c r="G28" s="7">
        <v>2023</v>
      </c>
      <c r="H28" s="22">
        <f t="shared" ref="H28:H36" si="2">IFERROR((B28/B29-1),0)</f>
        <v>0</v>
      </c>
      <c r="I28" s="23">
        <f t="shared" ref="I28:I36" si="3">IFERROR((C28/C29-1),0)</f>
        <v>0</v>
      </c>
      <c r="J28" s="23">
        <f t="shared" ref="J28:J36" si="4">IFERROR((D28/D29-1),0)</f>
        <v>0</v>
      </c>
      <c r="K28" s="24">
        <f t="shared" ref="K28:K36" si="5">IFERROR((E28/E29-1),0)</f>
        <v>0</v>
      </c>
    </row>
    <row r="29" spans="1:11">
      <c r="A29" s="7">
        <v>2022</v>
      </c>
      <c r="B29" s="19"/>
      <c r="C29" s="4"/>
      <c r="D29" s="4"/>
      <c r="E29" s="8"/>
      <c r="F29" s="5"/>
      <c r="G29" s="7">
        <v>2022</v>
      </c>
      <c r="H29" s="22">
        <f t="shared" si="2"/>
        <v>0</v>
      </c>
      <c r="I29" s="23">
        <f t="shared" si="3"/>
        <v>0</v>
      </c>
      <c r="J29" s="23">
        <f t="shared" si="4"/>
        <v>0</v>
      </c>
      <c r="K29" s="24">
        <f t="shared" si="5"/>
        <v>0</v>
      </c>
    </row>
    <row r="30" spans="1:11">
      <c r="A30" s="7">
        <v>2021</v>
      </c>
      <c r="B30" s="19"/>
      <c r="C30" s="4"/>
      <c r="D30" s="4"/>
      <c r="E30" s="8"/>
      <c r="F30" s="5"/>
      <c r="G30" s="7">
        <v>2021</v>
      </c>
      <c r="H30" s="22">
        <f t="shared" si="2"/>
        <v>-1</v>
      </c>
      <c r="I30" s="23">
        <f t="shared" si="3"/>
        <v>-1</v>
      </c>
      <c r="J30" s="23">
        <f t="shared" si="4"/>
        <v>-1</v>
      </c>
      <c r="K30" s="24">
        <f t="shared" si="5"/>
        <v>-1</v>
      </c>
    </row>
    <row r="31" spans="1:11">
      <c r="A31" s="7">
        <v>2020</v>
      </c>
      <c r="B31" s="19">
        <f>+'CPI Source'!M297</f>
        <v>116.6</v>
      </c>
      <c r="C31" s="4">
        <f>+'CPI Source'!M298</f>
        <v>114.4</v>
      </c>
      <c r="D31" s="4">
        <f>+A2325846C_Latest</f>
        <v>116.2</v>
      </c>
      <c r="E31" s="8">
        <f>+'CPI Source'!M300</f>
        <v>117.2</v>
      </c>
      <c r="F31" s="5"/>
      <c r="G31" s="7">
        <v>2020</v>
      </c>
      <c r="H31" s="22">
        <f t="shared" si="2"/>
        <v>2.1910604732690686E-2</v>
      </c>
      <c r="I31" s="23">
        <f t="shared" si="3"/>
        <v>-8.7336244541480479E-4</v>
      </c>
      <c r="J31" s="23">
        <f t="shared" si="4"/>
        <v>6.9324090121316573E-3</v>
      </c>
      <c r="K31" s="24">
        <f t="shared" si="5"/>
        <v>8.6058519793459354E-3</v>
      </c>
    </row>
    <row r="32" spans="1:11">
      <c r="A32" s="7">
        <v>2019</v>
      </c>
      <c r="B32" s="19">
        <v>114.1</v>
      </c>
      <c r="C32" s="4">
        <v>114.5</v>
      </c>
      <c r="D32" s="4">
        <v>115.4</v>
      </c>
      <c r="E32" s="8">
        <v>116.2</v>
      </c>
      <c r="F32" s="5"/>
      <c r="G32" s="7">
        <v>2019</v>
      </c>
      <c r="H32" s="22">
        <f t="shared" si="2"/>
        <v>1.3321492007104752E-2</v>
      </c>
      <c r="I32" s="23">
        <f t="shared" si="3"/>
        <v>1.327433628318575E-2</v>
      </c>
      <c r="J32" s="23">
        <f t="shared" si="4"/>
        <v>1.6740088105726914E-2</v>
      </c>
      <c r="K32" s="24">
        <f t="shared" si="5"/>
        <v>1.8404907975460238E-2</v>
      </c>
    </row>
    <row r="33" spans="1:11">
      <c r="A33" s="7">
        <v>2018</v>
      </c>
      <c r="B33" s="20">
        <v>112.6</v>
      </c>
      <c r="C33" s="12">
        <v>113</v>
      </c>
      <c r="D33" s="12">
        <v>113.5</v>
      </c>
      <c r="E33" s="13">
        <v>114.1</v>
      </c>
      <c r="F33" s="5"/>
      <c r="G33" s="7">
        <v>2018</v>
      </c>
      <c r="H33" s="22">
        <f t="shared" si="2"/>
        <v>1.9004524886877761E-2</v>
      </c>
      <c r="I33" s="23">
        <f t="shared" si="3"/>
        <v>2.0776874435411097E-2</v>
      </c>
      <c r="J33" s="23">
        <f t="shared" si="4"/>
        <v>1.8850987432674993E-2</v>
      </c>
      <c r="K33" s="24">
        <f t="shared" si="5"/>
        <v>1.7841213202497874E-2</v>
      </c>
    </row>
    <row r="34" spans="1:11">
      <c r="A34" s="7">
        <v>2017</v>
      </c>
      <c r="B34" s="20">
        <v>110.5</v>
      </c>
      <c r="C34" s="12">
        <v>110.7</v>
      </c>
      <c r="D34" s="12">
        <v>111.4</v>
      </c>
      <c r="E34" s="13">
        <v>112.1</v>
      </c>
      <c r="F34" s="5"/>
      <c r="G34" s="7">
        <f>A34</f>
        <v>2017</v>
      </c>
      <c r="H34" s="22">
        <f t="shared" si="2"/>
        <v>2.1256931608133023E-2</v>
      </c>
      <c r="I34" s="23">
        <f t="shared" si="3"/>
        <v>1.9337016574585641E-2</v>
      </c>
      <c r="J34" s="23">
        <f t="shared" si="4"/>
        <v>1.8281535648994485E-2</v>
      </c>
      <c r="K34" s="24">
        <f t="shared" si="5"/>
        <v>1.9090909090909047E-2</v>
      </c>
    </row>
    <row r="35" spans="1:11">
      <c r="A35" s="9">
        <v>2016</v>
      </c>
      <c r="B35" s="20">
        <v>108.2</v>
      </c>
      <c r="C35" s="12">
        <v>108.6</v>
      </c>
      <c r="D35" s="12">
        <v>109.4</v>
      </c>
      <c r="E35" s="13">
        <v>110</v>
      </c>
      <c r="F35" s="5"/>
      <c r="G35" s="9">
        <f>A35</f>
        <v>2016</v>
      </c>
      <c r="H35" s="22">
        <f t="shared" si="2"/>
        <v>1.3108614232209881E-2</v>
      </c>
      <c r="I35" s="23">
        <f t="shared" si="3"/>
        <v>1.0232558139534831E-2</v>
      </c>
      <c r="J35" s="23">
        <f t="shared" si="4"/>
        <v>1.2962962962963065E-2</v>
      </c>
      <c r="K35" s="24">
        <f t="shared" si="5"/>
        <v>1.4760147601476037E-2</v>
      </c>
    </row>
    <row r="36" spans="1:11">
      <c r="A36" s="9">
        <v>2015</v>
      </c>
      <c r="B36" s="20">
        <v>106.8</v>
      </c>
      <c r="C36" s="12">
        <v>107.5</v>
      </c>
      <c r="D36" s="12">
        <v>108</v>
      </c>
      <c r="E36" s="13">
        <v>108.4</v>
      </c>
      <c r="F36" s="3"/>
      <c r="G36" s="9">
        <f>A36</f>
        <v>2015</v>
      </c>
      <c r="H36" s="22">
        <f t="shared" si="2"/>
        <v>1.3282732447817747E-2</v>
      </c>
      <c r="I36" s="23">
        <f t="shared" si="3"/>
        <v>1.5108593012275628E-2</v>
      </c>
      <c r="J36" s="23">
        <f t="shared" si="4"/>
        <v>1.5037593984962294E-2</v>
      </c>
      <c r="K36" s="24">
        <f t="shared" si="5"/>
        <v>1.6885553470919357E-2</v>
      </c>
    </row>
    <row r="37" spans="1:11" ht="15.75" thickBot="1">
      <c r="A37" s="10">
        <v>2014</v>
      </c>
      <c r="B37" s="21">
        <v>105.4</v>
      </c>
      <c r="C37" s="14">
        <v>105.9</v>
      </c>
      <c r="D37" s="14">
        <v>106.4</v>
      </c>
      <c r="E37" s="15">
        <v>106.6</v>
      </c>
      <c r="F37" s="3"/>
      <c r="G37" s="10"/>
      <c r="H37" s="21"/>
      <c r="I37" s="14"/>
      <c r="J37" s="14"/>
      <c r="K37" s="15"/>
    </row>
    <row r="38" spans="1:11" ht="15.75" thickBot="1">
      <c r="G38" s="26" t="s">
        <v>69</v>
      </c>
      <c r="H38" s="27"/>
      <c r="I38" s="27"/>
      <c r="J38" s="27"/>
      <c r="K38" s="28">
        <v>2.4199999999999999E-2</v>
      </c>
    </row>
  </sheetData>
  <mergeCells count="2">
    <mergeCell ref="A25:E25"/>
    <mergeCell ref="G25:K2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3"/>
  <sheetViews>
    <sheetView workbookViewId="0"/>
  </sheetViews>
  <sheetFormatPr defaultRowHeight="15"/>
  <sheetData>
    <row r="1" spans="1:4">
      <c r="A1" s="2" t="s">
        <v>188</v>
      </c>
      <c r="D1" s="132" t="s">
        <v>189</v>
      </c>
    </row>
    <row r="2" spans="1:4">
      <c r="A2" s="2"/>
    </row>
    <row r="3" spans="1:4">
      <c r="A3" s="144" t="s">
        <v>187</v>
      </c>
      <c r="D3" s="132" t="s">
        <v>186</v>
      </c>
    </row>
  </sheetData>
  <hyperlinks>
    <hyperlink ref="D3" r:id="rId1"/>
    <hyperlink ref="D1" r:id="rId2"/>
  </hyperlinks>
  <pageMargins left="0.7" right="0.7" top="0.75" bottom="0.75" header="0.3" footer="0.3"/>
  <pageSetup paperSize="9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04"/>
  <sheetViews>
    <sheetView workbookViewId="0"/>
  </sheetViews>
  <sheetFormatPr defaultColWidth="14.7109375" defaultRowHeight="11.25"/>
  <cols>
    <col min="1" max="12" width="14.7109375" style="160"/>
    <col min="13" max="13" width="15.7109375" style="160" bestFit="1" customWidth="1"/>
    <col min="14" max="268" width="14.7109375" style="160"/>
    <col min="269" max="269" width="15.7109375" style="160" bestFit="1" customWidth="1"/>
    <col min="270" max="524" width="14.7109375" style="160"/>
    <col min="525" max="525" width="15.7109375" style="160" bestFit="1" customWidth="1"/>
    <col min="526" max="780" width="14.7109375" style="160"/>
    <col min="781" max="781" width="15.7109375" style="160" bestFit="1" customWidth="1"/>
    <col min="782" max="1036" width="14.7109375" style="160"/>
    <col min="1037" max="1037" width="15.7109375" style="160" bestFit="1" customWidth="1"/>
    <col min="1038" max="1292" width="14.7109375" style="160"/>
    <col min="1293" max="1293" width="15.7109375" style="160" bestFit="1" customWidth="1"/>
    <col min="1294" max="1548" width="14.7109375" style="160"/>
    <col min="1549" max="1549" width="15.7109375" style="160" bestFit="1" customWidth="1"/>
    <col min="1550" max="1804" width="14.7109375" style="160"/>
    <col min="1805" max="1805" width="15.7109375" style="160" bestFit="1" customWidth="1"/>
    <col min="1806" max="2060" width="14.7109375" style="160"/>
    <col min="2061" max="2061" width="15.7109375" style="160" bestFit="1" customWidth="1"/>
    <col min="2062" max="2316" width="14.7109375" style="160"/>
    <col min="2317" max="2317" width="15.7109375" style="160" bestFit="1" customWidth="1"/>
    <col min="2318" max="2572" width="14.7109375" style="160"/>
    <col min="2573" max="2573" width="15.7109375" style="160" bestFit="1" customWidth="1"/>
    <col min="2574" max="2828" width="14.7109375" style="160"/>
    <col min="2829" max="2829" width="15.7109375" style="160" bestFit="1" customWidth="1"/>
    <col min="2830" max="3084" width="14.7109375" style="160"/>
    <col min="3085" max="3085" width="15.7109375" style="160" bestFit="1" customWidth="1"/>
    <col min="3086" max="3340" width="14.7109375" style="160"/>
    <col min="3341" max="3341" width="15.7109375" style="160" bestFit="1" customWidth="1"/>
    <col min="3342" max="3596" width="14.7109375" style="160"/>
    <col min="3597" max="3597" width="15.7109375" style="160" bestFit="1" customWidth="1"/>
    <col min="3598" max="3852" width="14.7109375" style="160"/>
    <col min="3853" max="3853" width="15.7109375" style="160" bestFit="1" customWidth="1"/>
    <col min="3854" max="4108" width="14.7109375" style="160"/>
    <col min="4109" max="4109" width="15.7109375" style="160" bestFit="1" customWidth="1"/>
    <col min="4110" max="4364" width="14.7109375" style="160"/>
    <col min="4365" max="4365" width="15.7109375" style="160" bestFit="1" customWidth="1"/>
    <col min="4366" max="4620" width="14.7109375" style="160"/>
    <col min="4621" max="4621" width="15.7109375" style="160" bestFit="1" customWidth="1"/>
    <col min="4622" max="4876" width="14.7109375" style="160"/>
    <col min="4877" max="4877" width="15.7109375" style="160" bestFit="1" customWidth="1"/>
    <col min="4878" max="5132" width="14.7109375" style="160"/>
    <col min="5133" max="5133" width="15.7109375" style="160" bestFit="1" customWidth="1"/>
    <col min="5134" max="5388" width="14.7109375" style="160"/>
    <col min="5389" max="5389" width="15.7109375" style="160" bestFit="1" customWidth="1"/>
    <col min="5390" max="5644" width="14.7109375" style="160"/>
    <col min="5645" max="5645" width="15.7109375" style="160" bestFit="1" customWidth="1"/>
    <col min="5646" max="5900" width="14.7109375" style="160"/>
    <col min="5901" max="5901" width="15.7109375" style="160" bestFit="1" customWidth="1"/>
    <col min="5902" max="6156" width="14.7109375" style="160"/>
    <col min="6157" max="6157" width="15.7109375" style="160" bestFit="1" customWidth="1"/>
    <col min="6158" max="6412" width="14.7109375" style="160"/>
    <col min="6413" max="6413" width="15.7109375" style="160" bestFit="1" customWidth="1"/>
    <col min="6414" max="6668" width="14.7109375" style="160"/>
    <col min="6669" max="6669" width="15.7109375" style="160" bestFit="1" customWidth="1"/>
    <col min="6670" max="6924" width="14.7109375" style="160"/>
    <col min="6925" max="6925" width="15.7109375" style="160" bestFit="1" customWidth="1"/>
    <col min="6926" max="7180" width="14.7109375" style="160"/>
    <col min="7181" max="7181" width="15.7109375" style="160" bestFit="1" customWidth="1"/>
    <col min="7182" max="7436" width="14.7109375" style="160"/>
    <col min="7437" max="7437" width="15.7109375" style="160" bestFit="1" customWidth="1"/>
    <col min="7438" max="7692" width="14.7109375" style="160"/>
    <col min="7693" max="7693" width="15.7109375" style="160" bestFit="1" customWidth="1"/>
    <col min="7694" max="7948" width="14.7109375" style="160"/>
    <col min="7949" max="7949" width="15.7109375" style="160" bestFit="1" customWidth="1"/>
    <col min="7950" max="8204" width="14.7109375" style="160"/>
    <col min="8205" max="8205" width="15.7109375" style="160" bestFit="1" customWidth="1"/>
    <col min="8206" max="8460" width="14.7109375" style="160"/>
    <col min="8461" max="8461" width="15.7109375" style="160" bestFit="1" customWidth="1"/>
    <col min="8462" max="8716" width="14.7109375" style="160"/>
    <col min="8717" max="8717" width="15.7109375" style="160" bestFit="1" customWidth="1"/>
    <col min="8718" max="8972" width="14.7109375" style="160"/>
    <col min="8973" max="8973" width="15.7109375" style="160" bestFit="1" customWidth="1"/>
    <col min="8974" max="9228" width="14.7109375" style="160"/>
    <col min="9229" max="9229" width="15.7109375" style="160" bestFit="1" customWidth="1"/>
    <col min="9230" max="9484" width="14.7109375" style="160"/>
    <col min="9485" max="9485" width="15.7109375" style="160" bestFit="1" customWidth="1"/>
    <col min="9486" max="9740" width="14.7109375" style="160"/>
    <col min="9741" max="9741" width="15.7109375" style="160" bestFit="1" customWidth="1"/>
    <col min="9742" max="9996" width="14.7109375" style="160"/>
    <col min="9997" max="9997" width="15.7109375" style="160" bestFit="1" customWidth="1"/>
    <col min="9998" max="10252" width="14.7109375" style="160"/>
    <col min="10253" max="10253" width="15.7109375" style="160" bestFit="1" customWidth="1"/>
    <col min="10254" max="10508" width="14.7109375" style="160"/>
    <col min="10509" max="10509" width="15.7109375" style="160" bestFit="1" customWidth="1"/>
    <col min="10510" max="10764" width="14.7109375" style="160"/>
    <col min="10765" max="10765" width="15.7109375" style="160" bestFit="1" customWidth="1"/>
    <col min="10766" max="11020" width="14.7109375" style="160"/>
    <col min="11021" max="11021" width="15.7109375" style="160" bestFit="1" customWidth="1"/>
    <col min="11022" max="11276" width="14.7109375" style="160"/>
    <col min="11277" max="11277" width="15.7109375" style="160" bestFit="1" customWidth="1"/>
    <col min="11278" max="11532" width="14.7109375" style="160"/>
    <col min="11533" max="11533" width="15.7109375" style="160" bestFit="1" customWidth="1"/>
    <col min="11534" max="11788" width="14.7109375" style="160"/>
    <col min="11789" max="11789" width="15.7109375" style="160" bestFit="1" customWidth="1"/>
    <col min="11790" max="12044" width="14.7109375" style="160"/>
    <col min="12045" max="12045" width="15.7109375" style="160" bestFit="1" customWidth="1"/>
    <col min="12046" max="12300" width="14.7109375" style="160"/>
    <col min="12301" max="12301" width="15.7109375" style="160" bestFit="1" customWidth="1"/>
    <col min="12302" max="12556" width="14.7109375" style="160"/>
    <col min="12557" max="12557" width="15.7109375" style="160" bestFit="1" customWidth="1"/>
    <col min="12558" max="12812" width="14.7109375" style="160"/>
    <col min="12813" max="12813" width="15.7109375" style="160" bestFit="1" customWidth="1"/>
    <col min="12814" max="13068" width="14.7109375" style="160"/>
    <col min="13069" max="13069" width="15.7109375" style="160" bestFit="1" customWidth="1"/>
    <col min="13070" max="13324" width="14.7109375" style="160"/>
    <col min="13325" max="13325" width="15.7109375" style="160" bestFit="1" customWidth="1"/>
    <col min="13326" max="13580" width="14.7109375" style="160"/>
    <col min="13581" max="13581" width="15.7109375" style="160" bestFit="1" customWidth="1"/>
    <col min="13582" max="13836" width="14.7109375" style="160"/>
    <col min="13837" max="13837" width="15.7109375" style="160" bestFit="1" customWidth="1"/>
    <col min="13838" max="14092" width="14.7109375" style="160"/>
    <col min="14093" max="14093" width="15.7109375" style="160" bestFit="1" customWidth="1"/>
    <col min="14094" max="14348" width="14.7109375" style="160"/>
    <col min="14349" max="14349" width="15.7109375" style="160" bestFit="1" customWidth="1"/>
    <col min="14350" max="14604" width="14.7109375" style="160"/>
    <col min="14605" max="14605" width="15.7109375" style="160" bestFit="1" customWidth="1"/>
    <col min="14606" max="14860" width="14.7109375" style="160"/>
    <col min="14861" max="14861" width="15.7109375" style="160" bestFit="1" customWidth="1"/>
    <col min="14862" max="15116" width="14.7109375" style="160"/>
    <col min="15117" max="15117" width="15.7109375" style="160" bestFit="1" customWidth="1"/>
    <col min="15118" max="15372" width="14.7109375" style="160"/>
    <col min="15373" max="15373" width="15.7109375" style="160" bestFit="1" customWidth="1"/>
    <col min="15374" max="15628" width="14.7109375" style="160"/>
    <col min="15629" max="15629" width="15.7109375" style="160" bestFit="1" customWidth="1"/>
    <col min="15630" max="15884" width="14.7109375" style="160"/>
    <col min="15885" max="15885" width="15.7109375" style="160" bestFit="1" customWidth="1"/>
    <col min="15886" max="16140" width="14.7109375" style="160"/>
    <col min="16141" max="16141" width="15.7109375" style="160" bestFit="1" customWidth="1"/>
    <col min="16142" max="16384" width="14.7109375" style="160"/>
  </cols>
  <sheetData>
    <row r="1" spans="1:37" s="156" customFormat="1" ht="99.95" customHeight="1">
      <c r="B1" s="157" t="s">
        <v>194</v>
      </c>
      <c r="C1" s="157" t="s">
        <v>195</v>
      </c>
      <c r="D1" s="157" t="s">
        <v>196</v>
      </c>
      <c r="E1" s="157" t="s">
        <v>197</v>
      </c>
      <c r="F1" s="157" t="s">
        <v>198</v>
      </c>
      <c r="G1" s="157" t="s">
        <v>199</v>
      </c>
      <c r="H1" s="157" t="s">
        <v>200</v>
      </c>
      <c r="I1" s="157" t="s">
        <v>201</v>
      </c>
      <c r="J1" s="157" t="s">
        <v>202</v>
      </c>
      <c r="K1" s="157" t="s">
        <v>203</v>
      </c>
      <c r="L1" s="157" t="s">
        <v>204</v>
      </c>
      <c r="M1" s="157" t="s">
        <v>205</v>
      </c>
      <c r="N1" s="157" t="s">
        <v>206</v>
      </c>
      <c r="O1" s="157" t="s">
        <v>207</v>
      </c>
      <c r="P1" s="157" t="s">
        <v>208</v>
      </c>
      <c r="Q1" s="157" t="s">
        <v>209</v>
      </c>
      <c r="R1" s="157" t="s">
        <v>210</v>
      </c>
      <c r="S1" s="157" t="s">
        <v>211</v>
      </c>
      <c r="T1" s="157" t="s">
        <v>212</v>
      </c>
      <c r="U1" s="157" t="s">
        <v>213</v>
      </c>
      <c r="V1" s="157" t="s">
        <v>214</v>
      </c>
      <c r="W1" s="157" t="s">
        <v>215</v>
      </c>
      <c r="X1" s="157" t="s">
        <v>216</v>
      </c>
      <c r="Y1" s="157" t="s">
        <v>217</v>
      </c>
      <c r="Z1" s="157" t="s">
        <v>218</v>
      </c>
      <c r="AA1" s="157" t="s">
        <v>219</v>
      </c>
      <c r="AB1" s="157" t="s">
        <v>220</v>
      </c>
      <c r="AC1" s="157" t="s">
        <v>221</v>
      </c>
      <c r="AD1" s="157" t="s">
        <v>222</v>
      </c>
      <c r="AE1" s="157" t="s">
        <v>223</v>
      </c>
      <c r="AF1" s="157" t="s">
        <v>224</v>
      </c>
      <c r="AG1" s="157" t="s">
        <v>225</v>
      </c>
      <c r="AH1" s="157" t="s">
        <v>226</v>
      </c>
      <c r="AI1" s="157" t="s">
        <v>227</v>
      </c>
      <c r="AJ1" s="157" t="s">
        <v>228</v>
      </c>
      <c r="AK1" s="157" t="s">
        <v>229</v>
      </c>
    </row>
    <row r="2" spans="1:37">
      <c r="A2" s="158" t="s">
        <v>230</v>
      </c>
      <c r="B2" s="159" t="s">
        <v>231</v>
      </c>
      <c r="C2" s="159" t="s">
        <v>231</v>
      </c>
      <c r="D2" s="159" t="s">
        <v>231</v>
      </c>
      <c r="E2" s="159" t="s">
        <v>231</v>
      </c>
      <c r="F2" s="159" t="s">
        <v>231</v>
      </c>
      <c r="G2" s="159" t="s">
        <v>231</v>
      </c>
      <c r="H2" s="159" t="s">
        <v>231</v>
      </c>
      <c r="I2" s="159" t="s">
        <v>231</v>
      </c>
      <c r="J2" s="159" t="s">
        <v>231</v>
      </c>
      <c r="K2" s="159" t="s">
        <v>231</v>
      </c>
      <c r="L2" s="159" t="s">
        <v>231</v>
      </c>
      <c r="M2" s="159" t="s">
        <v>231</v>
      </c>
      <c r="N2" s="159" t="s">
        <v>232</v>
      </c>
      <c r="O2" s="159" t="s">
        <v>232</v>
      </c>
      <c r="P2" s="159" t="s">
        <v>232</v>
      </c>
      <c r="Q2" s="159" t="s">
        <v>232</v>
      </c>
      <c r="R2" s="159" t="s">
        <v>232</v>
      </c>
      <c r="S2" s="159" t="s">
        <v>232</v>
      </c>
      <c r="T2" s="159" t="s">
        <v>232</v>
      </c>
      <c r="U2" s="159" t="s">
        <v>232</v>
      </c>
      <c r="V2" s="159" t="s">
        <v>232</v>
      </c>
      <c r="W2" s="159" t="s">
        <v>232</v>
      </c>
      <c r="X2" s="159" t="s">
        <v>232</v>
      </c>
      <c r="Y2" s="159" t="s">
        <v>232</v>
      </c>
      <c r="Z2" s="159" t="s">
        <v>232</v>
      </c>
      <c r="AA2" s="159" t="s">
        <v>232</v>
      </c>
      <c r="AB2" s="159" t="s">
        <v>232</v>
      </c>
      <c r="AC2" s="159" t="s">
        <v>232</v>
      </c>
      <c r="AD2" s="159" t="s">
        <v>232</v>
      </c>
      <c r="AE2" s="159" t="s">
        <v>232</v>
      </c>
      <c r="AF2" s="159" t="s">
        <v>232</v>
      </c>
      <c r="AG2" s="159" t="s">
        <v>232</v>
      </c>
      <c r="AH2" s="159" t="s">
        <v>232</v>
      </c>
      <c r="AI2" s="159" t="s">
        <v>232</v>
      </c>
      <c r="AJ2" s="159" t="s">
        <v>232</v>
      </c>
      <c r="AK2" s="159" t="s">
        <v>232</v>
      </c>
    </row>
    <row r="3" spans="1:37">
      <c r="A3" s="158" t="s">
        <v>233</v>
      </c>
      <c r="B3" s="159" t="s">
        <v>234</v>
      </c>
      <c r="C3" s="159" t="s">
        <v>234</v>
      </c>
      <c r="D3" s="159" t="s">
        <v>234</v>
      </c>
      <c r="E3" s="159" t="s">
        <v>234</v>
      </c>
      <c r="F3" s="159" t="s">
        <v>234</v>
      </c>
      <c r="G3" s="159" t="s">
        <v>234</v>
      </c>
      <c r="H3" s="159" t="s">
        <v>234</v>
      </c>
      <c r="I3" s="159" t="s">
        <v>234</v>
      </c>
      <c r="J3" s="159" t="s">
        <v>234</v>
      </c>
      <c r="K3" s="159" t="s">
        <v>234</v>
      </c>
      <c r="L3" s="159" t="s">
        <v>234</v>
      </c>
      <c r="M3" s="159" t="s">
        <v>234</v>
      </c>
      <c r="N3" s="159" t="s">
        <v>234</v>
      </c>
      <c r="O3" s="159" t="s">
        <v>234</v>
      </c>
      <c r="P3" s="159" t="s">
        <v>234</v>
      </c>
      <c r="Q3" s="159" t="s">
        <v>234</v>
      </c>
      <c r="R3" s="159" t="s">
        <v>234</v>
      </c>
      <c r="S3" s="159" t="s">
        <v>234</v>
      </c>
      <c r="T3" s="159" t="s">
        <v>234</v>
      </c>
      <c r="U3" s="159" t="s">
        <v>234</v>
      </c>
      <c r="V3" s="159" t="s">
        <v>234</v>
      </c>
      <c r="W3" s="159" t="s">
        <v>234</v>
      </c>
      <c r="X3" s="159" t="s">
        <v>234</v>
      </c>
      <c r="Y3" s="159" t="s">
        <v>234</v>
      </c>
      <c r="Z3" s="159" t="s">
        <v>234</v>
      </c>
      <c r="AA3" s="159" t="s">
        <v>234</v>
      </c>
      <c r="AB3" s="159" t="s">
        <v>234</v>
      </c>
      <c r="AC3" s="159" t="s">
        <v>234</v>
      </c>
      <c r="AD3" s="159" t="s">
        <v>234</v>
      </c>
      <c r="AE3" s="159" t="s">
        <v>234</v>
      </c>
      <c r="AF3" s="159" t="s">
        <v>234</v>
      </c>
      <c r="AG3" s="159" t="s">
        <v>234</v>
      </c>
      <c r="AH3" s="159" t="s">
        <v>234</v>
      </c>
      <c r="AI3" s="159" t="s">
        <v>234</v>
      </c>
      <c r="AJ3" s="159" t="s">
        <v>234</v>
      </c>
      <c r="AK3" s="159" t="s">
        <v>234</v>
      </c>
    </row>
    <row r="4" spans="1:37">
      <c r="A4" s="158" t="s">
        <v>235</v>
      </c>
      <c r="B4" s="159" t="s">
        <v>236</v>
      </c>
      <c r="C4" s="159" t="s">
        <v>236</v>
      </c>
      <c r="D4" s="159" t="s">
        <v>236</v>
      </c>
      <c r="E4" s="159" t="s">
        <v>236</v>
      </c>
      <c r="F4" s="159" t="s">
        <v>236</v>
      </c>
      <c r="G4" s="159" t="s">
        <v>236</v>
      </c>
      <c r="H4" s="159" t="s">
        <v>236</v>
      </c>
      <c r="I4" s="159" t="s">
        <v>236</v>
      </c>
      <c r="J4" s="159" t="s">
        <v>236</v>
      </c>
      <c r="K4" s="159" t="s">
        <v>236</v>
      </c>
      <c r="L4" s="159" t="s">
        <v>236</v>
      </c>
      <c r="M4" s="159" t="s">
        <v>236</v>
      </c>
      <c r="N4" s="159" t="s">
        <v>237</v>
      </c>
      <c r="O4" s="159" t="s">
        <v>237</v>
      </c>
      <c r="P4" s="159" t="s">
        <v>237</v>
      </c>
      <c r="Q4" s="159" t="s">
        <v>237</v>
      </c>
      <c r="R4" s="159" t="s">
        <v>237</v>
      </c>
      <c r="S4" s="159" t="s">
        <v>237</v>
      </c>
      <c r="T4" s="159" t="s">
        <v>237</v>
      </c>
      <c r="U4" s="159" t="s">
        <v>237</v>
      </c>
      <c r="V4" s="159" t="s">
        <v>237</v>
      </c>
      <c r="W4" s="159" t="s">
        <v>237</v>
      </c>
      <c r="X4" s="159" t="s">
        <v>237</v>
      </c>
      <c r="Y4" s="159" t="s">
        <v>237</v>
      </c>
      <c r="Z4" s="159" t="s">
        <v>237</v>
      </c>
      <c r="AA4" s="159" t="s">
        <v>237</v>
      </c>
      <c r="AB4" s="159" t="s">
        <v>237</v>
      </c>
      <c r="AC4" s="159" t="s">
        <v>237</v>
      </c>
      <c r="AD4" s="159" t="s">
        <v>237</v>
      </c>
      <c r="AE4" s="159" t="s">
        <v>237</v>
      </c>
      <c r="AF4" s="159" t="s">
        <v>237</v>
      </c>
      <c r="AG4" s="159" t="s">
        <v>237</v>
      </c>
      <c r="AH4" s="159" t="s">
        <v>237</v>
      </c>
      <c r="AI4" s="159" t="s">
        <v>237</v>
      </c>
      <c r="AJ4" s="159" t="s">
        <v>237</v>
      </c>
      <c r="AK4" s="159" t="s">
        <v>237</v>
      </c>
    </row>
    <row r="5" spans="1:37">
      <c r="A5" s="158" t="s">
        <v>238</v>
      </c>
      <c r="B5" s="159" t="s">
        <v>239</v>
      </c>
      <c r="C5" s="159" t="s">
        <v>239</v>
      </c>
      <c r="D5" s="159" t="s">
        <v>239</v>
      </c>
      <c r="E5" s="159" t="s">
        <v>239</v>
      </c>
      <c r="F5" s="159" t="s">
        <v>239</v>
      </c>
      <c r="G5" s="159" t="s">
        <v>239</v>
      </c>
      <c r="H5" s="159" t="s">
        <v>239</v>
      </c>
      <c r="I5" s="159" t="s">
        <v>239</v>
      </c>
      <c r="J5" s="159" t="s">
        <v>239</v>
      </c>
      <c r="K5" s="159" t="s">
        <v>239</v>
      </c>
      <c r="L5" s="159" t="s">
        <v>239</v>
      </c>
      <c r="M5" s="159" t="s">
        <v>239</v>
      </c>
      <c r="N5" s="159" t="s">
        <v>239</v>
      </c>
      <c r="O5" s="159" t="s">
        <v>239</v>
      </c>
      <c r="P5" s="159" t="s">
        <v>239</v>
      </c>
      <c r="Q5" s="159" t="s">
        <v>239</v>
      </c>
      <c r="R5" s="159" t="s">
        <v>239</v>
      </c>
      <c r="S5" s="159" t="s">
        <v>239</v>
      </c>
      <c r="T5" s="159" t="s">
        <v>239</v>
      </c>
      <c r="U5" s="159" t="s">
        <v>239</v>
      </c>
      <c r="V5" s="159" t="s">
        <v>239</v>
      </c>
      <c r="W5" s="159" t="s">
        <v>239</v>
      </c>
      <c r="X5" s="159" t="s">
        <v>239</v>
      </c>
      <c r="Y5" s="159" t="s">
        <v>239</v>
      </c>
      <c r="Z5" s="159" t="s">
        <v>239</v>
      </c>
      <c r="AA5" s="159" t="s">
        <v>239</v>
      </c>
      <c r="AB5" s="159" t="s">
        <v>239</v>
      </c>
      <c r="AC5" s="159" t="s">
        <v>239</v>
      </c>
      <c r="AD5" s="159" t="s">
        <v>239</v>
      </c>
      <c r="AE5" s="159" t="s">
        <v>239</v>
      </c>
      <c r="AF5" s="159" t="s">
        <v>239</v>
      </c>
      <c r="AG5" s="159" t="s">
        <v>239</v>
      </c>
      <c r="AH5" s="159" t="s">
        <v>239</v>
      </c>
      <c r="AI5" s="159" t="s">
        <v>239</v>
      </c>
      <c r="AJ5" s="159" t="s">
        <v>239</v>
      </c>
      <c r="AK5" s="159" t="s">
        <v>239</v>
      </c>
    </row>
    <row r="6" spans="1:37">
      <c r="A6" s="158" t="s">
        <v>240</v>
      </c>
      <c r="B6" s="160">
        <v>3</v>
      </c>
      <c r="C6" s="160">
        <v>3</v>
      </c>
      <c r="D6" s="160">
        <v>3</v>
      </c>
      <c r="E6" s="160">
        <v>3</v>
      </c>
      <c r="F6" s="160">
        <v>3</v>
      </c>
      <c r="G6" s="160">
        <v>3</v>
      </c>
      <c r="H6" s="160">
        <v>3</v>
      </c>
      <c r="I6" s="160">
        <v>3</v>
      </c>
      <c r="J6" s="160">
        <v>3</v>
      </c>
      <c r="K6" s="160">
        <v>3</v>
      </c>
      <c r="L6" s="160">
        <v>3</v>
      </c>
      <c r="M6" s="160">
        <v>3</v>
      </c>
      <c r="N6" s="160">
        <v>3</v>
      </c>
      <c r="O6" s="160">
        <v>3</v>
      </c>
      <c r="P6" s="160">
        <v>3</v>
      </c>
      <c r="Q6" s="160">
        <v>3</v>
      </c>
      <c r="R6" s="160">
        <v>3</v>
      </c>
      <c r="S6" s="160">
        <v>3</v>
      </c>
      <c r="T6" s="160">
        <v>3</v>
      </c>
      <c r="U6" s="160">
        <v>3</v>
      </c>
      <c r="V6" s="160">
        <v>3</v>
      </c>
      <c r="W6" s="160">
        <v>3</v>
      </c>
      <c r="X6" s="160">
        <v>3</v>
      </c>
      <c r="Y6" s="160">
        <v>3</v>
      </c>
      <c r="Z6" s="160">
        <v>3</v>
      </c>
      <c r="AA6" s="160">
        <v>3</v>
      </c>
      <c r="AB6" s="160">
        <v>3</v>
      </c>
      <c r="AC6" s="160">
        <v>3</v>
      </c>
      <c r="AD6" s="160">
        <v>3</v>
      </c>
      <c r="AE6" s="160">
        <v>3</v>
      </c>
      <c r="AF6" s="160">
        <v>3</v>
      </c>
      <c r="AG6" s="160">
        <v>3</v>
      </c>
      <c r="AH6" s="160">
        <v>3</v>
      </c>
      <c r="AI6" s="160">
        <v>3</v>
      </c>
      <c r="AJ6" s="160">
        <v>3</v>
      </c>
      <c r="AK6" s="160">
        <v>3</v>
      </c>
    </row>
    <row r="7" spans="1:37" s="162" customFormat="1">
      <c r="A7" s="161" t="s">
        <v>241</v>
      </c>
      <c r="B7" s="162">
        <v>26543</v>
      </c>
      <c r="C7" s="162">
        <v>26543</v>
      </c>
      <c r="D7" s="162">
        <v>26543</v>
      </c>
      <c r="E7" s="162">
        <v>26543</v>
      </c>
      <c r="F7" s="162">
        <v>26543</v>
      </c>
      <c r="G7" s="162">
        <v>32752</v>
      </c>
      <c r="H7" s="162">
        <v>26543</v>
      </c>
      <c r="I7" s="162">
        <v>26543</v>
      </c>
      <c r="J7" s="162">
        <v>32752</v>
      </c>
      <c r="K7" s="162">
        <v>30011</v>
      </c>
      <c r="L7" s="162">
        <v>38504</v>
      </c>
      <c r="M7" s="162">
        <v>17777</v>
      </c>
      <c r="N7" s="162">
        <v>26908</v>
      </c>
      <c r="O7" s="162">
        <v>26908</v>
      </c>
      <c r="P7" s="162">
        <v>26908</v>
      </c>
      <c r="Q7" s="162">
        <v>26908</v>
      </c>
      <c r="R7" s="162">
        <v>26908</v>
      </c>
      <c r="S7" s="162">
        <v>33117</v>
      </c>
      <c r="T7" s="162">
        <v>26908</v>
      </c>
      <c r="U7" s="162">
        <v>26908</v>
      </c>
      <c r="V7" s="162">
        <v>33117</v>
      </c>
      <c r="W7" s="162">
        <v>30376</v>
      </c>
      <c r="X7" s="162">
        <v>38869</v>
      </c>
      <c r="Y7" s="162">
        <v>18142</v>
      </c>
      <c r="Z7" s="162">
        <v>26634</v>
      </c>
      <c r="AA7" s="162">
        <v>26634</v>
      </c>
      <c r="AB7" s="162">
        <v>26634</v>
      </c>
      <c r="AC7" s="162">
        <v>26634</v>
      </c>
      <c r="AD7" s="162">
        <v>26634</v>
      </c>
      <c r="AE7" s="162">
        <v>32843</v>
      </c>
      <c r="AF7" s="162">
        <v>26634</v>
      </c>
      <c r="AG7" s="162">
        <v>26634</v>
      </c>
      <c r="AH7" s="162">
        <v>32843</v>
      </c>
      <c r="AI7" s="162">
        <v>30103</v>
      </c>
      <c r="AJ7" s="162">
        <v>38596</v>
      </c>
      <c r="AK7" s="162">
        <v>17868</v>
      </c>
    </row>
    <row r="8" spans="1:37" s="162" customFormat="1">
      <c r="A8" s="161" t="s">
        <v>242</v>
      </c>
      <c r="B8" s="162">
        <v>44166</v>
      </c>
      <c r="C8" s="162">
        <v>44166</v>
      </c>
      <c r="D8" s="162">
        <v>44166</v>
      </c>
      <c r="E8" s="162">
        <v>44166</v>
      </c>
      <c r="F8" s="162">
        <v>44166</v>
      </c>
      <c r="G8" s="162">
        <v>44166</v>
      </c>
      <c r="H8" s="162">
        <v>44166</v>
      </c>
      <c r="I8" s="162">
        <v>44166</v>
      </c>
      <c r="J8" s="162">
        <v>44166</v>
      </c>
      <c r="K8" s="162">
        <v>44166</v>
      </c>
      <c r="L8" s="162">
        <v>44166</v>
      </c>
      <c r="M8" s="162">
        <v>44166</v>
      </c>
      <c r="N8" s="162">
        <v>44166</v>
      </c>
      <c r="O8" s="162">
        <v>44166</v>
      </c>
      <c r="P8" s="162">
        <v>44166</v>
      </c>
      <c r="Q8" s="162">
        <v>44166</v>
      </c>
      <c r="R8" s="162">
        <v>44166</v>
      </c>
      <c r="S8" s="162">
        <v>44166</v>
      </c>
      <c r="T8" s="162">
        <v>44166</v>
      </c>
      <c r="U8" s="162">
        <v>44166</v>
      </c>
      <c r="V8" s="162">
        <v>44166</v>
      </c>
      <c r="W8" s="162">
        <v>44166</v>
      </c>
      <c r="X8" s="162">
        <v>44166</v>
      </c>
      <c r="Y8" s="162">
        <v>44166</v>
      </c>
      <c r="Z8" s="162">
        <v>44166</v>
      </c>
      <c r="AA8" s="162">
        <v>44166</v>
      </c>
      <c r="AB8" s="162">
        <v>44166</v>
      </c>
      <c r="AC8" s="162">
        <v>44166</v>
      </c>
      <c r="AD8" s="162">
        <v>44166</v>
      </c>
      <c r="AE8" s="162">
        <v>44166</v>
      </c>
      <c r="AF8" s="162">
        <v>44166</v>
      </c>
      <c r="AG8" s="162">
        <v>44166</v>
      </c>
      <c r="AH8" s="162">
        <v>44166</v>
      </c>
      <c r="AI8" s="162">
        <v>44166</v>
      </c>
      <c r="AJ8" s="162">
        <v>44166</v>
      </c>
      <c r="AK8" s="162">
        <v>44166</v>
      </c>
    </row>
    <row r="9" spans="1:37">
      <c r="A9" s="158" t="s">
        <v>243</v>
      </c>
      <c r="B9" s="160">
        <v>194</v>
      </c>
      <c r="C9" s="160">
        <v>194</v>
      </c>
      <c r="D9" s="160">
        <v>194</v>
      </c>
      <c r="E9" s="160">
        <v>194</v>
      </c>
      <c r="F9" s="160">
        <v>194</v>
      </c>
      <c r="G9" s="160">
        <v>126</v>
      </c>
      <c r="H9" s="160">
        <v>194</v>
      </c>
      <c r="I9" s="160">
        <v>194</v>
      </c>
      <c r="J9" s="160">
        <v>126</v>
      </c>
      <c r="K9" s="160">
        <v>156</v>
      </c>
      <c r="L9" s="160">
        <v>63</v>
      </c>
      <c r="M9" s="160">
        <v>290</v>
      </c>
      <c r="N9" s="160">
        <v>190</v>
      </c>
      <c r="O9" s="160">
        <v>190</v>
      </c>
      <c r="P9" s="160">
        <v>190</v>
      </c>
      <c r="Q9" s="160">
        <v>190</v>
      </c>
      <c r="R9" s="160">
        <v>190</v>
      </c>
      <c r="S9" s="160">
        <v>122</v>
      </c>
      <c r="T9" s="160">
        <v>190</v>
      </c>
      <c r="U9" s="160">
        <v>190</v>
      </c>
      <c r="V9" s="160">
        <v>122</v>
      </c>
      <c r="W9" s="160">
        <v>152</v>
      </c>
      <c r="X9" s="160">
        <v>59</v>
      </c>
      <c r="Y9" s="160">
        <v>286</v>
      </c>
      <c r="Z9" s="160">
        <v>193</v>
      </c>
      <c r="AA9" s="160">
        <v>193</v>
      </c>
      <c r="AB9" s="160">
        <v>193</v>
      </c>
      <c r="AC9" s="160">
        <v>193</v>
      </c>
      <c r="AD9" s="160">
        <v>193</v>
      </c>
      <c r="AE9" s="160">
        <v>125</v>
      </c>
      <c r="AF9" s="160">
        <v>193</v>
      </c>
      <c r="AG9" s="160">
        <v>193</v>
      </c>
      <c r="AH9" s="160">
        <v>125</v>
      </c>
      <c r="AI9" s="160">
        <v>155</v>
      </c>
      <c r="AJ9" s="160">
        <v>62</v>
      </c>
      <c r="AK9" s="160">
        <v>289</v>
      </c>
    </row>
    <row r="10" spans="1:37">
      <c r="A10" s="158" t="s">
        <v>244</v>
      </c>
      <c r="B10" s="159" t="s">
        <v>245</v>
      </c>
      <c r="C10" s="159" t="s">
        <v>246</v>
      </c>
      <c r="D10" s="159" t="s">
        <v>247</v>
      </c>
      <c r="E10" s="159" t="s">
        <v>248</v>
      </c>
      <c r="F10" s="159" t="s">
        <v>249</v>
      </c>
      <c r="G10" s="159" t="s">
        <v>250</v>
      </c>
      <c r="H10" s="159" t="s">
        <v>251</v>
      </c>
      <c r="I10" s="159" t="s">
        <v>252</v>
      </c>
      <c r="J10" s="159" t="s">
        <v>253</v>
      </c>
      <c r="K10" s="159" t="s">
        <v>254</v>
      </c>
      <c r="L10" s="159" t="s">
        <v>255</v>
      </c>
      <c r="M10" s="159" t="s">
        <v>256</v>
      </c>
      <c r="N10" s="159" t="s">
        <v>257</v>
      </c>
      <c r="O10" s="159" t="s">
        <v>258</v>
      </c>
      <c r="P10" s="159" t="s">
        <v>259</v>
      </c>
      <c r="Q10" s="159" t="s">
        <v>260</v>
      </c>
      <c r="R10" s="159" t="s">
        <v>261</v>
      </c>
      <c r="S10" s="159" t="s">
        <v>262</v>
      </c>
      <c r="T10" s="159" t="s">
        <v>263</v>
      </c>
      <c r="U10" s="159" t="s">
        <v>264</v>
      </c>
      <c r="V10" s="159" t="s">
        <v>265</v>
      </c>
      <c r="W10" s="159" t="s">
        <v>266</v>
      </c>
      <c r="X10" s="159" t="s">
        <v>267</v>
      </c>
      <c r="Y10" s="159" t="s">
        <v>268</v>
      </c>
      <c r="Z10" s="159" t="s">
        <v>269</v>
      </c>
      <c r="AA10" s="159" t="s">
        <v>270</v>
      </c>
      <c r="AB10" s="159" t="s">
        <v>271</v>
      </c>
      <c r="AC10" s="159" t="s">
        <v>272</v>
      </c>
      <c r="AD10" s="159" t="s">
        <v>273</v>
      </c>
      <c r="AE10" s="159" t="s">
        <v>274</v>
      </c>
      <c r="AF10" s="159" t="s">
        <v>275</v>
      </c>
      <c r="AG10" s="159" t="s">
        <v>276</v>
      </c>
      <c r="AH10" s="159" t="s">
        <v>277</v>
      </c>
      <c r="AI10" s="159" t="s">
        <v>278</v>
      </c>
      <c r="AJ10" s="159" t="s">
        <v>279</v>
      </c>
      <c r="AK10" s="159" t="s">
        <v>280</v>
      </c>
    </row>
    <row r="11" spans="1:37">
      <c r="A11" s="163">
        <v>17777</v>
      </c>
      <c r="M11" s="164">
        <v>3.7</v>
      </c>
    </row>
    <row r="12" spans="1:37">
      <c r="A12" s="163">
        <v>17868</v>
      </c>
      <c r="M12" s="164">
        <v>3.8</v>
      </c>
      <c r="AK12" s="164">
        <v>2.7</v>
      </c>
    </row>
    <row r="13" spans="1:37">
      <c r="A13" s="163">
        <v>17958</v>
      </c>
      <c r="M13" s="164">
        <v>3.9</v>
      </c>
      <c r="AK13" s="164">
        <v>2.6</v>
      </c>
    </row>
    <row r="14" spans="1:37">
      <c r="A14" s="163">
        <v>18050</v>
      </c>
      <c r="M14" s="164">
        <v>4</v>
      </c>
      <c r="AK14" s="164">
        <v>2.6</v>
      </c>
    </row>
    <row r="15" spans="1:37">
      <c r="A15" s="163">
        <v>18142</v>
      </c>
      <c r="M15" s="164">
        <v>4.0999999999999996</v>
      </c>
      <c r="Y15" s="164">
        <v>10.8</v>
      </c>
      <c r="AK15" s="164">
        <v>2.5</v>
      </c>
    </row>
    <row r="16" spans="1:37">
      <c r="A16" s="163">
        <v>18233</v>
      </c>
      <c r="M16" s="164">
        <v>4.0999999999999996</v>
      </c>
      <c r="Y16" s="164">
        <v>7.9</v>
      </c>
      <c r="AK16" s="164">
        <v>0</v>
      </c>
    </row>
    <row r="17" spans="1:37">
      <c r="A17" s="163">
        <v>18323</v>
      </c>
      <c r="M17" s="164">
        <v>4.2</v>
      </c>
      <c r="Y17" s="164">
        <v>7.7</v>
      </c>
      <c r="AK17" s="164">
        <v>2.4</v>
      </c>
    </row>
    <row r="18" spans="1:37">
      <c r="A18" s="163">
        <v>18415</v>
      </c>
      <c r="M18" s="164">
        <v>4.3</v>
      </c>
      <c r="Y18" s="164">
        <v>7.5</v>
      </c>
      <c r="AK18" s="164">
        <v>2.4</v>
      </c>
    </row>
    <row r="19" spans="1:37">
      <c r="A19" s="163">
        <v>18507</v>
      </c>
      <c r="M19" s="164">
        <v>4.4000000000000004</v>
      </c>
      <c r="Y19" s="164">
        <v>7.3</v>
      </c>
      <c r="AK19" s="164">
        <v>2.2999999999999998</v>
      </c>
    </row>
    <row r="20" spans="1:37">
      <c r="A20" s="163">
        <v>18598</v>
      </c>
      <c r="M20" s="164">
        <v>4.5999999999999996</v>
      </c>
      <c r="Y20" s="164">
        <v>12.2</v>
      </c>
      <c r="AK20" s="164">
        <v>4.5</v>
      </c>
    </row>
    <row r="21" spans="1:37">
      <c r="A21" s="163">
        <v>18688</v>
      </c>
      <c r="M21" s="164">
        <v>4.8</v>
      </c>
      <c r="Y21" s="164">
        <v>14.3</v>
      </c>
      <c r="AK21" s="164">
        <v>4.3</v>
      </c>
    </row>
    <row r="22" spans="1:37">
      <c r="A22" s="163">
        <v>18780</v>
      </c>
      <c r="M22" s="164">
        <v>5.0999999999999996</v>
      </c>
      <c r="Y22" s="164">
        <v>18.600000000000001</v>
      </c>
      <c r="AK22" s="164">
        <v>6.3</v>
      </c>
    </row>
    <row r="23" spans="1:37">
      <c r="A23" s="163">
        <v>18872</v>
      </c>
      <c r="M23" s="164">
        <v>5.3</v>
      </c>
      <c r="Y23" s="164">
        <v>20.5</v>
      </c>
      <c r="AK23" s="164">
        <v>3.9</v>
      </c>
    </row>
    <row r="24" spans="1:37">
      <c r="A24" s="163">
        <v>18963</v>
      </c>
      <c r="M24" s="164">
        <v>5.7</v>
      </c>
      <c r="Y24" s="164">
        <v>23.9</v>
      </c>
      <c r="AK24" s="164">
        <v>7.5</v>
      </c>
    </row>
    <row r="25" spans="1:37">
      <c r="A25" s="163">
        <v>19054</v>
      </c>
      <c r="M25" s="164">
        <v>5.9</v>
      </c>
      <c r="Y25" s="164">
        <v>22.9</v>
      </c>
      <c r="AK25" s="164">
        <v>3.5</v>
      </c>
    </row>
    <row r="26" spans="1:37">
      <c r="A26" s="163">
        <v>19146</v>
      </c>
      <c r="M26" s="164">
        <v>6.1</v>
      </c>
      <c r="Y26" s="164">
        <v>19.600000000000001</v>
      </c>
      <c r="AK26" s="164">
        <v>3.4</v>
      </c>
    </row>
    <row r="27" spans="1:37">
      <c r="A27" s="163">
        <v>19238</v>
      </c>
      <c r="M27" s="164">
        <v>6.2</v>
      </c>
      <c r="Y27" s="164">
        <v>17</v>
      </c>
      <c r="AK27" s="164">
        <v>1.6</v>
      </c>
    </row>
    <row r="28" spans="1:37">
      <c r="A28" s="163">
        <v>19329</v>
      </c>
      <c r="M28" s="164">
        <v>6.3</v>
      </c>
      <c r="Y28" s="164">
        <v>10.5</v>
      </c>
      <c r="AK28" s="164">
        <v>1.6</v>
      </c>
    </row>
    <row r="29" spans="1:37">
      <c r="A29" s="163">
        <v>19419</v>
      </c>
      <c r="M29" s="164">
        <v>6.3</v>
      </c>
      <c r="Y29" s="164">
        <v>6.8</v>
      </c>
      <c r="AK29" s="164">
        <v>0</v>
      </c>
    </row>
    <row r="30" spans="1:37">
      <c r="A30" s="163">
        <v>19511</v>
      </c>
      <c r="M30" s="164">
        <v>6.4</v>
      </c>
      <c r="Y30" s="164">
        <v>4.9000000000000004</v>
      </c>
      <c r="AK30" s="164">
        <v>1.6</v>
      </c>
    </row>
    <row r="31" spans="1:37">
      <c r="A31" s="163">
        <v>19603</v>
      </c>
      <c r="M31" s="164">
        <v>6.5</v>
      </c>
      <c r="Y31" s="164">
        <v>4.8</v>
      </c>
      <c r="AK31" s="164">
        <v>1.6</v>
      </c>
    </row>
    <row r="32" spans="1:37">
      <c r="A32" s="163">
        <v>19694</v>
      </c>
      <c r="M32" s="164">
        <v>6.4</v>
      </c>
      <c r="Y32" s="164">
        <v>1.6</v>
      </c>
      <c r="AK32" s="164">
        <v>-1.5</v>
      </c>
    </row>
    <row r="33" spans="1:37">
      <c r="A33" s="163">
        <v>19784</v>
      </c>
      <c r="M33" s="164">
        <v>6.5</v>
      </c>
      <c r="Y33" s="164">
        <v>3.2</v>
      </c>
      <c r="AK33" s="164">
        <v>1.6</v>
      </c>
    </row>
    <row r="34" spans="1:37">
      <c r="A34" s="163">
        <v>19876</v>
      </c>
      <c r="M34" s="164">
        <v>6.5</v>
      </c>
      <c r="Y34" s="164">
        <v>1.6</v>
      </c>
      <c r="AK34" s="164">
        <v>0</v>
      </c>
    </row>
    <row r="35" spans="1:37">
      <c r="A35" s="163">
        <v>19968</v>
      </c>
      <c r="M35" s="164">
        <v>6.5</v>
      </c>
      <c r="Y35" s="164">
        <v>0</v>
      </c>
      <c r="AK35" s="164">
        <v>0</v>
      </c>
    </row>
    <row r="36" spans="1:37">
      <c r="A36" s="163">
        <v>20059</v>
      </c>
      <c r="M36" s="164">
        <v>6.5</v>
      </c>
      <c r="Y36" s="164">
        <v>1.6</v>
      </c>
      <c r="AK36" s="164">
        <v>0</v>
      </c>
    </row>
    <row r="37" spans="1:37">
      <c r="A37" s="163">
        <v>20149</v>
      </c>
      <c r="M37" s="164">
        <v>6.5</v>
      </c>
      <c r="Y37" s="164">
        <v>0</v>
      </c>
      <c r="AK37" s="164">
        <v>0</v>
      </c>
    </row>
    <row r="38" spans="1:37">
      <c r="A38" s="163">
        <v>20241</v>
      </c>
      <c r="M38" s="164">
        <v>6.6</v>
      </c>
      <c r="Y38" s="164">
        <v>1.5</v>
      </c>
      <c r="AK38" s="164">
        <v>1.5</v>
      </c>
    </row>
    <row r="39" spans="1:37">
      <c r="A39" s="163">
        <v>20333</v>
      </c>
      <c r="M39" s="164">
        <v>6.6</v>
      </c>
      <c r="Y39" s="164">
        <v>1.5</v>
      </c>
      <c r="AK39" s="164">
        <v>0</v>
      </c>
    </row>
    <row r="40" spans="1:37">
      <c r="A40" s="163">
        <v>20424</v>
      </c>
      <c r="M40" s="164">
        <v>6.7</v>
      </c>
      <c r="Y40" s="164">
        <v>3.1</v>
      </c>
      <c r="AK40" s="164">
        <v>1.5</v>
      </c>
    </row>
    <row r="41" spans="1:37">
      <c r="A41" s="163">
        <v>20515</v>
      </c>
      <c r="M41" s="164">
        <v>6.7</v>
      </c>
      <c r="Y41" s="164">
        <v>3.1</v>
      </c>
      <c r="AK41" s="164">
        <v>0</v>
      </c>
    </row>
    <row r="42" spans="1:37">
      <c r="A42" s="163">
        <v>20607</v>
      </c>
      <c r="M42" s="164">
        <v>7</v>
      </c>
      <c r="Y42" s="164">
        <v>6.1</v>
      </c>
      <c r="AK42" s="164">
        <v>4.5</v>
      </c>
    </row>
    <row r="43" spans="1:37">
      <c r="A43" s="163">
        <v>20699</v>
      </c>
      <c r="M43" s="164">
        <v>7.1</v>
      </c>
      <c r="Y43" s="164">
        <v>7.6</v>
      </c>
      <c r="AK43" s="164">
        <v>1.4</v>
      </c>
    </row>
    <row r="44" spans="1:37">
      <c r="A44" s="163">
        <v>20790</v>
      </c>
      <c r="M44" s="164">
        <v>7.1</v>
      </c>
      <c r="Y44" s="164">
        <v>6</v>
      </c>
      <c r="AK44" s="164">
        <v>0</v>
      </c>
    </row>
    <row r="45" spans="1:37">
      <c r="A45" s="163">
        <v>20880</v>
      </c>
      <c r="M45" s="164">
        <v>7.1</v>
      </c>
      <c r="Y45" s="164">
        <v>6</v>
      </c>
      <c r="AK45" s="164">
        <v>0</v>
      </c>
    </row>
    <row r="46" spans="1:37">
      <c r="A46" s="163">
        <v>20972</v>
      </c>
      <c r="M46" s="164">
        <v>7.2</v>
      </c>
      <c r="Y46" s="164">
        <v>2.9</v>
      </c>
      <c r="AK46" s="164">
        <v>1.4</v>
      </c>
    </row>
    <row r="47" spans="1:37">
      <c r="A47" s="163">
        <v>21064</v>
      </c>
      <c r="M47" s="164">
        <v>7.2</v>
      </c>
      <c r="Y47" s="164">
        <v>1.4</v>
      </c>
      <c r="AK47" s="164">
        <v>0</v>
      </c>
    </row>
    <row r="48" spans="1:37">
      <c r="A48" s="163">
        <v>21155</v>
      </c>
      <c r="M48" s="164">
        <v>7.2</v>
      </c>
      <c r="Y48" s="164">
        <v>1.4</v>
      </c>
      <c r="AK48" s="164">
        <v>0</v>
      </c>
    </row>
    <row r="49" spans="1:37">
      <c r="A49" s="163">
        <v>21245</v>
      </c>
      <c r="M49" s="164">
        <v>7.2</v>
      </c>
      <c r="Y49" s="164">
        <v>1.4</v>
      </c>
      <c r="AK49" s="164">
        <v>0</v>
      </c>
    </row>
    <row r="50" spans="1:37">
      <c r="A50" s="163">
        <v>21337</v>
      </c>
      <c r="M50" s="164">
        <v>7.2</v>
      </c>
      <c r="Y50" s="164">
        <v>0</v>
      </c>
      <c r="AK50" s="164">
        <v>0</v>
      </c>
    </row>
    <row r="51" spans="1:37">
      <c r="A51" s="163">
        <v>21429</v>
      </c>
      <c r="M51" s="164">
        <v>7.2</v>
      </c>
      <c r="Y51" s="164">
        <v>0</v>
      </c>
      <c r="AK51" s="164">
        <v>0</v>
      </c>
    </row>
    <row r="52" spans="1:37">
      <c r="A52" s="163">
        <v>21520</v>
      </c>
      <c r="M52" s="164">
        <v>7.3</v>
      </c>
      <c r="Y52" s="164">
        <v>1.4</v>
      </c>
      <c r="AK52" s="164">
        <v>1.4</v>
      </c>
    </row>
    <row r="53" spans="1:37">
      <c r="A53" s="163">
        <v>21610</v>
      </c>
      <c r="M53" s="164">
        <v>7.3</v>
      </c>
      <c r="Y53" s="164">
        <v>1.4</v>
      </c>
      <c r="AK53" s="164">
        <v>0</v>
      </c>
    </row>
    <row r="54" spans="1:37">
      <c r="A54" s="163">
        <v>21702</v>
      </c>
      <c r="M54" s="164">
        <v>7.3</v>
      </c>
      <c r="Y54" s="164">
        <v>1.4</v>
      </c>
      <c r="AK54" s="164">
        <v>0</v>
      </c>
    </row>
    <row r="55" spans="1:37">
      <c r="A55" s="163">
        <v>21794</v>
      </c>
      <c r="M55" s="164">
        <v>7.4</v>
      </c>
      <c r="Y55" s="164">
        <v>2.8</v>
      </c>
      <c r="AK55" s="164">
        <v>1.4</v>
      </c>
    </row>
    <row r="56" spans="1:37">
      <c r="A56" s="163">
        <v>21885</v>
      </c>
      <c r="M56" s="164">
        <v>7.5</v>
      </c>
      <c r="Y56" s="164">
        <v>2.7</v>
      </c>
      <c r="AK56" s="164">
        <v>1.4</v>
      </c>
    </row>
    <row r="57" spans="1:37">
      <c r="A57" s="163">
        <v>21976</v>
      </c>
      <c r="M57" s="164">
        <v>7.5</v>
      </c>
      <c r="Y57" s="164">
        <v>2.7</v>
      </c>
      <c r="AK57" s="164">
        <v>0</v>
      </c>
    </row>
    <row r="58" spans="1:37">
      <c r="A58" s="163">
        <v>22068</v>
      </c>
      <c r="M58" s="164">
        <v>7.6</v>
      </c>
      <c r="Y58" s="164">
        <v>4.0999999999999996</v>
      </c>
      <c r="AK58" s="164">
        <v>1.3</v>
      </c>
    </row>
    <row r="59" spans="1:37">
      <c r="A59" s="163">
        <v>22160</v>
      </c>
      <c r="M59" s="164">
        <v>7.7</v>
      </c>
      <c r="Y59" s="164">
        <v>4.0999999999999996</v>
      </c>
      <c r="AK59" s="164">
        <v>1.3</v>
      </c>
    </row>
    <row r="60" spans="1:37">
      <c r="A60" s="163">
        <v>22251</v>
      </c>
      <c r="M60" s="164">
        <v>7.8</v>
      </c>
      <c r="Y60" s="164">
        <v>4</v>
      </c>
      <c r="AK60" s="164">
        <v>1.3</v>
      </c>
    </row>
    <row r="61" spans="1:37">
      <c r="A61" s="163">
        <v>22341</v>
      </c>
      <c r="M61" s="164">
        <v>7.8</v>
      </c>
      <c r="Y61" s="164">
        <v>4</v>
      </c>
      <c r="AK61" s="164">
        <v>0</v>
      </c>
    </row>
    <row r="62" spans="1:37">
      <c r="A62" s="163">
        <v>22433</v>
      </c>
      <c r="M62" s="164">
        <v>7.9</v>
      </c>
      <c r="Y62" s="164">
        <v>3.9</v>
      </c>
      <c r="AK62" s="164">
        <v>1.3</v>
      </c>
    </row>
    <row r="63" spans="1:37">
      <c r="A63" s="163">
        <v>22525</v>
      </c>
      <c r="M63" s="164">
        <v>7.8</v>
      </c>
      <c r="Y63" s="164">
        <v>1.3</v>
      </c>
      <c r="AK63" s="164">
        <v>-1.3</v>
      </c>
    </row>
    <row r="64" spans="1:37">
      <c r="A64" s="163">
        <v>22616</v>
      </c>
      <c r="M64" s="164">
        <v>7.8</v>
      </c>
      <c r="Y64" s="164">
        <v>0</v>
      </c>
      <c r="AK64" s="164">
        <v>0</v>
      </c>
    </row>
    <row r="65" spans="1:37">
      <c r="A65" s="163">
        <v>22706</v>
      </c>
      <c r="M65" s="164">
        <v>7.8</v>
      </c>
      <c r="Y65" s="164">
        <v>0</v>
      </c>
      <c r="AK65" s="164">
        <v>0</v>
      </c>
    </row>
    <row r="66" spans="1:37">
      <c r="A66" s="163">
        <v>22798</v>
      </c>
      <c r="M66" s="164">
        <v>7.8</v>
      </c>
      <c r="Y66" s="164">
        <v>-1.3</v>
      </c>
      <c r="AK66" s="164">
        <v>0</v>
      </c>
    </row>
    <row r="67" spans="1:37">
      <c r="A67" s="163">
        <v>22890</v>
      </c>
      <c r="M67" s="164">
        <v>7.8</v>
      </c>
      <c r="Y67" s="164">
        <v>0</v>
      </c>
      <c r="AK67" s="164">
        <v>0</v>
      </c>
    </row>
    <row r="68" spans="1:37">
      <c r="A68" s="163">
        <v>22981</v>
      </c>
      <c r="M68" s="164">
        <v>7.8</v>
      </c>
      <c r="Y68" s="164">
        <v>0</v>
      </c>
      <c r="AK68" s="164">
        <v>0</v>
      </c>
    </row>
    <row r="69" spans="1:37">
      <c r="A69" s="163">
        <v>23071</v>
      </c>
      <c r="M69" s="164">
        <v>7.8</v>
      </c>
      <c r="Y69" s="164">
        <v>0</v>
      </c>
      <c r="AK69" s="164">
        <v>0</v>
      </c>
    </row>
    <row r="70" spans="1:37">
      <c r="A70" s="163">
        <v>23163</v>
      </c>
      <c r="M70" s="164">
        <v>7.8</v>
      </c>
      <c r="Y70" s="164">
        <v>0</v>
      </c>
      <c r="AK70" s="164">
        <v>0</v>
      </c>
    </row>
    <row r="71" spans="1:37">
      <c r="A71" s="163">
        <v>23255</v>
      </c>
      <c r="M71" s="164">
        <v>7.9</v>
      </c>
      <c r="Y71" s="164">
        <v>1.3</v>
      </c>
      <c r="AK71" s="164">
        <v>1.3</v>
      </c>
    </row>
    <row r="72" spans="1:37">
      <c r="A72" s="163">
        <v>23346</v>
      </c>
      <c r="M72" s="164">
        <v>7.9</v>
      </c>
      <c r="Y72" s="164">
        <v>1.3</v>
      </c>
      <c r="AK72" s="164">
        <v>0</v>
      </c>
    </row>
    <row r="73" spans="1:37">
      <c r="A73" s="163">
        <v>23437</v>
      </c>
      <c r="M73" s="164">
        <v>8</v>
      </c>
      <c r="Y73" s="164">
        <v>2.6</v>
      </c>
      <c r="AK73" s="164">
        <v>1.3</v>
      </c>
    </row>
    <row r="74" spans="1:37">
      <c r="A74" s="163">
        <v>23529</v>
      </c>
      <c r="M74" s="164">
        <v>8</v>
      </c>
      <c r="Y74" s="164">
        <v>2.6</v>
      </c>
      <c r="AK74" s="164">
        <v>0</v>
      </c>
    </row>
    <row r="75" spans="1:37">
      <c r="A75" s="163">
        <v>23621</v>
      </c>
      <c r="M75" s="164">
        <v>8.1</v>
      </c>
      <c r="Y75" s="164">
        <v>2.5</v>
      </c>
      <c r="AK75" s="164">
        <v>1.3</v>
      </c>
    </row>
    <row r="76" spans="1:37">
      <c r="A76" s="163">
        <v>23712</v>
      </c>
      <c r="M76" s="164">
        <v>8.1999999999999993</v>
      </c>
      <c r="Y76" s="164">
        <v>3.8</v>
      </c>
      <c r="AK76" s="164">
        <v>1.2</v>
      </c>
    </row>
    <row r="77" spans="1:37">
      <c r="A77" s="163">
        <v>23802</v>
      </c>
      <c r="M77" s="164">
        <v>8.1999999999999993</v>
      </c>
      <c r="Y77" s="164">
        <v>2.5</v>
      </c>
      <c r="AK77" s="164">
        <v>0</v>
      </c>
    </row>
    <row r="78" spans="1:37">
      <c r="A78" s="163">
        <v>23894</v>
      </c>
      <c r="M78" s="164">
        <v>8.3000000000000007</v>
      </c>
      <c r="Y78" s="164">
        <v>3.8</v>
      </c>
      <c r="AK78" s="164">
        <v>1.2</v>
      </c>
    </row>
    <row r="79" spans="1:37">
      <c r="A79" s="163">
        <v>23986</v>
      </c>
      <c r="M79" s="164">
        <v>8.4</v>
      </c>
      <c r="Y79" s="164">
        <v>3.7</v>
      </c>
      <c r="AK79" s="164">
        <v>1.2</v>
      </c>
    </row>
    <row r="80" spans="1:37">
      <c r="A80" s="163">
        <v>24077</v>
      </c>
      <c r="M80" s="164">
        <v>8.5</v>
      </c>
      <c r="Y80" s="164">
        <v>3.7</v>
      </c>
      <c r="AK80" s="164">
        <v>1.2</v>
      </c>
    </row>
    <row r="81" spans="1:37">
      <c r="A81" s="163">
        <v>24167</v>
      </c>
      <c r="M81" s="164">
        <v>8.6</v>
      </c>
      <c r="Y81" s="164">
        <v>4.9000000000000004</v>
      </c>
      <c r="AK81" s="164">
        <v>1.2</v>
      </c>
    </row>
    <row r="82" spans="1:37">
      <c r="A82" s="163">
        <v>24259</v>
      </c>
      <c r="M82" s="164">
        <v>8.6</v>
      </c>
      <c r="Y82" s="164">
        <v>3.6</v>
      </c>
      <c r="AK82" s="164">
        <v>0</v>
      </c>
    </row>
    <row r="83" spans="1:37">
      <c r="A83" s="163">
        <v>24351</v>
      </c>
      <c r="M83" s="164">
        <v>8.6</v>
      </c>
      <c r="Y83" s="164">
        <v>2.4</v>
      </c>
      <c r="AK83" s="164">
        <v>0</v>
      </c>
    </row>
    <row r="84" spans="1:37">
      <c r="A84" s="163">
        <v>24442</v>
      </c>
      <c r="M84" s="164">
        <v>8.6999999999999993</v>
      </c>
      <c r="Y84" s="164">
        <v>2.4</v>
      </c>
      <c r="AK84" s="164">
        <v>1.2</v>
      </c>
    </row>
    <row r="85" spans="1:37">
      <c r="A85" s="163">
        <v>24532</v>
      </c>
      <c r="M85" s="164">
        <v>8.8000000000000007</v>
      </c>
      <c r="Y85" s="164">
        <v>2.2999999999999998</v>
      </c>
      <c r="AK85" s="164">
        <v>1.1000000000000001</v>
      </c>
    </row>
    <row r="86" spans="1:37">
      <c r="A86" s="163">
        <v>24624</v>
      </c>
      <c r="M86" s="164">
        <v>8.9</v>
      </c>
      <c r="Y86" s="164">
        <v>3.5</v>
      </c>
      <c r="AK86" s="164">
        <v>1.1000000000000001</v>
      </c>
    </row>
    <row r="87" spans="1:37">
      <c r="A87" s="163">
        <v>24716</v>
      </c>
      <c r="M87" s="164">
        <v>9</v>
      </c>
      <c r="Y87" s="164">
        <v>4.7</v>
      </c>
      <c r="AK87" s="164">
        <v>1.1000000000000001</v>
      </c>
    </row>
    <row r="88" spans="1:37">
      <c r="A88" s="163">
        <v>24807</v>
      </c>
      <c r="M88" s="164">
        <v>9</v>
      </c>
      <c r="Y88" s="164">
        <v>3.4</v>
      </c>
      <c r="AK88" s="164">
        <v>0</v>
      </c>
    </row>
    <row r="89" spans="1:37">
      <c r="A89" s="163">
        <v>24898</v>
      </c>
      <c r="M89" s="164">
        <v>9.1</v>
      </c>
      <c r="Y89" s="164">
        <v>3.4</v>
      </c>
      <c r="AK89" s="164">
        <v>1.1000000000000001</v>
      </c>
    </row>
    <row r="90" spans="1:37">
      <c r="A90" s="163">
        <v>24990</v>
      </c>
      <c r="M90" s="164">
        <v>9.1</v>
      </c>
      <c r="Y90" s="164">
        <v>2.2000000000000002</v>
      </c>
      <c r="AK90" s="164">
        <v>0</v>
      </c>
    </row>
    <row r="91" spans="1:37">
      <c r="A91" s="163">
        <v>25082</v>
      </c>
      <c r="M91" s="164">
        <v>9.1999999999999993</v>
      </c>
      <c r="Y91" s="164">
        <v>2.2000000000000002</v>
      </c>
      <c r="AK91" s="164">
        <v>1.1000000000000001</v>
      </c>
    </row>
    <row r="92" spans="1:37">
      <c r="A92" s="163">
        <v>25173</v>
      </c>
      <c r="M92" s="164">
        <v>9.1999999999999993</v>
      </c>
      <c r="Y92" s="164">
        <v>2.2000000000000002</v>
      </c>
      <c r="AK92" s="164">
        <v>0</v>
      </c>
    </row>
    <row r="93" spans="1:37">
      <c r="A93" s="163">
        <v>25263</v>
      </c>
      <c r="M93" s="164">
        <v>9.4</v>
      </c>
      <c r="Y93" s="164">
        <v>3.3</v>
      </c>
      <c r="AK93" s="164">
        <v>2.2000000000000002</v>
      </c>
    </row>
    <row r="94" spans="1:37">
      <c r="A94" s="163">
        <v>25355</v>
      </c>
      <c r="M94" s="164">
        <v>9.4</v>
      </c>
      <c r="Y94" s="164">
        <v>3.3</v>
      </c>
      <c r="AK94" s="164">
        <v>0</v>
      </c>
    </row>
    <row r="95" spans="1:37">
      <c r="A95" s="163">
        <v>25447</v>
      </c>
      <c r="M95" s="164">
        <v>9.5</v>
      </c>
      <c r="Y95" s="164">
        <v>3.3</v>
      </c>
      <c r="AK95" s="164">
        <v>1.1000000000000001</v>
      </c>
    </row>
    <row r="96" spans="1:37">
      <c r="A96" s="163">
        <v>25538</v>
      </c>
      <c r="M96" s="164">
        <v>9.5</v>
      </c>
      <c r="Y96" s="164">
        <v>3.3</v>
      </c>
      <c r="AK96" s="164">
        <v>0</v>
      </c>
    </row>
    <row r="97" spans="1:37">
      <c r="A97" s="163">
        <v>25628</v>
      </c>
      <c r="M97" s="164">
        <v>9.6</v>
      </c>
      <c r="Y97" s="164">
        <v>2.1</v>
      </c>
      <c r="AK97" s="164">
        <v>1.1000000000000001</v>
      </c>
    </row>
    <row r="98" spans="1:37">
      <c r="A98" s="163">
        <v>25720</v>
      </c>
      <c r="M98" s="164">
        <v>9.6999999999999993</v>
      </c>
      <c r="Y98" s="164">
        <v>3.2</v>
      </c>
      <c r="AK98" s="164">
        <v>1</v>
      </c>
    </row>
    <row r="99" spans="1:37">
      <c r="A99" s="163">
        <v>25812</v>
      </c>
      <c r="M99" s="164">
        <v>9.8000000000000007</v>
      </c>
      <c r="Y99" s="164">
        <v>3.2</v>
      </c>
      <c r="AK99" s="164">
        <v>1</v>
      </c>
    </row>
    <row r="100" spans="1:37">
      <c r="A100" s="163">
        <v>25903</v>
      </c>
      <c r="M100" s="164">
        <v>10</v>
      </c>
      <c r="Y100" s="164">
        <v>5.3</v>
      </c>
      <c r="AK100" s="164">
        <v>2</v>
      </c>
    </row>
    <row r="101" spans="1:37">
      <c r="A101" s="163">
        <v>25993</v>
      </c>
      <c r="M101" s="164">
        <v>10.1</v>
      </c>
      <c r="Y101" s="164">
        <v>5.2</v>
      </c>
      <c r="AK101" s="164">
        <v>1</v>
      </c>
    </row>
    <row r="102" spans="1:37">
      <c r="A102" s="163">
        <v>26085</v>
      </c>
      <c r="M102" s="164">
        <v>10.199999999999999</v>
      </c>
      <c r="Y102" s="164">
        <v>5.2</v>
      </c>
      <c r="AK102" s="164">
        <v>1</v>
      </c>
    </row>
    <row r="103" spans="1:37">
      <c r="A103" s="163">
        <v>26177</v>
      </c>
      <c r="M103" s="164">
        <v>10.5</v>
      </c>
      <c r="Y103" s="164">
        <v>7.1</v>
      </c>
      <c r="AK103" s="164">
        <v>2.9</v>
      </c>
    </row>
    <row r="104" spans="1:37">
      <c r="A104" s="163">
        <v>26268</v>
      </c>
      <c r="M104" s="164">
        <v>10.7</v>
      </c>
      <c r="Y104" s="164">
        <v>7</v>
      </c>
      <c r="AK104" s="164">
        <v>1.9</v>
      </c>
    </row>
    <row r="105" spans="1:37">
      <c r="A105" s="163">
        <v>26359</v>
      </c>
      <c r="M105" s="164">
        <v>10.8</v>
      </c>
      <c r="Y105" s="164">
        <v>6.9</v>
      </c>
      <c r="AK105" s="164">
        <v>0.9</v>
      </c>
    </row>
    <row r="106" spans="1:37">
      <c r="A106" s="163">
        <v>26451</v>
      </c>
      <c r="M106" s="164">
        <v>10.9</v>
      </c>
      <c r="Y106" s="164">
        <v>6.9</v>
      </c>
      <c r="AK106" s="164">
        <v>0.9</v>
      </c>
    </row>
    <row r="107" spans="1:37">
      <c r="A107" s="163">
        <v>26543</v>
      </c>
      <c r="B107" s="164">
        <v>10.1</v>
      </c>
      <c r="C107" s="164">
        <v>5.7</v>
      </c>
      <c r="D107" s="164">
        <v>19.100000000000001</v>
      </c>
      <c r="E107" s="164">
        <v>10.3</v>
      </c>
      <c r="F107" s="164">
        <v>17.5</v>
      </c>
      <c r="H107" s="164">
        <v>11.3</v>
      </c>
      <c r="I107" s="164">
        <v>29.9</v>
      </c>
      <c r="M107" s="164">
        <v>11.1</v>
      </c>
      <c r="Y107" s="164">
        <v>5.7</v>
      </c>
      <c r="AK107" s="164">
        <v>1.8</v>
      </c>
    </row>
    <row r="108" spans="1:37">
      <c r="A108" s="163">
        <v>26634</v>
      </c>
      <c r="B108" s="164">
        <v>10.199999999999999</v>
      </c>
      <c r="C108" s="164">
        <v>5.7</v>
      </c>
      <c r="D108" s="164">
        <v>19.399999999999999</v>
      </c>
      <c r="E108" s="164">
        <v>10.4</v>
      </c>
      <c r="F108" s="164">
        <v>17.600000000000001</v>
      </c>
      <c r="H108" s="164">
        <v>11.4</v>
      </c>
      <c r="I108" s="164">
        <v>29.9</v>
      </c>
      <c r="M108" s="164">
        <v>11.2</v>
      </c>
      <c r="Y108" s="164">
        <v>4.7</v>
      </c>
      <c r="Z108" s="164">
        <v>1</v>
      </c>
      <c r="AA108" s="164">
        <v>0</v>
      </c>
      <c r="AB108" s="164">
        <v>1.6</v>
      </c>
      <c r="AC108" s="164">
        <v>1</v>
      </c>
      <c r="AD108" s="164">
        <v>0.6</v>
      </c>
      <c r="AF108" s="164">
        <v>0.9</v>
      </c>
      <c r="AG108" s="164">
        <v>0</v>
      </c>
      <c r="AK108" s="164">
        <v>0.9</v>
      </c>
    </row>
    <row r="109" spans="1:37">
      <c r="A109" s="163">
        <v>26724</v>
      </c>
      <c r="B109" s="164">
        <v>10.7</v>
      </c>
      <c r="C109" s="164">
        <v>5.8</v>
      </c>
      <c r="D109" s="164">
        <v>19.7</v>
      </c>
      <c r="E109" s="164">
        <v>10.6</v>
      </c>
      <c r="F109" s="164">
        <v>17.8</v>
      </c>
      <c r="H109" s="164">
        <v>11.4</v>
      </c>
      <c r="I109" s="164">
        <v>29.9</v>
      </c>
      <c r="M109" s="164">
        <v>11.4</v>
      </c>
      <c r="Y109" s="164">
        <v>5.6</v>
      </c>
      <c r="Z109" s="164">
        <v>4.9000000000000004</v>
      </c>
      <c r="AA109" s="164">
        <v>1.8</v>
      </c>
      <c r="AB109" s="164">
        <v>1.5</v>
      </c>
      <c r="AC109" s="164">
        <v>1.9</v>
      </c>
      <c r="AD109" s="164">
        <v>1.1000000000000001</v>
      </c>
      <c r="AF109" s="164">
        <v>0</v>
      </c>
      <c r="AG109" s="164">
        <v>0</v>
      </c>
      <c r="AK109" s="164">
        <v>1.8</v>
      </c>
    </row>
    <row r="110" spans="1:37">
      <c r="A110" s="163">
        <v>26816</v>
      </c>
      <c r="B110" s="164">
        <v>11.2</v>
      </c>
      <c r="C110" s="164">
        <v>6</v>
      </c>
      <c r="D110" s="164">
        <v>20.5</v>
      </c>
      <c r="E110" s="164">
        <v>10.8</v>
      </c>
      <c r="F110" s="164">
        <v>18.2</v>
      </c>
      <c r="H110" s="164">
        <v>11.5</v>
      </c>
      <c r="I110" s="164">
        <v>29.9</v>
      </c>
      <c r="M110" s="164">
        <v>11.8</v>
      </c>
      <c r="Y110" s="164">
        <v>8.3000000000000007</v>
      </c>
      <c r="Z110" s="164">
        <v>4.7</v>
      </c>
      <c r="AA110" s="164">
        <v>3.4</v>
      </c>
      <c r="AB110" s="164">
        <v>4.0999999999999996</v>
      </c>
      <c r="AC110" s="164">
        <v>1.9</v>
      </c>
      <c r="AD110" s="164">
        <v>2.2000000000000002</v>
      </c>
      <c r="AF110" s="164">
        <v>0.9</v>
      </c>
      <c r="AG110" s="164">
        <v>0</v>
      </c>
      <c r="AK110" s="164">
        <v>3.5</v>
      </c>
    </row>
    <row r="111" spans="1:37">
      <c r="A111" s="163">
        <v>26908</v>
      </c>
      <c r="B111" s="164">
        <v>11.9</v>
      </c>
      <c r="C111" s="164">
        <v>6</v>
      </c>
      <c r="D111" s="164">
        <v>21.1</v>
      </c>
      <c r="E111" s="164">
        <v>11.1</v>
      </c>
      <c r="F111" s="164">
        <v>18.7</v>
      </c>
      <c r="H111" s="164">
        <v>11.8</v>
      </c>
      <c r="I111" s="164">
        <v>29.9</v>
      </c>
      <c r="M111" s="164">
        <v>12.2</v>
      </c>
      <c r="N111" s="164">
        <v>17.8</v>
      </c>
      <c r="O111" s="164">
        <v>5.3</v>
      </c>
      <c r="P111" s="164">
        <v>10.5</v>
      </c>
      <c r="Q111" s="164">
        <v>7.8</v>
      </c>
      <c r="R111" s="164">
        <v>6.9</v>
      </c>
      <c r="T111" s="164">
        <v>4.4000000000000004</v>
      </c>
      <c r="U111" s="164">
        <v>0</v>
      </c>
      <c r="Y111" s="164">
        <v>9.9</v>
      </c>
      <c r="Z111" s="164">
        <v>6.3</v>
      </c>
      <c r="AA111" s="164">
        <v>0</v>
      </c>
      <c r="AB111" s="164">
        <v>2.9</v>
      </c>
      <c r="AC111" s="164">
        <v>2.8</v>
      </c>
      <c r="AD111" s="164">
        <v>2.7</v>
      </c>
      <c r="AF111" s="164">
        <v>2.6</v>
      </c>
      <c r="AG111" s="164">
        <v>0</v>
      </c>
      <c r="AK111" s="164">
        <v>3.4</v>
      </c>
    </row>
    <row r="112" spans="1:37">
      <c r="A112" s="163">
        <v>26999</v>
      </c>
      <c r="B112" s="164">
        <v>12.3</v>
      </c>
      <c r="C112" s="164">
        <v>6.4</v>
      </c>
      <c r="D112" s="164">
        <v>22</v>
      </c>
      <c r="E112" s="164">
        <v>11.5</v>
      </c>
      <c r="F112" s="164">
        <v>19</v>
      </c>
      <c r="H112" s="164">
        <v>12.1</v>
      </c>
      <c r="I112" s="164">
        <v>29.9</v>
      </c>
      <c r="M112" s="164">
        <v>12.6</v>
      </c>
      <c r="N112" s="164">
        <v>20.6</v>
      </c>
      <c r="O112" s="164">
        <v>12.3</v>
      </c>
      <c r="P112" s="164">
        <v>13.4</v>
      </c>
      <c r="Q112" s="164">
        <v>10.6</v>
      </c>
      <c r="R112" s="164">
        <v>8</v>
      </c>
      <c r="T112" s="164">
        <v>6.1</v>
      </c>
      <c r="U112" s="164">
        <v>0</v>
      </c>
      <c r="Y112" s="164">
        <v>12.5</v>
      </c>
      <c r="Z112" s="164">
        <v>3.4</v>
      </c>
      <c r="AA112" s="164">
        <v>6.7</v>
      </c>
      <c r="AB112" s="164">
        <v>4.3</v>
      </c>
      <c r="AC112" s="164">
        <v>3.6</v>
      </c>
      <c r="AD112" s="164">
        <v>1.6</v>
      </c>
      <c r="AF112" s="164">
        <v>2.5</v>
      </c>
      <c r="AG112" s="164">
        <v>0</v>
      </c>
      <c r="AK112" s="164">
        <v>3.3</v>
      </c>
    </row>
    <row r="113" spans="1:37">
      <c r="A113" s="163">
        <v>27089</v>
      </c>
      <c r="B113" s="164">
        <v>12.7</v>
      </c>
      <c r="C113" s="164">
        <v>6.4</v>
      </c>
      <c r="D113" s="164">
        <v>22.4</v>
      </c>
      <c r="E113" s="164">
        <v>11.8</v>
      </c>
      <c r="F113" s="164">
        <v>19.600000000000001</v>
      </c>
      <c r="H113" s="164">
        <v>12.4</v>
      </c>
      <c r="I113" s="164">
        <v>29.9</v>
      </c>
      <c r="M113" s="164">
        <v>13</v>
      </c>
      <c r="N113" s="164">
        <v>18.7</v>
      </c>
      <c r="O113" s="164">
        <v>10.3</v>
      </c>
      <c r="P113" s="164">
        <v>13.7</v>
      </c>
      <c r="Q113" s="164">
        <v>11.3</v>
      </c>
      <c r="R113" s="164">
        <v>10.1</v>
      </c>
      <c r="T113" s="164">
        <v>8.8000000000000007</v>
      </c>
      <c r="U113" s="164">
        <v>0</v>
      </c>
      <c r="Y113" s="164">
        <v>14</v>
      </c>
      <c r="Z113" s="164">
        <v>3.3</v>
      </c>
      <c r="AA113" s="164">
        <v>0</v>
      </c>
      <c r="AB113" s="164">
        <v>1.8</v>
      </c>
      <c r="AC113" s="164">
        <v>2.6</v>
      </c>
      <c r="AD113" s="164">
        <v>3.2</v>
      </c>
      <c r="AF113" s="164">
        <v>2.5</v>
      </c>
      <c r="AG113" s="164">
        <v>0</v>
      </c>
      <c r="AK113" s="164">
        <v>3.2</v>
      </c>
    </row>
    <row r="114" spans="1:37">
      <c r="A114" s="163">
        <v>27181</v>
      </c>
      <c r="B114" s="164">
        <v>13.2</v>
      </c>
      <c r="C114" s="164">
        <v>6.7</v>
      </c>
      <c r="D114" s="164">
        <v>24.1</v>
      </c>
      <c r="E114" s="164">
        <v>12.4</v>
      </c>
      <c r="F114" s="164">
        <v>20.3</v>
      </c>
      <c r="H114" s="164">
        <v>12.7</v>
      </c>
      <c r="I114" s="164">
        <v>29.9</v>
      </c>
      <c r="M114" s="164">
        <v>13.5</v>
      </c>
      <c r="N114" s="164">
        <v>17.899999999999999</v>
      </c>
      <c r="O114" s="164">
        <v>11.7</v>
      </c>
      <c r="P114" s="164">
        <v>17.600000000000001</v>
      </c>
      <c r="Q114" s="164">
        <v>14.8</v>
      </c>
      <c r="R114" s="164">
        <v>11.5</v>
      </c>
      <c r="T114" s="164">
        <v>10.4</v>
      </c>
      <c r="U114" s="164">
        <v>0</v>
      </c>
      <c r="Y114" s="164">
        <v>14.4</v>
      </c>
      <c r="Z114" s="164">
        <v>3.9</v>
      </c>
      <c r="AA114" s="164">
        <v>4.7</v>
      </c>
      <c r="AB114" s="164">
        <v>7.6</v>
      </c>
      <c r="AC114" s="164">
        <v>5.0999999999999996</v>
      </c>
      <c r="AD114" s="164">
        <v>3.6</v>
      </c>
      <c r="AF114" s="164">
        <v>2.4</v>
      </c>
      <c r="AG114" s="164">
        <v>0</v>
      </c>
      <c r="AK114" s="164">
        <v>3.8</v>
      </c>
    </row>
    <row r="115" spans="1:37">
      <c r="A115" s="163">
        <v>27273</v>
      </c>
      <c r="B115" s="164">
        <v>13.5</v>
      </c>
      <c r="C115" s="164">
        <v>7.1</v>
      </c>
      <c r="D115" s="164">
        <v>25.2</v>
      </c>
      <c r="E115" s="164">
        <v>12.9</v>
      </c>
      <c r="F115" s="164">
        <v>21.4</v>
      </c>
      <c r="H115" s="164">
        <v>13.7</v>
      </c>
      <c r="I115" s="164">
        <v>29.9</v>
      </c>
      <c r="M115" s="164">
        <v>14.2</v>
      </c>
      <c r="N115" s="164">
        <v>13.4</v>
      </c>
      <c r="O115" s="164">
        <v>18.3</v>
      </c>
      <c r="P115" s="164">
        <v>19.399999999999999</v>
      </c>
      <c r="Q115" s="164">
        <v>16.2</v>
      </c>
      <c r="R115" s="164">
        <v>14.4</v>
      </c>
      <c r="T115" s="164">
        <v>16.100000000000001</v>
      </c>
      <c r="U115" s="164">
        <v>0</v>
      </c>
      <c r="Y115" s="164">
        <v>16.399999999999999</v>
      </c>
      <c r="Z115" s="164">
        <v>2.2999999999999998</v>
      </c>
      <c r="AA115" s="164">
        <v>6</v>
      </c>
      <c r="AB115" s="164">
        <v>4.5999999999999996</v>
      </c>
      <c r="AC115" s="164">
        <v>4</v>
      </c>
      <c r="AD115" s="164">
        <v>5.4</v>
      </c>
      <c r="AF115" s="164">
        <v>7.9</v>
      </c>
      <c r="AG115" s="164">
        <v>0</v>
      </c>
      <c r="AK115" s="164">
        <v>5.2</v>
      </c>
    </row>
    <row r="116" spans="1:37">
      <c r="A116" s="163">
        <v>27364</v>
      </c>
      <c r="B116" s="164">
        <v>13.5</v>
      </c>
      <c r="C116" s="164">
        <v>7.3</v>
      </c>
      <c r="D116" s="164">
        <v>27</v>
      </c>
      <c r="E116" s="164">
        <v>13.6</v>
      </c>
      <c r="F116" s="164">
        <v>22.7</v>
      </c>
      <c r="H116" s="164">
        <v>14.4</v>
      </c>
      <c r="I116" s="164">
        <v>36.4</v>
      </c>
      <c r="M116" s="164">
        <v>14.7</v>
      </c>
      <c r="N116" s="164">
        <v>9.8000000000000007</v>
      </c>
      <c r="O116" s="164">
        <v>14.1</v>
      </c>
      <c r="P116" s="164">
        <v>22.7</v>
      </c>
      <c r="Q116" s="164">
        <v>18.3</v>
      </c>
      <c r="R116" s="164">
        <v>19.5</v>
      </c>
      <c r="T116" s="164">
        <v>19</v>
      </c>
      <c r="U116" s="164">
        <v>21.7</v>
      </c>
      <c r="Y116" s="164">
        <v>16.7</v>
      </c>
      <c r="Z116" s="164">
        <v>0</v>
      </c>
      <c r="AA116" s="164">
        <v>2.8</v>
      </c>
      <c r="AB116" s="164">
        <v>7.1</v>
      </c>
      <c r="AC116" s="164">
        <v>5.4</v>
      </c>
      <c r="AD116" s="164">
        <v>6.1</v>
      </c>
      <c r="AF116" s="164">
        <v>5.0999999999999996</v>
      </c>
      <c r="AG116" s="164">
        <v>21.7</v>
      </c>
      <c r="AK116" s="164">
        <v>3.5</v>
      </c>
    </row>
    <row r="117" spans="1:37">
      <c r="A117" s="163">
        <v>27454</v>
      </c>
      <c r="B117" s="164">
        <v>13.7</v>
      </c>
      <c r="C117" s="164">
        <v>7.7</v>
      </c>
      <c r="D117" s="164">
        <v>27.4</v>
      </c>
      <c r="E117" s="164">
        <v>14.1</v>
      </c>
      <c r="F117" s="164">
        <v>23.5</v>
      </c>
      <c r="H117" s="164">
        <v>15</v>
      </c>
      <c r="I117" s="164">
        <v>36.4</v>
      </c>
      <c r="M117" s="164">
        <v>15.3</v>
      </c>
      <c r="N117" s="164">
        <v>7.9</v>
      </c>
      <c r="O117" s="164">
        <v>20.3</v>
      </c>
      <c r="P117" s="164">
        <v>22.3</v>
      </c>
      <c r="Q117" s="164">
        <v>19.5</v>
      </c>
      <c r="R117" s="164">
        <v>19.899999999999999</v>
      </c>
      <c r="T117" s="164">
        <v>21</v>
      </c>
      <c r="U117" s="164">
        <v>21.7</v>
      </c>
      <c r="Y117" s="164">
        <v>17.7</v>
      </c>
      <c r="Z117" s="164">
        <v>1.5</v>
      </c>
      <c r="AA117" s="164">
        <v>5.5</v>
      </c>
      <c r="AB117" s="164">
        <v>1.5</v>
      </c>
      <c r="AC117" s="164">
        <v>3.7</v>
      </c>
      <c r="AD117" s="164">
        <v>3.5</v>
      </c>
      <c r="AF117" s="164">
        <v>4.2</v>
      </c>
      <c r="AG117" s="164">
        <v>0</v>
      </c>
      <c r="AK117" s="164">
        <v>4.0999999999999996</v>
      </c>
    </row>
    <row r="118" spans="1:37">
      <c r="A118" s="163">
        <v>27546</v>
      </c>
      <c r="B118" s="164">
        <v>14.2</v>
      </c>
      <c r="C118" s="164">
        <v>7.8</v>
      </c>
      <c r="D118" s="164">
        <v>28.6</v>
      </c>
      <c r="E118" s="164">
        <v>14.8</v>
      </c>
      <c r="F118" s="164">
        <v>24.3</v>
      </c>
      <c r="H118" s="164">
        <v>15.5</v>
      </c>
      <c r="I118" s="164">
        <v>36.4</v>
      </c>
      <c r="M118" s="164">
        <v>15.8</v>
      </c>
      <c r="N118" s="164">
        <v>7.6</v>
      </c>
      <c r="O118" s="164">
        <v>16.399999999999999</v>
      </c>
      <c r="P118" s="164">
        <v>18.7</v>
      </c>
      <c r="Q118" s="164">
        <v>19.399999999999999</v>
      </c>
      <c r="R118" s="164">
        <v>19.7</v>
      </c>
      <c r="T118" s="164">
        <v>22</v>
      </c>
      <c r="U118" s="164">
        <v>21.7</v>
      </c>
      <c r="Y118" s="164">
        <v>17</v>
      </c>
      <c r="Z118" s="164">
        <v>3.6</v>
      </c>
      <c r="AA118" s="164">
        <v>1.3</v>
      </c>
      <c r="AB118" s="164">
        <v>4.4000000000000004</v>
      </c>
      <c r="AC118" s="164">
        <v>5</v>
      </c>
      <c r="AD118" s="164">
        <v>3.4</v>
      </c>
      <c r="AF118" s="164">
        <v>3.3</v>
      </c>
      <c r="AG118" s="164">
        <v>0</v>
      </c>
      <c r="AK118" s="164">
        <v>3.3</v>
      </c>
    </row>
    <row r="119" spans="1:37">
      <c r="A119" s="163">
        <v>27638</v>
      </c>
      <c r="B119" s="164">
        <v>14.4</v>
      </c>
      <c r="C119" s="164">
        <v>8</v>
      </c>
      <c r="D119" s="164">
        <v>29.2</v>
      </c>
      <c r="E119" s="164">
        <v>15.3</v>
      </c>
      <c r="F119" s="164">
        <v>24.9</v>
      </c>
      <c r="H119" s="164">
        <v>16.3</v>
      </c>
      <c r="I119" s="164">
        <v>36.4</v>
      </c>
      <c r="M119" s="164">
        <v>15.9</v>
      </c>
      <c r="N119" s="164">
        <v>6.7</v>
      </c>
      <c r="O119" s="164">
        <v>12.7</v>
      </c>
      <c r="P119" s="164">
        <v>15.9</v>
      </c>
      <c r="Q119" s="164">
        <v>18.600000000000001</v>
      </c>
      <c r="R119" s="164">
        <v>16.399999999999999</v>
      </c>
      <c r="T119" s="164">
        <v>19</v>
      </c>
      <c r="U119" s="164">
        <v>21.7</v>
      </c>
      <c r="Y119" s="164">
        <v>12</v>
      </c>
      <c r="Z119" s="164">
        <v>1.4</v>
      </c>
      <c r="AA119" s="164">
        <v>2.6</v>
      </c>
      <c r="AB119" s="164">
        <v>2.1</v>
      </c>
      <c r="AC119" s="164">
        <v>3.4</v>
      </c>
      <c r="AD119" s="164">
        <v>2.5</v>
      </c>
      <c r="AF119" s="164">
        <v>5.2</v>
      </c>
      <c r="AG119" s="164">
        <v>0</v>
      </c>
      <c r="AK119" s="164">
        <v>0.6</v>
      </c>
    </row>
    <row r="120" spans="1:37">
      <c r="A120" s="163">
        <v>27729</v>
      </c>
      <c r="B120" s="164">
        <v>14.8</v>
      </c>
      <c r="C120" s="164">
        <v>9.5</v>
      </c>
      <c r="D120" s="164">
        <v>31.3</v>
      </c>
      <c r="E120" s="164">
        <v>16.2</v>
      </c>
      <c r="F120" s="164">
        <v>26.7</v>
      </c>
      <c r="H120" s="164">
        <v>17.2</v>
      </c>
      <c r="I120" s="164">
        <v>51.3</v>
      </c>
      <c r="M120" s="164">
        <v>16.8</v>
      </c>
      <c r="N120" s="164">
        <v>9.6</v>
      </c>
      <c r="O120" s="164">
        <v>30.1</v>
      </c>
      <c r="P120" s="164">
        <v>15.9</v>
      </c>
      <c r="Q120" s="164">
        <v>19.100000000000001</v>
      </c>
      <c r="R120" s="164">
        <v>17.600000000000001</v>
      </c>
      <c r="T120" s="164">
        <v>19.399999999999999</v>
      </c>
      <c r="U120" s="164">
        <v>40.9</v>
      </c>
      <c r="Y120" s="164">
        <v>14.3</v>
      </c>
      <c r="Z120" s="164">
        <v>2.8</v>
      </c>
      <c r="AA120" s="164">
        <v>18.8</v>
      </c>
      <c r="AB120" s="164">
        <v>7.2</v>
      </c>
      <c r="AC120" s="164">
        <v>5.9</v>
      </c>
      <c r="AD120" s="164">
        <v>7.2</v>
      </c>
      <c r="AF120" s="164">
        <v>5.5</v>
      </c>
      <c r="AG120" s="164">
        <v>40.9</v>
      </c>
      <c r="AK120" s="164">
        <v>5.7</v>
      </c>
    </row>
    <row r="121" spans="1:37">
      <c r="A121" s="163">
        <v>27820</v>
      </c>
      <c r="B121" s="164">
        <v>15.6</v>
      </c>
      <c r="C121" s="164">
        <v>9.6999999999999993</v>
      </c>
      <c r="D121" s="164">
        <v>31.7</v>
      </c>
      <c r="E121" s="164">
        <v>16.600000000000001</v>
      </c>
      <c r="F121" s="164">
        <v>27.2</v>
      </c>
      <c r="H121" s="164">
        <v>17.600000000000001</v>
      </c>
      <c r="I121" s="164">
        <v>51.3</v>
      </c>
      <c r="M121" s="164">
        <v>17.3</v>
      </c>
      <c r="N121" s="164">
        <v>13.9</v>
      </c>
      <c r="O121" s="164">
        <v>26</v>
      </c>
      <c r="P121" s="164">
        <v>15.7</v>
      </c>
      <c r="Q121" s="164">
        <v>17.7</v>
      </c>
      <c r="R121" s="164">
        <v>15.7</v>
      </c>
      <c r="T121" s="164">
        <v>17.3</v>
      </c>
      <c r="U121" s="164">
        <v>40.9</v>
      </c>
      <c r="Y121" s="164">
        <v>13.1</v>
      </c>
      <c r="Z121" s="164">
        <v>5.4</v>
      </c>
      <c r="AA121" s="164">
        <v>2.1</v>
      </c>
      <c r="AB121" s="164">
        <v>1.3</v>
      </c>
      <c r="AC121" s="164">
        <v>2.5</v>
      </c>
      <c r="AD121" s="164">
        <v>1.9</v>
      </c>
      <c r="AF121" s="164">
        <v>2.2999999999999998</v>
      </c>
      <c r="AG121" s="164">
        <v>0</v>
      </c>
      <c r="AK121" s="164">
        <v>3</v>
      </c>
    </row>
    <row r="122" spans="1:37">
      <c r="A122" s="163">
        <v>27912</v>
      </c>
      <c r="B122" s="164">
        <v>15.6</v>
      </c>
      <c r="C122" s="164">
        <v>9.9</v>
      </c>
      <c r="D122" s="164">
        <v>33.5</v>
      </c>
      <c r="E122" s="164">
        <v>17.3</v>
      </c>
      <c r="F122" s="164">
        <v>27.9</v>
      </c>
      <c r="H122" s="164">
        <v>17.899999999999999</v>
      </c>
      <c r="I122" s="164">
        <v>51.4</v>
      </c>
      <c r="M122" s="164">
        <v>17.7</v>
      </c>
      <c r="N122" s="164">
        <v>9.9</v>
      </c>
      <c r="O122" s="164">
        <v>26.9</v>
      </c>
      <c r="P122" s="164">
        <v>17.100000000000001</v>
      </c>
      <c r="Q122" s="164">
        <v>16.899999999999999</v>
      </c>
      <c r="R122" s="164">
        <v>14.8</v>
      </c>
      <c r="T122" s="164">
        <v>15.5</v>
      </c>
      <c r="U122" s="164">
        <v>41.2</v>
      </c>
      <c r="Y122" s="164">
        <v>12</v>
      </c>
      <c r="Z122" s="164">
        <v>0</v>
      </c>
      <c r="AA122" s="164">
        <v>2.1</v>
      </c>
      <c r="AB122" s="164">
        <v>5.7</v>
      </c>
      <c r="AC122" s="164">
        <v>4.2</v>
      </c>
      <c r="AD122" s="164">
        <v>2.6</v>
      </c>
      <c r="AF122" s="164">
        <v>1.7</v>
      </c>
      <c r="AG122" s="164">
        <v>0.2</v>
      </c>
      <c r="AK122" s="164">
        <v>2.2999999999999998</v>
      </c>
    </row>
    <row r="123" spans="1:37">
      <c r="A123" s="163">
        <v>28004</v>
      </c>
      <c r="B123" s="164">
        <v>16.100000000000001</v>
      </c>
      <c r="C123" s="164">
        <v>9.9</v>
      </c>
      <c r="D123" s="164">
        <v>34.1</v>
      </c>
      <c r="E123" s="164">
        <v>17.8</v>
      </c>
      <c r="F123" s="164">
        <v>28.4</v>
      </c>
      <c r="H123" s="164">
        <v>18.2</v>
      </c>
      <c r="I123" s="164">
        <v>51.4</v>
      </c>
      <c r="M123" s="164">
        <v>18.100000000000001</v>
      </c>
      <c r="N123" s="164">
        <v>11.8</v>
      </c>
      <c r="O123" s="164">
        <v>23.8</v>
      </c>
      <c r="P123" s="164">
        <v>16.8</v>
      </c>
      <c r="Q123" s="164">
        <v>16.3</v>
      </c>
      <c r="R123" s="164">
        <v>14.1</v>
      </c>
      <c r="T123" s="164">
        <v>11.7</v>
      </c>
      <c r="U123" s="164">
        <v>41.2</v>
      </c>
      <c r="Y123" s="164">
        <v>13.8</v>
      </c>
      <c r="Z123" s="164">
        <v>3.2</v>
      </c>
      <c r="AA123" s="164">
        <v>0</v>
      </c>
      <c r="AB123" s="164">
        <v>1.8</v>
      </c>
      <c r="AC123" s="164">
        <v>2.9</v>
      </c>
      <c r="AD123" s="164">
        <v>1.8</v>
      </c>
      <c r="AF123" s="164">
        <v>1.7</v>
      </c>
      <c r="AG123" s="164">
        <v>0</v>
      </c>
      <c r="AK123" s="164">
        <v>2.2999999999999998</v>
      </c>
    </row>
    <row r="124" spans="1:37">
      <c r="A124" s="163">
        <v>28095</v>
      </c>
      <c r="B124" s="164">
        <v>16.7</v>
      </c>
      <c r="C124" s="164">
        <v>10</v>
      </c>
      <c r="D124" s="164">
        <v>36.299999999999997</v>
      </c>
      <c r="E124" s="164">
        <v>18.399999999999999</v>
      </c>
      <c r="F124" s="164">
        <v>28.8</v>
      </c>
      <c r="H124" s="164">
        <v>18.5</v>
      </c>
      <c r="I124" s="164">
        <v>51.9</v>
      </c>
      <c r="M124" s="164">
        <v>19.2</v>
      </c>
      <c r="N124" s="164">
        <v>12.8</v>
      </c>
      <c r="O124" s="164">
        <v>5.3</v>
      </c>
      <c r="P124" s="164">
        <v>16</v>
      </c>
      <c r="Q124" s="164">
        <v>13.6</v>
      </c>
      <c r="R124" s="164">
        <v>7.9</v>
      </c>
      <c r="T124" s="164">
        <v>7.6</v>
      </c>
      <c r="U124" s="164">
        <v>1.2</v>
      </c>
      <c r="Y124" s="164">
        <v>14.3</v>
      </c>
      <c r="Z124" s="164">
        <v>3.7</v>
      </c>
      <c r="AA124" s="164">
        <v>1</v>
      </c>
      <c r="AB124" s="164">
        <v>6.5</v>
      </c>
      <c r="AC124" s="164">
        <v>3.4</v>
      </c>
      <c r="AD124" s="164">
        <v>1.4</v>
      </c>
      <c r="AF124" s="164">
        <v>1.6</v>
      </c>
      <c r="AG124" s="164">
        <v>1</v>
      </c>
      <c r="AK124" s="164">
        <v>6.1</v>
      </c>
    </row>
    <row r="125" spans="1:37">
      <c r="A125" s="163">
        <v>28185</v>
      </c>
      <c r="B125" s="164">
        <v>17</v>
      </c>
      <c r="C125" s="164">
        <v>10.1</v>
      </c>
      <c r="D125" s="164">
        <v>36.9</v>
      </c>
      <c r="E125" s="164">
        <v>18.8</v>
      </c>
      <c r="F125" s="164">
        <v>29.7</v>
      </c>
      <c r="H125" s="164">
        <v>19</v>
      </c>
      <c r="I125" s="164">
        <v>51.9</v>
      </c>
      <c r="M125" s="164">
        <v>19.600000000000001</v>
      </c>
      <c r="N125" s="164">
        <v>9</v>
      </c>
      <c r="O125" s="164">
        <v>4.0999999999999996</v>
      </c>
      <c r="P125" s="164">
        <v>16.399999999999999</v>
      </c>
      <c r="Q125" s="164">
        <v>13.3</v>
      </c>
      <c r="R125" s="164">
        <v>9.1999999999999993</v>
      </c>
      <c r="T125" s="164">
        <v>8</v>
      </c>
      <c r="U125" s="164">
        <v>1.2</v>
      </c>
      <c r="Y125" s="164">
        <v>13.3</v>
      </c>
      <c r="Z125" s="164">
        <v>1.8</v>
      </c>
      <c r="AA125" s="164">
        <v>1</v>
      </c>
      <c r="AB125" s="164">
        <v>1.7</v>
      </c>
      <c r="AC125" s="164">
        <v>2.2000000000000002</v>
      </c>
      <c r="AD125" s="164">
        <v>3.1</v>
      </c>
      <c r="AF125" s="164">
        <v>2.7</v>
      </c>
      <c r="AG125" s="164">
        <v>0</v>
      </c>
      <c r="AK125" s="164">
        <v>2.1</v>
      </c>
    </row>
    <row r="126" spans="1:37">
      <c r="A126" s="163">
        <v>28277</v>
      </c>
      <c r="B126" s="164">
        <v>17.5</v>
      </c>
      <c r="C126" s="164">
        <v>10.199999999999999</v>
      </c>
      <c r="D126" s="164">
        <v>38.200000000000003</v>
      </c>
      <c r="E126" s="164">
        <v>19.399999999999999</v>
      </c>
      <c r="F126" s="164">
        <v>30.4</v>
      </c>
      <c r="H126" s="164">
        <v>19.399999999999999</v>
      </c>
      <c r="I126" s="164">
        <v>51.9</v>
      </c>
      <c r="M126" s="164">
        <v>20.100000000000001</v>
      </c>
      <c r="N126" s="164">
        <v>12.2</v>
      </c>
      <c r="O126" s="164">
        <v>3</v>
      </c>
      <c r="P126" s="164">
        <v>14</v>
      </c>
      <c r="Q126" s="164">
        <v>12.1</v>
      </c>
      <c r="R126" s="164">
        <v>9</v>
      </c>
      <c r="T126" s="164">
        <v>8.4</v>
      </c>
      <c r="U126" s="164">
        <v>1</v>
      </c>
      <c r="Y126" s="164">
        <v>13.6</v>
      </c>
      <c r="Z126" s="164">
        <v>2.9</v>
      </c>
      <c r="AA126" s="164">
        <v>1</v>
      </c>
      <c r="AB126" s="164">
        <v>3.5</v>
      </c>
      <c r="AC126" s="164">
        <v>3.2</v>
      </c>
      <c r="AD126" s="164">
        <v>2.4</v>
      </c>
      <c r="AF126" s="164">
        <v>2.1</v>
      </c>
      <c r="AG126" s="164">
        <v>0</v>
      </c>
      <c r="AK126" s="164">
        <v>2.6</v>
      </c>
    </row>
    <row r="127" spans="1:37">
      <c r="A127" s="163">
        <v>28369</v>
      </c>
      <c r="B127" s="164">
        <v>18.2</v>
      </c>
      <c r="C127" s="164">
        <v>10.4</v>
      </c>
      <c r="D127" s="164">
        <v>38.799999999999997</v>
      </c>
      <c r="E127" s="164">
        <v>19.7</v>
      </c>
      <c r="F127" s="164">
        <v>30.9</v>
      </c>
      <c r="H127" s="164">
        <v>19.7</v>
      </c>
      <c r="I127" s="164">
        <v>51.9</v>
      </c>
      <c r="M127" s="164">
        <v>20.5</v>
      </c>
      <c r="N127" s="164">
        <v>13</v>
      </c>
      <c r="O127" s="164">
        <v>5.0999999999999996</v>
      </c>
      <c r="P127" s="164">
        <v>13.8</v>
      </c>
      <c r="Q127" s="164">
        <v>10.7</v>
      </c>
      <c r="R127" s="164">
        <v>8.8000000000000007</v>
      </c>
      <c r="T127" s="164">
        <v>8.1999999999999993</v>
      </c>
      <c r="U127" s="164">
        <v>1</v>
      </c>
      <c r="Y127" s="164">
        <v>13.3</v>
      </c>
      <c r="Z127" s="164">
        <v>4</v>
      </c>
      <c r="AA127" s="164">
        <v>2</v>
      </c>
      <c r="AB127" s="164">
        <v>1.6</v>
      </c>
      <c r="AC127" s="164">
        <v>1.5</v>
      </c>
      <c r="AD127" s="164">
        <v>1.6</v>
      </c>
      <c r="AF127" s="164">
        <v>1.5</v>
      </c>
      <c r="AG127" s="164">
        <v>0</v>
      </c>
      <c r="AK127" s="164">
        <v>2</v>
      </c>
    </row>
    <row r="128" spans="1:37">
      <c r="A128" s="163">
        <v>28460</v>
      </c>
      <c r="B128" s="164">
        <v>18.600000000000001</v>
      </c>
      <c r="C128" s="164">
        <v>10.5</v>
      </c>
      <c r="D128" s="164">
        <v>40.1</v>
      </c>
      <c r="E128" s="164">
        <v>20.2</v>
      </c>
      <c r="F128" s="164">
        <v>31.7</v>
      </c>
      <c r="H128" s="164">
        <v>20.2</v>
      </c>
      <c r="I128" s="164">
        <v>52.6</v>
      </c>
      <c r="M128" s="164">
        <v>21</v>
      </c>
      <c r="N128" s="164">
        <v>11.4</v>
      </c>
      <c r="O128" s="164">
        <v>5</v>
      </c>
      <c r="P128" s="164">
        <v>10.5</v>
      </c>
      <c r="Q128" s="164">
        <v>9.8000000000000007</v>
      </c>
      <c r="R128" s="164">
        <v>10.1</v>
      </c>
      <c r="T128" s="164">
        <v>9.1999999999999993</v>
      </c>
      <c r="U128" s="164">
        <v>1.3</v>
      </c>
      <c r="Y128" s="164">
        <v>9.4</v>
      </c>
      <c r="Z128" s="164">
        <v>2.2000000000000002</v>
      </c>
      <c r="AA128" s="164">
        <v>1</v>
      </c>
      <c r="AB128" s="164">
        <v>3.4</v>
      </c>
      <c r="AC128" s="164">
        <v>2.5</v>
      </c>
      <c r="AD128" s="164">
        <v>2.6</v>
      </c>
      <c r="AF128" s="164">
        <v>2.5</v>
      </c>
      <c r="AG128" s="164">
        <v>1.3</v>
      </c>
      <c r="AK128" s="164">
        <v>2.4</v>
      </c>
    </row>
    <row r="129" spans="1:37">
      <c r="A129" s="163">
        <v>28550</v>
      </c>
      <c r="B129" s="164">
        <v>18.7</v>
      </c>
      <c r="C129" s="164">
        <v>10.6</v>
      </c>
      <c r="D129" s="164">
        <v>40.6</v>
      </c>
      <c r="E129" s="164">
        <v>20.5</v>
      </c>
      <c r="F129" s="164">
        <v>32</v>
      </c>
      <c r="H129" s="164">
        <v>20.6</v>
      </c>
      <c r="I129" s="164">
        <v>52.5</v>
      </c>
      <c r="M129" s="164">
        <v>21.3</v>
      </c>
      <c r="N129" s="164">
        <v>10</v>
      </c>
      <c r="O129" s="164">
        <v>5</v>
      </c>
      <c r="P129" s="164">
        <v>10</v>
      </c>
      <c r="Q129" s="164">
        <v>9</v>
      </c>
      <c r="R129" s="164">
        <v>7.7</v>
      </c>
      <c r="T129" s="164">
        <v>8.4</v>
      </c>
      <c r="U129" s="164">
        <v>1.2</v>
      </c>
      <c r="Y129" s="164">
        <v>8.6999999999999993</v>
      </c>
      <c r="Z129" s="164">
        <v>0.5</v>
      </c>
      <c r="AA129" s="164">
        <v>1</v>
      </c>
      <c r="AB129" s="164">
        <v>1.2</v>
      </c>
      <c r="AC129" s="164">
        <v>1.5</v>
      </c>
      <c r="AD129" s="164">
        <v>0.9</v>
      </c>
      <c r="AF129" s="164">
        <v>2</v>
      </c>
      <c r="AG129" s="164">
        <v>-0.2</v>
      </c>
      <c r="AK129" s="164">
        <v>1.4</v>
      </c>
    </row>
    <row r="130" spans="1:37">
      <c r="A130" s="163">
        <v>28642</v>
      </c>
      <c r="B130" s="164">
        <v>19.3</v>
      </c>
      <c r="C130" s="164">
        <v>10.7</v>
      </c>
      <c r="D130" s="164">
        <v>41.6</v>
      </c>
      <c r="E130" s="164">
        <v>20.8</v>
      </c>
      <c r="F130" s="164">
        <v>32.700000000000003</v>
      </c>
      <c r="H130" s="164">
        <v>20.8</v>
      </c>
      <c r="I130" s="164">
        <v>52.5</v>
      </c>
      <c r="M130" s="164">
        <v>21.7</v>
      </c>
      <c r="N130" s="164">
        <v>10.3</v>
      </c>
      <c r="O130" s="164">
        <v>4.9000000000000004</v>
      </c>
      <c r="P130" s="164">
        <v>8.9</v>
      </c>
      <c r="Q130" s="164">
        <v>7.2</v>
      </c>
      <c r="R130" s="164">
        <v>7.6</v>
      </c>
      <c r="T130" s="164">
        <v>7.2</v>
      </c>
      <c r="U130" s="164">
        <v>1.2</v>
      </c>
      <c r="Y130" s="164">
        <v>8</v>
      </c>
      <c r="Z130" s="164">
        <v>3.2</v>
      </c>
      <c r="AA130" s="164">
        <v>0.9</v>
      </c>
      <c r="AB130" s="164">
        <v>2.5</v>
      </c>
      <c r="AC130" s="164">
        <v>1.5</v>
      </c>
      <c r="AD130" s="164">
        <v>2.2000000000000002</v>
      </c>
      <c r="AF130" s="164">
        <v>1</v>
      </c>
      <c r="AG130" s="164">
        <v>0</v>
      </c>
      <c r="AK130" s="164">
        <v>1.9</v>
      </c>
    </row>
    <row r="131" spans="1:37">
      <c r="A131" s="163">
        <v>28734</v>
      </c>
      <c r="B131" s="164">
        <v>19.8</v>
      </c>
      <c r="C131" s="164">
        <v>10.7</v>
      </c>
      <c r="D131" s="164">
        <v>42</v>
      </c>
      <c r="E131" s="164">
        <v>21.1</v>
      </c>
      <c r="F131" s="164">
        <v>33.1</v>
      </c>
      <c r="H131" s="164">
        <v>21.3</v>
      </c>
      <c r="I131" s="164">
        <v>53.6</v>
      </c>
      <c r="M131" s="164">
        <v>22.1</v>
      </c>
      <c r="N131" s="164">
        <v>8.8000000000000007</v>
      </c>
      <c r="O131" s="164">
        <v>2.9</v>
      </c>
      <c r="P131" s="164">
        <v>8.1999999999999993</v>
      </c>
      <c r="Q131" s="164">
        <v>7.1</v>
      </c>
      <c r="R131" s="164">
        <v>7.1</v>
      </c>
      <c r="T131" s="164">
        <v>8.1</v>
      </c>
      <c r="U131" s="164">
        <v>3.3</v>
      </c>
      <c r="Y131" s="164">
        <v>7.8</v>
      </c>
      <c r="Z131" s="164">
        <v>2.6</v>
      </c>
      <c r="AA131" s="164">
        <v>0</v>
      </c>
      <c r="AB131" s="164">
        <v>1</v>
      </c>
      <c r="AC131" s="164">
        <v>1.4</v>
      </c>
      <c r="AD131" s="164">
        <v>1.2</v>
      </c>
      <c r="AF131" s="164">
        <v>2.4</v>
      </c>
      <c r="AG131" s="164">
        <v>2.1</v>
      </c>
      <c r="AK131" s="164">
        <v>1.8</v>
      </c>
    </row>
    <row r="132" spans="1:37">
      <c r="A132" s="163">
        <v>28825</v>
      </c>
      <c r="B132" s="164">
        <v>20.5</v>
      </c>
      <c r="C132" s="164">
        <v>12.6</v>
      </c>
      <c r="D132" s="164">
        <v>43</v>
      </c>
      <c r="E132" s="164">
        <v>21.5</v>
      </c>
      <c r="F132" s="164">
        <v>33.5</v>
      </c>
      <c r="H132" s="164">
        <v>22</v>
      </c>
      <c r="I132" s="164">
        <v>54.3</v>
      </c>
      <c r="M132" s="164">
        <v>22.6</v>
      </c>
      <c r="N132" s="164">
        <v>10.199999999999999</v>
      </c>
      <c r="O132" s="164">
        <v>20</v>
      </c>
      <c r="P132" s="164">
        <v>7.2</v>
      </c>
      <c r="Q132" s="164">
        <v>6.4</v>
      </c>
      <c r="R132" s="164">
        <v>5.7</v>
      </c>
      <c r="T132" s="164">
        <v>8.9</v>
      </c>
      <c r="U132" s="164">
        <v>3.2</v>
      </c>
      <c r="Y132" s="164">
        <v>7.6</v>
      </c>
      <c r="Z132" s="164">
        <v>3.5</v>
      </c>
      <c r="AA132" s="164">
        <v>17.8</v>
      </c>
      <c r="AB132" s="164">
        <v>2.4</v>
      </c>
      <c r="AC132" s="164">
        <v>1.9</v>
      </c>
      <c r="AD132" s="164">
        <v>1.2</v>
      </c>
      <c r="AF132" s="164">
        <v>3.3</v>
      </c>
      <c r="AG132" s="164">
        <v>1.3</v>
      </c>
      <c r="AK132" s="164">
        <v>2.2999999999999998</v>
      </c>
    </row>
    <row r="133" spans="1:37">
      <c r="A133" s="163">
        <v>28915</v>
      </c>
      <c r="B133" s="164">
        <v>21.1</v>
      </c>
      <c r="C133" s="164">
        <v>12.6</v>
      </c>
      <c r="D133" s="164">
        <v>43.2</v>
      </c>
      <c r="E133" s="164">
        <v>21.8</v>
      </c>
      <c r="F133" s="164">
        <v>34.1</v>
      </c>
      <c r="H133" s="164">
        <v>22.5</v>
      </c>
      <c r="I133" s="164">
        <v>53.8</v>
      </c>
      <c r="M133" s="164">
        <v>23</v>
      </c>
      <c r="N133" s="164">
        <v>12.8</v>
      </c>
      <c r="O133" s="164">
        <v>18.899999999999999</v>
      </c>
      <c r="P133" s="164">
        <v>6.4</v>
      </c>
      <c r="Q133" s="164">
        <v>6.3</v>
      </c>
      <c r="R133" s="164">
        <v>6.6</v>
      </c>
      <c r="T133" s="164">
        <v>9.1999999999999993</v>
      </c>
      <c r="U133" s="164">
        <v>2.5</v>
      </c>
      <c r="Y133" s="164">
        <v>8</v>
      </c>
      <c r="Z133" s="164">
        <v>2.9</v>
      </c>
      <c r="AA133" s="164">
        <v>0</v>
      </c>
      <c r="AB133" s="164">
        <v>0.5</v>
      </c>
      <c r="AC133" s="164">
        <v>1.4</v>
      </c>
      <c r="AD133" s="164">
        <v>1.8</v>
      </c>
      <c r="AF133" s="164">
        <v>2.2999999999999998</v>
      </c>
      <c r="AG133" s="164">
        <v>-0.9</v>
      </c>
      <c r="AK133" s="164">
        <v>1.8</v>
      </c>
    </row>
    <row r="134" spans="1:37">
      <c r="A134" s="163">
        <v>29007</v>
      </c>
      <c r="B134" s="164">
        <v>22.1</v>
      </c>
      <c r="C134" s="164">
        <v>12.7</v>
      </c>
      <c r="D134" s="164">
        <v>44.5</v>
      </c>
      <c r="E134" s="164">
        <v>22.2</v>
      </c>
      <c r="F134" s="164">
        <v>34.5</v>
      </c>
      <c r="H134" s="164">
        <v>23.2</v>
      </c>
      <c r="I134" s="164">
        <v>53.8</v>
      </c>
      <c r="M134" s="164">
        <v>23.6</v>
      </c>
      <c r="N134" s="164">
        <v>14.5</v>
      </c>
      <c r="O134" s="164">
        <v>18.7</v>
      </c>
      <c r="P134" s="164">
        <v>7</v>
      </c>
      <c r="Q134" s="164">
        <v>6.7</v>
      </c>
      <c r="R134" s="164">
        <v>5.5</v>
      </c>
      <c r="T134" s="164">
        <v>11.5</v>
      </c>
      <c r="U134" s="164">
        <v>2.5</v>
      </c>
      <c r="Y134" s="164">
        <v>8.8000000000000007</v>
      </c>
      <c r="Z134" s="164">
        <v>4.7</v>
      </c>
      <c r="AA134" s="164">
        <v>0.8</v>
      </c>
      <c r="AB134" s="164">
        <v>3</v>
      </c>
      <c r="AC134" s="164">
        <v>1.8</v>
      </c>
      <c r="AD134" s="164">
        <v>1.2</v>
      </c>
      <c r="AF134" s="164">
        <v>3.1</v>
      </c>
      <c r="AG134" s="164">
        <v>0</v>
      </c>
      <c r="AK134" s="164">
        <v>2.6</v>
      </c>
    </row>
    <row r="135" spans="1:37">
      <c r="A135" s="163">
        <v>29099</v>
      </c>
      <c r="B135" s="164">
        <v>22.7</v>
      </c>
      <c r="C135" s="164">
        <v>12.9</v>
      </c>
      <c r="D135" s="164">
        <v>45.1</v>
      </c>
      <c r="E135" s="164">
        <v>22.5</v>
      </c>
      <c r="F135" s="164">
        <v>35.200000000000003</v>
      </c>
      <c r="H135" s="164">
        <v>24.1</v>
      </c>
      <c r="I135" s="164">
        <v>53.8</v>
      </c>
      <c r="M135" s="164">
        <v>24.2</v>
      </c>
      <c r="N135" s="164">
        <v>14.6</v>
      </c>
      <c r="O135" s="164">
        <v>20.6</v>
      </c>
      <c r="P135" s="164">
        <v>7.4</v>
      </c>
      <c r="Q135" s="164">
        <v>6.6</v>
      </c>
      <c r="R135" s="164">
        <v>6.3</v>
      </c>
      <c r="T135" s="164">
        <v>13.1</v>
      </c>
      <c r="U135" s="164">
        <v>0.4</v>
      </c>
      <c r="Y135" s="164">
        <v>9.5</v>
      </c>
      <c r="Z135" s="164">
        <v>2.7</v>
      </c>
      <c r="AA135" s="164">
        <v>1.6</v>
      </c>
      <c r="AB135" s="164">
        <v>1.3</v>
      </c>
      <c r="AC135" s="164">
        <v>1.4</v>
      </c>
      <c r="AD135" s="164">
        <v>2</v>
      </c>
      <c r="AF135" s="164">
        <v>3.9</v>
      </c>
      <c r="AG135" s="164">
        <v>0</v>
      </c>
      <c r="AK135" s="164">
        <v>2.5</v>
      </c>
    </row>
    <row r="136" spans="1:37">
      <c r="A136" s="163">
        <v>29190</v>
      </c>
      <c r="B136" s="164">
        <v>23.2</v>
      </c>
      <c r="C136" s="164">
        <v>13</v>
      </c>
      <c r="D136" s="164">
        <v>45.9</v>
      </c>
      <c r="E136" s="164">
        <v>23</v>
      </c>
      <c r="F136" s="164">
        <v>36</v>
      </c>
      <c r="H136" s="164">
        <v>25</v>
      </c>
      <c r="I136" s="164">
        <v>54.7</v>
      </c>
      <c r="M136" s="164">
        <v>24.9</v>
      </c>
      <c r="N136" s="164">
        <v>13.2</v>
      </c>
      <c r="O136" s="164">
        <v>3.2</v>
      </c>
      <c r="P136" s="164">
        <v>6.7</v>
      </c>
      <c r="Q136" s="164">
        <v>7</v>
      </c>
      <c r="R136" s="164">
        <v>7.5</v>
      </c>
      <c r="T136" s="164">
        <v>13.6</v>
      </c>
      <c r="U136" s="164">
        <v>0.7</v>
      </c>
      <c r="Y136" s="164">
        <v>10.199999999999999</v>
      </c>
      <c r="Z136" s="164">
        <v>2.2000000000000002</v>
      </c>
      <c r="AA136" s="164">
        <v>0.8</v>
      </c>
      <c r="AB136" s="164">
        <v>1.8</v>
      </c>
      <c r="AC136" s="164">
        <v>2.2000000000000002</v>
      </c>
      <c r="AD136" s="164">
        <v>2.2999999999999998</v>
      </c>
      <c r="AF136" s="164">
        <v>3.7</v>
      </c>
      <c r="AG136" s="164">
        <v>1.7</v>
      </c>
      <c r="AK136" s="164">
        <v>2.9</v>
      </c>
    </row>
    <row r="137" spans="1:37">
      <c r="A137" s="163">
        <v>29281</v>
      </c>
      <c r="B137" s="164">
        <v>24.2</v>
      </c>
      <c r="C137" s="164">
        <v>13.3</v>
      </c>
      <c r="D137" s="164">
        <v>46.1</v>
      </c>
      <c r="E137" s="164">
        <v>23.4</v>
      </c>
      <c r="F137" s="164">
        <v>37</v>
      </c>
      <c r="H137" s="164">
        <v>25.1</v>
      </c>
      <c r="I137" s="164">
        <v>54.9</v>
      </c>
      <c r="M137" s="164">
        <v>25.4</v>
      </c>
      <c r="N137" s="164">
        <v>14.7</v>
      </c>
      <c r="O137" s="164">
        <v>5.6</v>
      </c>
      <c r="P137" s="164">
        <v>6.7</v>
      </c>
      <c r="Q137" s="164">
        <v>7.3</v>
      </c>
      <c r="R137" s="164">
        <v>8.5</v>
      </c>
      <c r="T137" s="164">
        <v>11.6</v>
      </c>
      <c r="U137" s="164">
        <v>2</v>
      </c>
      <c r="Y137" s="164">
        <v>10.4</v>
      </c>
      <c r="Z137" s="164">
        <v>4.3</v>
      </c>
      <c r="AA137" s="164">
        <v>2.2999999999999998</v>
      </c>
      <c r="AB137" s="164">
        <v>0.4</v>
      </c>
      <c r="AC137" s="164">
        <v>1.7</v>
      </c>
      <c r="AD137" s="164">
        <v>2.8</v>
      </c>
      <c r="AF137" s="164">
        <v>0.4</v>
      </c>
      <c r="AG137" s="164">
        <v>0.4</v>
      </c>
      <c r="AK137" s="164">
        <v>2</v>
      </c>
    </row>
    <row r="138" spans="1:37">
      <c r="A138" s="163">
        <v>29373</v>
      </c>
      <c r="B138" s="164">
        <v>24.8</v>
      </c>
      <c r="C138" s="164">
        <v>13.5</v>
      </c>
      <c r="D138" s="164">
        <v>47.5</v>
      </c>
      <c r="E138" s="164">
        <v>24</v>
      </c>
      <c r="F138" s="164">
        <v>37.9</v>
      </c>
      <c r="H138" s="164">
        <v>26.3</v>
      </c>
      <c r="I138" s="164">
        <v>55.7</v>
      </c>
      <c r="M138" s="164">
        <v>26.2</v>
      </c>
      <c r="N138" s="164">
        <v>12.2</v>
      </c>
      <c r="O138" s="164">
        <v>6.3</v>
      </c>
      <c r="P138" s="164">
        <v>6.7</v>
      </c>
      <c r="Q138" s="164">
        <v>8.1</v>
      </c>
      <c r="R138" s="164">
        <v>9.9</v>
      </c>
      <c r="T138" s="164">
        <v>13.4</v>
      </c>
      <c r="U138" s="164">
        <v>3.5</v>
      </c>
      <c r="Y138" s="164">
        <v>11</v>
      </c>
      <c r="Z138" s="164">
        <v>2.5</v>
      </c>
      <c r="AA138" s="164">
        <v>1.5</v>
      </c>
      <c r="AB138" s="164">
        <v>3</v>
      </c>
      <c r="AC138" s="164">
        <v>2.6</v>
      </c>
      <c r="AD138" s="164">
        <v>2.4</v>
      </c>
      <c r="AF138" s="164">
        <v>4.8</v>
      </c>
      <c r="AG138" s="164">
        <v>1.5</v>
      </c>
      <c r="AK138" s="164">
        <v>3.1</v>
      </c>
    </row>
    <row r="139" spans="1:37">
      <c r="A139" s="163">
        <v>29465</v>
      </c>
      <c r="B139" s="164">
        <v>25.3</v>
      </c>
      <c r="C139" s="164">
        <v>13.8</v>
      </c>
      <c r="D139" s="164">
        <v>48.1</v>
      </c>
      <c r="E139" s="164">
        <v>24.6</v>
      </c>
      <c r="F139" s="164">
        <v>39.200000000000003</v>
      </c>
      <c r="H139" s="164">
        <v>26.3</v>
      </c>
      <c r="I139" s="164">
        <v>55.7</v>
      </c>
      <c r="M139" s="164">
        <v>26.6</v>
      </c>
      <c r="N139" s="164">
        <v>11.5</v>
      </c>
      <c r="O139" s="164">
        <v>7</v>
      </c>
      <c r="P139" s="164">
        <v>6.7</v>
      </c>
      <c r="Q139" s="164">
        <v>9.3000000000000007</v>
      </c>
      <c r="R139" s="164">
        <v>11.4</v>
      </c>
      <c r="T139" s="164">
        <v>9.1</v>
      </c>
      <c r="U139" s="164">
        <v>3.5</v>
      </c>
      <c r="Y139" s="164">
        <v>9.9</v>
      </c>
      <c r="Z139" s="164">
        <v>2</v>
      </c>
      <c r="AA139" s="164">
        <v>2.2000000000000002</v>
      </c>
      <c r="AB139" s="164">
        <v>1.3</v>
      </c>
      <c r="AC139" s="164">
        <v>2.5</v>
      </c>
      <c r="AD139" s="164">
        <v>3.4</v>
      </c>
      <c r="AF139" s="164">
        <v>0</v>
      </c>
      <c r="AG139" s="164">
        <v>0</v>
      </c>
      <c r="AK139" s="164">
        <v>1.5</v>
      </c>
    </row>
    <row r="140" spans="1:37">
      <c r="A140" s="163">
        <v>29556</v>
      </c>
      <c r="B140" s="164">
        <v>26</v>
      </c>
      <c r="C140" s="164">
        <v>13.9</v>
      </c>
      <c r="D140" s="164">
        <v>49.2</v>
      </c>
      <c r="E140" s="164">
        <v>25.3</v>
      </c>
      <c r="F140" s="164">
        <v>40.1</v>
      </c>
      <c r="H140" s="164">
        <v>26.8</v>
      </c>
      <c r="I140" s="164">
        <v>55.7</v>
      </c>
      <c r="M140" s="164">
        <v>27.2</v>
      </c>
      <c r="N140" s="164">
        <v>12.1</v>
      </c>
      <c r="O140" s="164">
        <v>6.9</v>
      </c>
      <c r="P140" s="164">
        <v>7.2</v>
      </c>
      <c r="Q140" s="164">
        <v>10</v>
      </c>
      <c r="R140" s="164">
        <v>11.4</v>
      </c>
      <c r="T140" s="164">
        <v>7.2</v>
      </c>
      <c r="U140" s="164">
        <v>1.8</v>
      </c>
      <c r="Y140" s="164">
        <v>9.1999999999999993</v>
      </c>
      <c r="Z140" s="164">
        <v>2.8</v>
      </c>
      <c r="AA140" s="164">
        <v>0.7</v>
      </c>
      <c r="AB140" s="164">
        <v>2.2999999999999998</v>
      </c>
      <c r="AC140" s="164">
        <v>2.8</v>
      </c>
      <c r="AD140" s="164">
        <v>2.2999999999999998</v>
      </c>
      <c r="AF140" s="164">
        <v>1.9</v>
      </c>
      <c r="AG140" s="164">
        <v>0</v>
      </c>
      <c r="AK140" s="164">
        <v>2.2999999999999998</v>
      </c>
    </row>
    <row r="141" spans="1:37">
      <c r="A141" s="163">
        <v>29646</v>
      </c>
      <c r="B141" s="164">
        <v>26.6</v>
      </c>
      <c r="C141" s="164">
        <v>14.2</v>
      </c>
      <c r="D141" s="164">
        <v>49.6</v>
      </c>
      <c r="E141" s="164">
        <v>25.8</v>
      </c>
      <c r="F141" s="164">
        <v>41.2</v>
      </c>
      <c r="H141" s="164">
        <v>27.8</v>
      </c>
      <c r="I141" s="164">
        <v>55.7</v>
      </c>
      <c r="M141" s="164">
        <v>27.8</v>
      </c>
      <c r="N141" s="164">
        <v>9.9</v>
      </c>
      <c r="O141" s="164">
        <v>6.8</v>
      </c>
      <c r="P141" s="164">
        <v>7.6</v>
      </c>
      <c r="Q141" s="164">
        <v>10.3</v>
      </c>
      <c r="R141" s="164">
        <v>11.4</v>
      </c>
      <c r="T141" s="164">
        <v>10.8</v>
      </c>
      <c r="U141" s="164">
        <v>1.5</v>
      </c>
      <c r="Y141" s="164">
        <v>9.4</v>
      </c>
      <c r="Z141" s="164">
        <v>2.2999999999999998</v>
      </c>
      <c r="AA141" s="164">
        <v>2.2000000000000002</v>
      </c>
      <c r="AB141" s="164">
        <v>0.8</v>
      </c>
      <c r="AC141" s="164">
        <v>2</v>
      </c>
      <c r="AD141" s="164">
        <v>2.7</v>
      </c>
      <c r="AF141" s="164">
        <v>3.7</v>
      </c>
      <c r="AG141" s="164">
        <v>0</v>
      </c>
      <c r="AK141" s="164">
        <v>2.2000000000000002</v>
      </c>
    </row>
    <row r="142" spans="1:37">
      <c r="A142" s="163">
        <v>29738</v>
      </c>
      <c r="B142" s="164">
        <v>26.9</v>
      </c>
      <c r="C142" s="164">
        <v>14.4</v>
      </c>
      <c r="D142" s="164">
        <v>51.1</v>
      </c>
      <c r="E142" s="164">
        <v>26.5</v>
      </c>
      <c r="F142" s="164">
        <v>41.8</v>
      </c>
      <c r="H142" s="164">
        <v>28.9</v>
      </c>
      <c r="I142" s="164">
        <v>55.1</v>
      </c>
      <c r="M142" s="164">
        <v>28.4</v>
      </c>
      <c r="N142" s="164">
        <v>8.5</v>
      </c>
      <c r="O142" s="164">
        <v>6.7</v>
      </c>
      <c r="P142" s="164">
        <v>7.6</v>
      </c>
      <c r="Q142" s="164">
        <v>10.4</v>
      </c>
      <c r="R142" s="164">
        <v>10.3</v>
      </c>
      <c r="T142" s="164">
        <v>9.9</v>
      </c>
      <c r="U142" s="164">
        <v>-1.1000000000000001</v>
      </c>
      <c r="Y142" s="164">
        <v>8.4</v>
      </c>
      <c r="Z142" s="164">
        <v>1.1000000000000001</v>
      </c>
      <c r="AA142" s="164">
        <v>1.4</v>
      </c>
      <c r="AB142" s="164">
        <v>3</v>
      </c>
      <c r="AC142" s="164">
        <v>2.7</v>
      </c>
      <c r="AD142" s="164">
        <v>1.5</v>
      </c>
      <c r="AF142" s="164">
        <v>4</v>
      </c>
      <c r="AG142" s="164">
        <v>-1.1000000000000001</v>
      </c>
      <c r="AK142" s="164">
        <v>2.2000000000000002</v>
      </c>
    </row>
    <row r="143" spans="1:37">
      <c r="A143" s="163">
        <v>29830</v>
      </c>
      <c r="B143" s="164">
        <v>27.9</v>
      </c>
      <c r="C143" s="164">
        <v>14.9</v>
      </c>
      <c r="D143" s="164">
        <v>51.5</v>
      </c>
      <c r="E143" s="164">
        <v>27.2</v>
      </c>
      <c r="F143" s="164">
        <v>42.8</v>
      </c>
      <c r="H143" s="164">
        <v>28.9</v>
      </c>
      <c r="I143" s="164">
        <v>56.4</v>
      </c>
      <c r="M143" s="164">
        <v>29</v>
      </c>
      <c r="N143" s="164">
        <v>10.3</v>
      </c>
      <c r="O143" s="164">
        <v>8</v>
      </c>
      <c r="P143" s="164">
        <v>7.1</v>
      </c>
      <c r="Q143" s="164">
        <v>10.6</v>
      </c>
      <c r="R143" s="164">
        <v>9.1999999999999993</v>
      </c>
      <c r="T143" s="164">
        <v>9.9</v>
      </c>
      <c r="U143" s="164">
        <v>1.3</v>
      </c>
      <c r="Y143" s="164">
        <v>9</v>
      </c>
      <c r="Z143" s="164">
        <v>3.7</v>
      </c>
      <c r="AA143" s="164">
        <v>3.5</v>
      </c>
      <c r="AB143" s="164">
        <v>0.8</v>
      </c>
      <c r="AC143" s="164">
        <v>2.6</v>
      </c>
      <c r="AD143" s="164">
        <v>2.4</v>
      </c>
      <c r="AF143" s="164">
        <v>0</v>
      </c>
      <c r="AG143" s="164">
        <v>2.4</v>
      </c>
      <c r="AK143" s="164">
        <v>2.1</v>
      </c>
    </row>
    <row r="144" spans="1:37">
      <c r="A144" s="163">
        <v>29921</v>
      </c>
      <c r="B144" s="164">
        <v>28.4</v>
      </c>
      <c r="C144" s="164">
        <v>15.1</v>
      </c>
      <c r="D144" s="164">
        <v>52.9</v>
      </c>
      <c r="E144" s="164">
        <v>28.1</v>
      </c>
      <c r="F144" s="164">
        <v>44.3</v>
      </c>
      <c r="H144" s="164">
        <v>30.2</v>
      </c>
      <c r="I144" s="164">
        <v>59.1</v>
      </c>
      <c r="M144" s="164">
        <v>30.2</v>
      </c>
      <c r="N144" s="164">
        <v>9.1999999999999993</v>
      </c>
      <c r="O144" s="164">
        <v>8.6</v>
      </c>
      <c r="P144" s="164">
        <v>7.5</v>
      </c>
      <c r="Q144" s="164">
        <v>11.1</v>
      </c>
      <c r="R144" s="164">
        <v>10.5</v>
      </c>
      <c r="T144" s="164">
        <v>12.7</v>
      </c>
      <c r="U144" s="164">
        <v>6.1</v>
      </c>
      <c r="Y144" s="164">
        <v>11</v>
      </c>
      <c r="Z144" s="164">
        <v>1.8</v>
      </c>
      <c r="AA144" s="164">
        <v>1.3</v>
      </c>
      <c r="AB144" s="164">
        <v>2.7</v>
      </c>
      <c r="AC144" s="164">
        <v>3.3</v>
      </c>
      <c r="AD144" s="164">
        <v>3.5</v>
      </c>
      <c r="AF144" s="164">
        <v>4.5</v>
      </c>
      <c r="AG144" s="164">
        <v>4.8</v>
      </c>
      <c r="AK144" s="164">
        <v>4.0999999999999996</v>
      </c>
    </row>
    <row r="145" spans="1:37">
      <c r="A145" s="163">
        <v>30011</v>
      </c>
      <c r="B145" s="164">
        <v>28.6</v>
      </c>
      <c r="C145" s="164">
        <v>15.6</v>
      </c>
      <c r="D145" s="164">
        <v>53.1</v>
      </c>
      <c r="E145" s="164">
        <v>28.7</v>
      </c>
      <c r="F145" s="164">
        <v>45.5</v>
      </c>
      <c r="H145" s="164">
        <v>30.6</v>
      </c>
      <c r="I145" s="164">
        <v>60.9</v>
      </c>
      <c r="K145" s="164">
        <v>13.1</v>
      </c>
      <c r="M145" s="164">
        <v>30.8</v>
      </c>
      <c r="N145" s="164">
        <v>7.5</v>
      </c>
      <c r="O145" s="164">
        <v>9.9</v>
      </c>
      <c r="P145" s="164">
        <v>7.1</v>
      </c>
      <c r="Q145" s="164">
        <v>11.2</v>
      </c>
      <c r="R145" s="164">
        <v>10.4</v>
      </c>
      <c r="T145" s="164">
        <v>10.1</v>
      </c>
      <c r="U145" s="164">
        <v>9.3000000000000007</v>
      </c>
      <c r="Y145" s="164">
        <v>10.8</v>
      </c>
      <c r="Z145" s="164">
        <v>0.7</v>
      </c>
      <c r="AA145" s="164">
        <v>3.3</v>
      </c>
      <c r="AB145" s="164">
        <v>0.4</v>
      </c>
      <c r="AC145" s="164">
        <v>2.1</v>
      </c>
      <c r="AD145" s="164">
        <v>2.7</v>
      </c>
      <c r="AF145" s="164">
        <v>1.3</v>
      </c>
      <c r="AG145" s="164">
        <v>3</v>
      </c>
      <c r="AK145" s="164">
        <v>2</v>
      </c>
    </row>
    <row r="146" spans="1:37">
      <c r="A146" s="163">
        <v>30103</v>
      </c>
      <c r="B146" s="164">
        <v>29</v>
      </c>
      <c r="C146" s="164">
        <v>15.9</v>
      </c>
      <c r="D146" s="164">
        <v>54.5</v>
      </c>
      <c r="E146" s="164">
        <v>29.6</v>
      </c>
      <c r="F146" s="164">
        <v>46.9</v>
      </c>
      <c r="H146" s="164">
        <v>31.5</v>
      </c>
      <c r="I146" s="164">
        <v>61.8</v>
      </c>
      <c r="K146" s="164">
        <v>13.1</v>
      </c>
      <c r="M146" s="164">
        <v>31.5</v>
      </c>
      <c r="N146" s="164">
        <v>7.8</v>
      </c>
      <c r="O146" s="164">
        <v>10.4</v>
      </c>
      <c r="P146" s="164">
        <v>6.7</v>
      </c>
      <c r="Q146" s="164">
        <v>11.7</v>
      </c>
      <c r="R146" s="164">
        <v>12.2</v>
      </c>
      <c r="T146" s="164">
        <v>9</v>
      </c>
      <c r="U146" s="164">
        <v>12.2</v>
      </c>
      <c r="Y146" s="164">
        <v>10.9</v>
      </c>
      <c r="Z146" s="164">
        <v>1.4</v>
      </c>
      <c r="AA146" s="164">
        <v>1.9</v>
      </c>
      <c r="AB146" s="164">
        <v>2.6</v>
      </c>
      <c r="AC146" s="164">
        <v>3.1</v>
      </c>
      <c r="AD146" s="164">
        <v>3.1</v>
      </c>
      <c r="AF146" s="164">
        <v>2.9</v>
      </c>
      <c r="AG146" s="164">
        <v>1.5</v>
      </c>
      <c r="AI146" s="164">
        <v>0</v>
      </c>
      <c r="AK146" s="164">
        <v>2.2999999999999998</v>
      </c>
    </row>
    <row r="147" spans="1:37">
      <c r="A147" s="163">
        <v>30195</v>
      </c>
      <c r="B147" s="164">
        <v>29.9</v>
      </c>
      <c r="C147" s="164">
        <v>16.600000000000001</v>
      </c>
      <c r="D147" s="164">
        <v>55</v>
      </c>
      <c r="E147" s="164">
        <v>30.4</v>
      </c>
      <c r="F147" s="164">
        <v>48.3</v>
      </c>
      <c r="H147" s="164">
        <v>33.299999999999997</v>
      </c>
      <c r="I147" s="164">
        <v>63.6</v>
      </c>
      <c r="K147" s="164">
        <v>13.1</v>
      </c>
      <c r="M147" s="164">
        <v>32.6</v>
      </c>
      <c r="N147" s="164">
        <v>7.2</v>
      </c>
      <c r="O147" s="164">
        <v>11.4</v>
      </c>
      <c r="P147" s="164">
        <v>6.8</v>
      </c>
      <c r="Q147" s="164">
        <v>11.8</v>
      </c>
      <c r="R147" s="164">
        <v>12.9</v>
      </c>
      <c r="T147" s="164">
        <v>15.2</v>
      </c>
      <c r="U147" s="164">
        <v>12.8</v>
      </c>
      <c r="Y147" s="164">
        <v>12.4</v>
      </c>
      <c r="Z147" s="164">
        <v>3.1</v>
      </c>
      <c r="AA147" s="164">
        <v>4.4000000000000004</v>
      </c>
      <c r="AB147" s="164">
        <v>0.9</v>
      </c>
      <c r="AC147" s="164">
        <v>2.7</v>
      </c>
      <c r="AD147" s="164">
        <v>3</v>
      </c>
      <c r="AF147" s="164">
        <v>5.7</v>
      </c>
      <c r="AG147" s="164">
        <v>2.9</v>
      </c>
      <c r="AI147" s="164">
        <v>0</v>
      </c>
      <c r="AK147" s="164">
        <v>3.5</v>
      </c>
    </row>
    <row r="148" spans="1:37">
      <c r="A148" s="163">
        <v>30286</v>
      </c>
      <c r="B148" s="164">
        <v>30.6</v>
      </c>
      <c r="C148" s="164">
        <v>17.5</v>
      </c>
      <c r="D148" s="164">
        <v>56.3</v>
      </c>
      <c r="E148" s="164">
        <v>31.3</v>
      </c>
      <c r="F148" s="164">
        <v>50.1</v>
      </c>
      <c r="H148" s="164">
        <v>33.700000000000003</v>
      </c>
      <c r="I148" s="164">
        <v>66.099999999999994</v>
      </c>
      <c r="K148" s="164">
        <v>13.1</v>
      </c>
      <c r="M148" s="164">
        <v>33.6</v>
      </c>
      <c r="N148" s="164">
        <v>7.7</v>
      </c>
      <c r="O148" s="164">
        <v>15.9</v>
      </c>
      <c r="P148" s="164">
        <v>6.4</v>
      </c>
      <c r="Q148" s="164">
        <v>11.4</v>
      </c>
      <c r="R148" s="164">
        <v>13.1</v>
      </c>
      <c r="T148" s="164">
        <v>11.6</v>
      </c>
      <c r="U148" s="164">
        <v>11.8</v>
      </c>
      <c r="Y148" s="164">
        <v>11.3</v>
      </c>
      <c r="Z148" s="164">
        <v>2.2999999999999998</v>
      </c>
      <c r="AA148" s="164">
        <v>5.4</v>
      </c>
      <c r="AB148" s="164">
        <v>2.4</v>
      </c>
      <c r="AC148" s="164">
        <v>3</v>
      </c>
      <c r="AD148" s="164">
        <v>3.7</v>
      </c>
      <c r="AF148" s="164">
        <v>1.2</v>
      </c>
      <c r="AG148" s="164">
        <v>3.9</v>
      </c>
      <c r="AI148" s="164">
        <v>0</v>
      </c>
      <c r="AK148" s="164">
        <v>3.1</v>
      </c>
    </row>
    <row r="149" spans="1:37">
      <c r="A149" s="163">
        <v>30376</v>
      </c>
      <c r="B149" s="164">
        <v>31.2</v>
      </c>
      <c r="C149" s="164">
        <v>17.7</v>
      </c>
      <c r="D149" s="164">
        <v>56.4</v>
      </c>
      <c r="E149" s="164">
        <v>31.7</v>
      </c>
      <c r="F149" s="164">
        <v>50.9</v>
      </c>
      <c r="H149" s="164">
        <v>34.700000000000003</v>
      </c>
      <c r="I149" s="164">
        <v>66.099999999999994</v>
      </c>
      <c r="K149" s="164">
        <v>14.8</v>
      </c>
      <c r="M149" s="164">
        <v>34.299999999999997</v>
      </c>
      <c r="N149" s="164">
        <v>9.1</v>
      </c>
      <c r="O149" s="164">
        <v>13.5</v>
      </c>
      <c r="P149" s="164">
        <v>6.2</v>
      </c>
      <c r="Q149" s="164">
        <v>10.5</v>
      </c>
      <c r="R149" s="164">
        <v>11.9</v>
      </c>
      <c r="T149" s="164">
        <v>13.4</v>
      </c>
      <c r="U149" s="164">
        <v>8.5</v>
      </c>
      <c r="W149" s="164">
        <v>13</v>
      </c>
      <c r="Y149" s="164">
        <v>11.4</v>
      </c>
      <c r="Z149" s="164">
        <v>2</v>
      </c>
      <c r="AA149" s="164">
        <v>1.1000000000000001</v>
      </c>
      <c r="AB149" s="164">
        <v>0.2</v>
      </c>
      <c r="AC149" s="164">
        <v>1.3</v>
      </c>
      <c r="AD149" s="164">
        <v>1.6</v>
      </c>
      <c r="AF149" s="164">
        <v>3</v>
      </c>
      <c r="AG149" s="164">
        <v>0</v>
      </c>
      <c r="AI149" s="164">
        <v>13</v>
      </c>
      <c r="AK149" s="164">
        <v>2.1</v>
      </c>
    </row>
    <row r="150" spans="1:37">
      <c r="A150" s="163">
        <v>30468</v>
      </c>
      <c r="B150" s="164">
        <v>32.5</v>
      </c>
      <c r="C150" s="164">
        <v>18.100000000000001</v>
      </c>
      <c r="D150" s="164">
        <v>58.3</v>
      </c>
      <c r="E150" s="164">
        <v>32.200000000000003</v>
      </c>
      <c r="F150" s="164">
        <v>51.5</v>
      </c>
      <c r="H150" s="164">
        <v>34.700000000000003</v>
      </c>
      <c r="I150" s="164">
        <v>66.099999999999994</v>
      </c>
      <c r="K150" s="164">
        <v>14.8</v>
      </c>
      <c r="M150" s="164">
        <v>35</v>
      </c>
      <c r="N150" s="164">
        <v>12.1</v>
      </c>
      <c r="O150" s="164">
        <v>13.8</v>
      </c>
      <c r="P150" s="164">
        <v>7</v>
      </c>
      <c r="Q150" s="164">
        <v>8.8000000000000007</v>
      </c>
      <c r="R150" s="164">
        <v>9.8000000000000007</v>
      </c>
      <c r="T150" s="164">
        <v>10.199999999999999</v>
      </c>
      <c r="U150" s="164">
        <v>7</v>
      </c>
      <c r="W150" s="164">
        <v>13</v>
      </c>
      <c r="Y150" s="164">
        <v>11.1</v>
      </c>
      <c r="Z150" s="164">
        <v>4.2</v>
      </c>
      <c r="AA150" s="164">
        <v>2.2999999999999998</v>
      </c>
      <c r="AB150" s="164">
        <v>3.4</v>
      </c>
      <c r="AC150" s="164">
        <v>1.6</v>
      </c>
      <c r="AD150" s="164">
        <v>1.2</v>
      </c>
      <c r="AF150" s="164">
        <v>0</v>
      </c>
      <c r="AG150" s="164">
        <v>0</v>
      </c>
      <c r="AI150" s="164">
        <v>0</v>
      </c>
      <c r="AK150" s="164">
        <v>2</v>
      </c>
    </row>
    <row r="151" spans="1:37">
      <c r="A151" s="163">
        <v>30560</v>
      </c>
      <c r="B151" s="164">
        <v>33</v>
      </c>
      <c r="C151" s="164">
        <v>18.5</v>
      </c>
      <c r="D151" s="164">
        <v>58.3</v>
      </c>
      <c r="E151" s="164">
        <v>32.5</v>
      </c>
      <c r="F151" s="164">
        <v>52.4</v>
      </c>
      <c r="H151" s="164">
        <v>36</v>
      </c>
      <c r="I151" s="164">
        <v>66.099999999999994</v>
      </c>
      <c r="K151" s="164">
        <v>14.8</v>
      </c>
      <c r="M151" s="164">
        <v>35.6</v>
      </c>
      <c r="N151" s="164">
        <v>10.4</v>
      </c>
      <c r="O151" s="164">
        <v>11.4</v>
      </c>
      <c r="P151" s="164">
        <v>6</v>
      </c>
      <c r="Q151" s="164">
        <v>6.9</v>
      </c>
      <c r="R151" s="164">
        <v>8.5</v>
      </c>
      <c r="T151" s="164">
        <v>8.1</v>
      </c>
      <c r="U151" s="164">
        <v>3.9</v>
      </c>
      <c r="W151" s="164">
        <v>13</v>
      </c>
      <c r="Y151" s="164">
        <v>9.1999999999999993</v>
      </c>
      <c r="Z151" s="164">
        <v>1.5</v>
      </c>
      <c r="AA151" s="164">
        <v>2.2000000000000002</v>
      </c>
      <c r="AB151" s="164">
        <v>0</v>
      </c>
      <c r="AC151" s="164">
        <v>0.9</v>
      </c>
      <c r="AD151" s="164">
        <v>1.7</v>
      </c>
      <c r="AF151" s="164">
        <v>3.7</v>
      </c>
      <c r="AG151" s="164">
        <v>0</v>
      </c>
      <c r="AI151" s="164">
        <v>0</v>
      </c>
      <c r="AK151" s="164">
        <v>1.7</v>
      </c>
    </row>
    <row r="152" spans="1:37">
      <c r="A152" s="163">
        <v>30651</v>
      </c>
      <c r="B152" s="164">
        <v>33.4</v>
      </c>
      <c r="C152" s="164">
        <v>19.600000000000001</v>
      </c>
      <c r="D152" s="164">
        <v>59.6</v>
      </c>
      <c r="E152" s="164">
        <v>33.4</v>
      </c>
      <c r="F152" s="164">
        <v>53.9</v>
      </c>
      <c r="H152" s="164">
        <v>37</v>
      </c>
      <c r="I152" s="164">
        <v>72.5</v>
      </c>
      <c r="K152" s="164">
        <v>14.8</v>
      </c>
      <c r="M152" s="164">
        <v>36.5</v>
      </c>
      <c r="N152" s="164">
        <v>9.1999999999999993</v>
      </c>
      <c r="O152" s="164">
        <v>12</v>
      </c>
      <c r="P152" s="164">
        <v>5.9</v>
      </c>
      <c r="Q152" s="164">
        <v>6.7</v>
      </c>
      <c r="R152" s="164">
        <v>7.6</v>
      </c>
      <c r="T152" s="164">
        <v>9.8000000000000007</v>
      </c>
      <c r="U152" s="164">
        <v>9.6999999999999993</v>
      </c>
      <c r="W152" s="164">
        <v>13</v>
      </c>
      <c r="Y152" s="164">
        <v>8.6</v>
      </c>
      <c r="Z152" s="164">
        <v>1.2</v>
      </c>
      <c r="AA152" s="164">
        <v>5.9</v>
      </c>
      <c r="AB152" s="164">
        <v>2.2000000000000002</v>
      </c>
      <c r="AC152" s="164">
        <v>2.8</v>
      </c>
      <c r="AD152" s="164">
        <v>2.9</v>
      </c>
      <c r="AF152" s="164">
        <v>2.8</v>
      </c>
      <c r="AG152" s="164">
        <v>9.6999999999999993</v>
      </c>
      <c r="AI152" s="164">
        <v>0</v>
      </c>
      <c r="AK152" s="164">
        <v>2.5</v>
      </c>
    </row>
    <row r="153" spans="1:37">
      <c r="A153" s="163">
        <v>30742</v>
      </c>
      <c r="B153" s="164">
        <v>33.9</v>
      </c>
      <c r="C153" s="164">
        <v>20</v>
      </c>
      <c r="D153" s="164">
        <v>59.8</v>
      </c>
      <c r="E153" s="164">
        <v>33.9</v>
      </c>
      <c r="F153" s="164">
        <v>54.3</v>
      </c>
      <c r="H153" s="164">
        <v>37.299999999999997</v>
      </c>
      <c r="I153" s="164">
        <v>72.599999999999994</v>
      </c>
      <c r="K153" s="164">
        <v>16.399999999999999</v>
      </c>
      <c r="M153" s="164">
        <v>36.299999999999997</v>
      </c>
      <c r="N153" s="164">
        <v>8.6999999999999993</v>
      </c>
      <c r="O153" s="164">
        <v>13</v>
      </c>
      <c r="P153" s="164">
        <v>6</v>
      </c>
      <c r="Q153" s="164">
        <v>6.9</v>
      </c>
      <c r="R153" s="164">
        <v>6.7</v>
      </c>
      <c r="T153" s="164">
        <v>7.5</v>
      </c>
      <c r="U153" s="164">
        <v>9.8000000000000007</v>
      </c>
      <c r="W153" s="164">
        <v>10.8</v>
      </c>
      <c r="Y153" s="164">
        <v>5.8</v>
      </c>
      <c r="Z153" s="164">
        <v>1.5</v>
      </c>
      <c r="AA153" s="164">
        <v>2</v>
      </c>
      <c r="AB153" s="164">
        <v>0.3</v>
      </c>
      <c r="AC153" s="164">
        <v>1.5</v>
      </c>
      <c r="AD153" s="164">
        <v>0.7</v>
      </c>
      <c r="AF153" s="164">
        <v>0.8</v>
      </c>
      <c r="AG153" s="164">
        <v>0.1</v>
      </c>
      <c r="AI153" s="164">
        <v>10.8</v>
      </c>
      <c r="AK153" s="164">
        <v>-0.5</v>
      </c>
    </row>
    <row r="154" spans="1:37">
      <c r="A154" s="163">
        <v>30834</v>
      </c>
      <c r="B154" s="164">
        <v>33.799999999999997</v>
      </c>
      <c r="C154" s="164">
        <v>20.5</v>
      </c>
      <c r="D154" s="164">
        <v>61.5</v>
      </c>
      <c r="E154" s="164">
        <v>34.6</v>
      </c>
      <c r="F154" s="164">
        <v>54.7</v>
      </c>
      <c r="H154" s="164">
        <v>37.9</v>
      </c>
      <c r="I154" s="164">
        <v>72.599999999999994</v>
      </c>
      <c r="K154" s="164">
        <v>16.399999999999999</v>
      </c>
      <c r="M154" s="164">
        <v>36.4</v>
      </c>
      <c r="N154" s="164">
        <v>4</v>
      </c>
      <c r="O154" s="164">
        <v>13.3</v>
      </c>
      <c r="P154" s="164">
        <v>5.5</v>
      </c>
      <c r="Q154" s="164">
        <v>7.5</v>
      </c>
      <c r="R154" s="164">
        <v>6.2</v>
      </c>
      <c r="T154" s="164">
        <v>9.1999999999999993</v>
      </c>
      <c r="U154" s="164">
        <v>9.8000000000000007</v>
      </c>
      <c r="W154" s="164">
        <v>10.8</v>
      </c>
      <c r="Y154" s="164">
        <v>4</v>
      </c>
      <c r="Z154" s="164">
        <v>-0.3</v>
      </c>
      <c r="AA154" s="164">
        <v>2.5</v>
      </c>
      <c r="AB154" s="164">
        <v>2.8</v>
      </c>
      <c r="AC154" s="164">
        <v>2.1</v>
      </c>
      <c r="AD154" s="164">
        <v>0.7</v>
      </c>
      <c r="AF154" s="164">
        <v>1.6</v>
      </c>
      <c r="AG154" s="164">
        <v>0</v>
      </c>
      <c r="AI154" s="164">
        <v>0</v>
      </c>
      <c r="AK154" s="164">
        <v>0.3</v>
      </c>
    </row>
    <row r="155" spans="1:37">
      <c r="A155" s="163">
        <v>30926</v>
      </c>
      <c r="B155" s="164">
        <v>34.5</v>
      </c>
      <c r="C155" s="164">
        <v>20.8</v>
      </c>
      <c r="D155" s="164">
        <v>61.8</v>
      </c>
      <c r="E155" s="164">
        <v>35.200000000000003</v>
      </c>
      <c r="F155" s="164">
        <v>55.3</v>
      </c>
      <c r="H155" s="164">
        <v>38.4</v>
      </c>
      <c r="I155" s="164">
        <v>72.599999999999994</v>
      </c>
      <c r="K155" s="164">
        <v>16.5</v>
      </c>
      <c r="M155" s="164">
        <v>36.9</v>
      </c>
      <c r="N155" s="164">
        <v>4.5</v>
      </c>
      <c r="O155" s="164">
        <v>12.4</v>
      </c>
      <c r="P155" s="164">
        <v>6</v>
      </c>
      <c r="Q155" s="164">
        <v>8.3000000000000007</v>
      </c>
      <c r="R155" s="164">
        <v>5.5</v>
      </c>
      <c r="T155" s="164">
        <v>6.7</v>
      </c>
      <c r="U155" s="164">
        <v>9.8000000000000007</v>
      </c>
      <c r="W155" s="164">
        <v>11.5</v>
      </c>
      <c r="Y155" s="164">
        <v>3.7</v>
      </c>
      <c r="Z155" s="164">
        <v>2.1</v>
      </c>
      <c r="AA155" s="164">
        <v>1.5</v>
      </c>
      <c r="AB155" s="164">
        <v>0.5</v>
      </c>
      <c r="AC155" s="164">
        <v>1.7</v>
      </c>
      <c r="AD155" s="164">
        <v>1.1000000000000001</v>
      </c>
      <c r="AF155" s="164">
        <v>1.3</v>
      </c>
      <c r="AG155" s="164">
        <v>0</v>
      </c>
      <c r="AI155" s="164">
        <v>0.6</v>
      </c>
      <c r="AK155" s="164">
        <v>1.4</v>
      </c>
    </row>
    <row r="156" spans="1:37">
      <c r="A156" s="163">
        <v>31017</v>
      </c>
      <c r="B156" s="164">
        <v>35</v>
      </c>
      <c r="C156" s="164">
        <v>21.2</v>
      </c>
      <c r="D156" s="164">
        <v>63.3</v>
      </c>
      <c r="E156" s="164">
        <v>35.799999999999997</v>
      </c>
      <c r="F156" s="164">
        <v>55.8</v>
      </c>
      <c r="H156" s="164">
        <v>38.700000000000003</v>
      </c>
      <c r="I156" s="164">
        <v>72.599999999999994</v>
      </c>
      <c r="K156" s="164">
        <v>16.5</v>
      </c>
      <c r="M156" s="164">
        <v>37.4</v>
      </c>
      <c r="N156" s="164">
        <v>4.8</v>
      </c>
      <c r="O156" s="164">
        <v>8.1999999999999993</v>
      </c>
      <c r="P156" s="164">
        <v>6.2</v>
      </c>
      <c r="Q156" s="164">
        <v>7.2</v>
      </c>
      <c r="R156" s="164">
        <v>3.5</v>
      </c>
      <c r="T156" s="164">
        <v>4.5999999999999996</v>
      </c>
      <c r="U156" s="164">
        <v>0.1</v>
      </c>
      <c r="W156" s="164">
        <v>11.5</v>
      </c>
      <c r="Y156" s="164">
        <v>2.5</v>
      </c>
      <c r="Z156" s="164">
        <v>1.4</v>
      </c>
      <c r="AA156" s="164">
        <v>1.9</v>
      </c>
      <c r="AB156" s="164">
        <v>2.4</v>
      </c>
      <c r="AC156" s="164">
        <v>1.7</v>
      </c>
      <c r="AD156" s="164">
        <v>0.9</v>
      </c>
      <c r="AF156" s="164">
        <v>0.8</v>
      </c>
      <c r="AG156" s="164">
        <v>0</v>
      </c>
      <c r="AI156" s="164">
        <v>0</v>
      </c>
      <c r="AK156" s="164">
        <v>1.4</v>
      </c>
    </row>
    <row r="157" spans="1:37">
      <c r="A157" s="163">
        <v>31107</v>
      </c>
      <c r="B157" s="164">
        <v>35.4</v>
      </c>
      <c r="C157" s="164">
        <v>21.5</v>
      </c>
      <c r="D157" s="164">
        <v>63.5</v>
      </c>
      <c r="E157" s="164">
        <v>36.299999999999997</v>
      </c>
      <c r="F157" s="164">
        <v>56.7</v>
      </c>
      <c r="H157" s="164">
        <v>39.4</v>
      </c>
      <c r="I157" s="164">
        <v>74.8</v>
      </c>
      <c r="K157" s="164">
        <v>17.899999999999999</v>
      </c>
      <c r="M157" s="164">
        <v>37.9</v>
      </c>
      <c r="N157" s="164">
        <v>4.4000000000000004</v>
      </c>
      <c r="O157" s="164">
        <v>7.5</v>
      </c>
      <c r="P157" s="164">
        <v>6.2</v>
      </c>
      <c r="Q157" s="164">
        <v>7.1</v>
      </c>
      <c r="R157" s="164">
        <v>4.4000000000000004</v>
      </c>
      <c r="T157" s="164">
        <v>5.6</v>
      </c>
      <c r="U157" s="164">
        <v>3</v>
      </c>
      <c r="W157" s="164">
        <v>9.1</v>
      </c>
      <c r="Y157" s="164">
        <v>4.4000000000000004</v>
      </c>
      <c r="Z157" s="164">
        <v>1.1000000000000001</v>
      </c>
      <c r="AA157" s="164">
        <v>1.4</v>
      </c>
      <c r="AB157" s="164">
        <v>0.3</v>
      </c>
      <c r="AC157" s="164">
        <v>1.4</v>
      </c>
      <c r="AD157" s="164">
        <v>1.6</v>
      </c>
      <c r="AF157" s="164">
        <v>1.8</v>
      </c>
      <c r="AG157" s="164">
        <v>3</v>
      </c>
      <c r="AI157" s="164">
        <v>8.5</v>
      </c>
      <c r="AK157" s="164">
        <v>1.3</v>
      </c>
    </row>
    <row r="158" spans="1:37">
      <c r="A158" s="163">
        <v>31199</v>
      </c>
      <c r="B158" s="164">
        <v>36</v>
      </c>
      <c r="C158" s="164">
        <v>21.8</v>
      </c>
      <c r="D158" s="164">
        <v>65.3</v>
      </c>
      <c r="E158" s="164">
        <v>37.200000000000003</v>
      </c>
      <c r="F158" s="164">
        <v>57.6</v>
      </c>
      <c r="H158" s="164">
        <v>41.2</v>
      </c>
      <c r="I158" s="164">
        <v>76.400000000000006</v>
      </c>
      <c r="K158" s="164">
        <v>17.899999999999999</v>
      </c>
      <c r="M158" s="164">
        <v>38.799999999999997</v>
      </c>
      <c r="N158" s="164">
        <v>6.5</v>
      </c>
      <c r="O158" s="164">
        <v>6.3</v>
      </c>
      <c r="P158" s="164">
        <v>6.2</v>
      </c>
      <c r="Q158" s="164">
        <v>7.5</v>
      </c>
      <c r="R158" s="164">
        <v>5.3</v>
      </c>
      <c r="T158" s="164">
        <v>8.6999999999999993</v>
      </c>
      <c r="U158" s="164">
        <v>5.2</v>
      </c>
      <c r="W158" s="164">
        <v>9.1</v>
      </c>
      <c r="Y158" s="164">
        <v>6.6</v>
      </c>
      <c r="Z158" s="164">
        <v>1.7</v>
      </c>
      <c r="AA158" s="164">
        <v>1.4</v>
      </c>
      <c r="AB158" s="164">
        <v>2.8</v>
      </c>
      <c r="AC158" s="164">
        <v>2.5</v>
      </c>
      <c r="AD158" s="164">
        <v>1.6</v>
      </c>
      <c r="AF158" s="164">
        <v>4.5999999999999996</v>
      </c>
      <c r="AG158" s="164">
        <v>2.1</v>
      </c>
      <c r="AI158" s="164">
        <v>0</v>
      </c>
      <c r="AK158" s="164">
        <v>2.4</v>
      </c>
    </row>
    <row r="159" spans="1:37">
      <c r="A159" s="163">
        <v>31291</v>
      </c>
      <c r="B159" s="164">
        <v>36.700000000000003</v>
      </c>
      <c r="C159" s="164">
        <v>22.4</v>
      </c>
      <c r="D159" s="164">
        <v>66.099999999999994</v>
      </c>
      <c r="E159" s="164">
        <v>38</v>
      </c>
      <c r="F159" s="164">
        <v>58.8</v>
      </c>
      <c r="H159" s="164">
        <v>42</v>
      </c>
      <c r="I159" s="164">
        <v>76.400000000000006</v>
      </c>
      <c r="K159" s="164">
        <v>17.899999999999999</v>
      </c>
      <c r="M159" s="164">
        <v>39.700000000000003</v>
      </c>
      <c r="N159" s="164">
        <v>6.4</v>
      </c>
      <c r="O159" s="164">
        <v>7.7</v>
      </c>
      <c r="P159" s="164">
        <v>7</v>
      </c>
      <c r="Q159" s="164">
        <v>8</v>
      </c>
      <c r="R159" s="164">
        <v>6.3</v>
      </c>
      <c r="T159" s="164">
        <v>9.4</v>
      </c>
      <c r="U159" s="164">
        <v>5.2</v>
      </c>
      <c r="W159" s="164">
        <v>8.5</v>
      </c>
      <c r="Y159" s="164">
        <v>7.6</v>
      </c>
      <c r="Z159" s="164">
        <v>1.9</v>
      </c>
      <c r="AA159" s="164">
        <v>2.8</v>
      </c>
      <c r="AB159" s="164">
        <v>1.2</v>
      </c>
      <c r="AC159" s="164">
        <v>2.2000000000000002</v>
      </c>
      <c r="AD159" s="164">
        <v>2.1</v>
      </c>
      <c r="AF159" s="164">
        <v>1.9</v>
      </c>
      <c r="AG159" s="164">
        <v>0</v>
      </c>
      <c r="AI159" s="164">
        <v>0</v>
      </c>
      <c r="AK159" s="164">
        <v>2.2999999999999998</v>
      </c>
    </row>
    <row r="160" spans="1:37">
      <c r="A160" s="163">
        <v>31382</v>
      </c>
      <c r="B160" s="164">
        <v>37.6</v>
      </c>
      <c r="C160" s="164">
        <v>22.9</v>
      </c>
      <c r="D160" s="164">
        <v>68.3</v>
      </c>
      <c r="E160" s="164">
        <v>38.9</v>
      </c>
      <c r="F160" s="164">
        <v>60.6</v>
      </c>
      <c r="H160" s="164">
        <v>42.3</v>
      </c>
      <c r="I160" s="164">
        <v>77.900000000000006</v>
      </c>
      <c r="K160" s="164">
        <v>17.899999999999999</v>
      </c>
      <c r="M160" s="164">
        <v>40.5</v>
      </c>
      <c r="N160" s="164">
        <v>7.4</v>
      </c>
      <c r="O160" s="164">
        <v>8</v>
      </c>
      <c r="P160" s="164">
        <v>7.9</v>
      </c>
      <c r="Q160" s="164">
        <v>8.6999999999999993</v>
      </c>
      <c r="R160" s="164">
        <v>8.6</v>
      </c>
      <c r="T160" s="164">
        <v>9.3000000000000007</v>
      </c>
      <c r="U160" s="164">
        <v>7.3</v>
      </c>
      <c r="W160" s="164">
        <v>8.5</v>
      </c>
      <c r="Y160" s="164">
        <v>8.3000000000000007</v>
      </c>
      <c r="Z160" s="164">
        <v>2.5</v>
      </c>
      <c r="AA160" s="164">
        <v>2.2000000000000002</v>
      </c>
      <c r="AB160" s="164">
        <v>3.3</v>
      </c>
      <c r="AC160" s="164">
        <v>2.4</v>
      </c>
      <c r="AD160" s="164">
        <v>3.1</v>
      </c>
      <c r="AF160" s="164">
        <v>0.7</v>
      </c>
      <c r="AG160" s="164">
        <v>2</v>
      </c>
      <c r="AI160" s="164">
        <v>0</v>
      </c>
      <c r="AK160" s="164">
        <v>2</v>
      </c>
    </row>
    <row r="161" spans="1:37">
      <c r="A161" s="163">
        <v>31472</v>
      </c>
      <c r="B161" s="164">
        <v>38.299999999999997</v>
      </c>
      <c r="C161" s="164">
        <v>23.6</v>
      </c>
      <c r="D161" s="164">
        <v>68.7</v>
      </c>
      <c r="E161" s="164">
        <v>39.6</v>
      </c>
      <c r="F161" s="164">
        <v>61.7</v>
      </c>
      <c r="H161" s="164">
        <v>43.7</v>
      </c>
      <c r="I161" s="164">
        <v>78.5</v>
      </c>
      <c r="K161" s="164">
        <v>19.7</v>
      </c>
      <c r="M161" s="164">
        <v>41.4</v>
      </c>
      <c r="N161" s="164">
        <v>8.1999999999999993</v>
      </c>
      <c r="O161" s="164">
        <v>9.8000000000000007</v>
      </c>
      <c r="P161" s="164">
        <v>8.1999999999999993</v>
      </c>
      <c r="Q161" s="164">
        <v>9.1</v>
      </c>
      <c r="R161" s="164">
        <v>8.8000000000000007</v>
      </c>
      <c r="T161" s="164">
        <v>10.9</v>
      </c>
      <c r="U161" s="164">
        <v>4.9000000000000004</v>
      </c>
      <c r="W161" s="164">
        <v>10.1</v>
      </c>
      <c r="Y161" s="164">
        <v>9.1999999999999993</v>
      </c>
      <c r="Z161" s="164">
        <v>1.9</v>
      </c>
      <c r="AA161" s="164">
        <v>3.1</v>
      </c>
      <c r="AB161" s="164">
        <v>0.6</v>
      </c>
      <c r="AC161" s="164">
        <v>1.8</v>
      </c>
      <c r="AD161" s="164">
        <v>1.8</v>
      </c>
      <c r="AF161" s="164">
        <v>3.3</v>
      </c>
      <c r="AG161" s="164">
        <v>0.8</v>
      </c>
      <c r="AI161" s="164">
        <v>10.1</v>
      </c>
      <c r="AK161" s="164">
        <v>2.2000000000000002</v>
      </c>
    </row>
    <row r="162" spans="1:37">
      <c r="A162" s="163">
        <v>31564</v>
      </c>
      <c r="B162" s="164">
        <v>39.200000000000003</v>
      </c>
      <c r="C162" s="164">
        <v>24.1</v>
      </c>
      <c r="D162" s="164">
        <v>72</v>
      </c>
      <c r="E162" s="164">
        <v>40.299999999999997</v>
      </c>
      <c r="F162" s="164">
        <v>62.6</v>
      </c>
      <c r="H162" s="164">
        <v>43</v>
      </c>
      <c r="I162" s="164">
        <v>78.5</v>
      </c>
      <c r="K162" s="164">
        <v>19.7</v>
      </c>
      <c r="M162" s="164">
        <v>42.1</v>
      </c>
      <c r="N162" s="164">
        <v>8.9</v>
      </c>
      <c r="O162" s="164">
        <v>10.6</v>
      </c>
      <c r="P162" s="164">
        <v>10.3</v>
      </c>
      <c r="Q162" s="164">
        <v>8.3000000000000007</v>
      </c>
      <c r="R162" s="164">
        <v>8.6999999999999993</v>
      </c>
      <c r="T162" s="164">
        <v>4.4000000000000004</v>
      </c>
      <c r="U162" s="164">
        <v>2.7</v>
      </c>
      <c r="W162" s="164">
        <v>10.1</v>
      </c>
      <c r="Y162" s="164">
        <v>8.5</v>
      </c>
      <c r="Z162" s="164">
        <v>2.2999999999999998</v>
      </c>
      <c r="AA162" s="164">
        <v>2.1</v>
      </c>
      <c r="AB162" s="164">
        <v>4.8</v>
      </c>
      <c r="AC162" s="164">
        <v>1.8</v>
      </c>
      <c r="AD162" s="164">
        <v>1.5</v>
      </c>
      <c r="AF162" s="164">
        <v>-1.6</v>
      </c>
      <c r="AG162" s="164">
        <v>0</v>
      </c>
      <c r="AI162" s="164">
        <v>0</v>
      </c>
      <c r="AK162" s="164">
        <v>1.7</v>
      </c>
    </row>
    <row r="163" spans="1:37">
      <c r="A163" s="163">
        <v>31656</v>
      </c>
      <c r="B163" s="164">
        <v>40.299999999999997</v>
      </c>
      <c r="C163" s="164">
        <v>24.6</v>
      </c>
      <c r="D163" s="164">
        <v>72.3</v>
      </c>
      <c r="E163" s="164">
        <v>41</v>
      </c>
      <c r="F163" s="164">
        <v>63.6</v>
      </c>
      <c r="H163" s="164">
        <v>45.2</v>
      </c>
      <c r="I163" s="164">
        <v>79.099999999999994</v>
      </c>
      <c r="K163" s="164">
        <v>19.7</v>
      </c>
      <c r="M163" s="164">
        <v>43.2</v>
      </c>
      <c r="N163" s="164">
        <v>9.8000000000000007</v>
      </c>
      <c r="O163" s="164">
        <v>9.8000000000000007</v>
      </c>
      <c r="P163" s="164">
        <v>9.4</v>
      </c>
      <c r="Q163" s="164">
        <v>7.9</v>
      </c>
      <c r="R163" s="164">
        <v>8.1999999999999993</v>
      </c>
      <c r="T163" s="164">
        <v>7.6</v>
      </c>
      <c r="U163" s="164">
        <v>3.5</v>
      </c>
      <c r="W163" s="164">
        <v>10.1</v>
      </c>
      <c r="Y163" s="164">
        <v>8.8000000000000007</v>
      </c>
      <c r="Z163" s="164">
        <v>2.8</v>
      </c>
      <c r="AA163" s="164">
        <v>2.1</v>
      </c>
      <c r="AB163" s="164">
        <v>0.4</v>
      </c>
      <c r="AC163" s="164">
        <v>1.7</v>
      </c>
      <c r="AD163" s="164">
        <v>1.6</v>
      </c>
      <c r="AF163" s="164">
        <v>5.0999999999999996</v>
      </c>
      <c r="AG163" s="164">
        <v>0.8</v>
      </c>
      <c r="AI163" s="164">
        <v>0</v>
      </c>
      <c r="AK163" s="164">
        <v>2.6</v>
      </c>
    </row>
    <row r="164" spans="1:37">
      <c r="A164" s="163">
        <v>31747</v>
      </c>
      <c r="B164" s="164">
        <v>40.9</v>
      </c>
      <c r="C164" s="164">
        <v>25.4</v>
      </c>
      <c r="D164" s="164">
        <v>75.3</v>
      </c>
      <c r="E164" s="164">
        <v>41.7</v>
      </c>
      <c r="F164" s="164">
        <v>65</v>
      </c>
      <c r="H164" s="164">
        <v>47.3</v>
      </c>
      <c r="I164" s="164">
        <v>80.8</v>
      </c>
      <c r="K164" s="164">
        <v>19.7</v>
      </c>
      <c r="M164" s="164">
        <v>44.4</v>
      </c>
      <c r="N164" s="164">
        <v>8.8000000000000007</v>
      </c>
      <c r="O164" s="164">
        <v>10.9</v>
      </c>
      <c r="P164" s="164">
        <v>10.199999999999999</v>
      </c>
      <c r="Q164" s="164">
        <v>7.2</v>
      </c>
      <c r="R164" s="164">
        <v>7.3</v>
      </c>
      <c r="T164" s="164">
        <v>11.8</v>
      </c>
      <c r="U164" s="164">
        <v>3.7</v>
      </c>
      <c r="W164" s="164">
        <v>10.1</v>
      </c>
      <c r="Y164" s="164">
        <v>9.6</v>
      </c>
      <c r="Z164" s="164">
        <v>1.5</v>
      </c>
      <c r="AA164" s="164">
        <v>3.3</v>
      </c>
      <c r="AB164" s="164">
        <v>4.0999999999999996</v>
      </c>
      <c r="AC164" s="164">
        <v>1.7</v>
      </c>
      <c r="AD164" s="164">
        <v>2.2000000000000002</v>
      </c>
      <c r="AF164" s="164">
        <v>4.5999999999999996</v>
      </c>
      <c r="AG164" s="164">
        <v>2.1</v>
      </c>
      <c r="AI164" s="164">
        <v>0</v>
      </c>
      <c r="AK164" s="164">
        <v>2.8</v>
      </c>
    </row>
    <row r="165" spans="1:37">
      <c r="A165" s="163">
        <v>31837</v>
      </c>
      <c r="B165" s="164">
        <v>41.3</v>
      </c>
      <c r="C165" s="164">
        <v>26.1</v>
      </c>
      <c r="D165" s="164">
        <v>75.8</v>
      </c>
      <c r="E165" s="164">
        <v>42.5</v>
      </c>
      <c r="F165" s="164">
        <v>65.7</v>
      </c>
      <c r="H165" s="164">
        <v>48.6</v>
      </c>
      <c r="I165" s="164">
        <v>81.400000000000006</v>
      </c>
      <c r="K165" s="164">
        <v>21.7</v>
      </c>
      <c r="M165" s="164">
        <v>45.3</v>
      </c>
      <c r="N165" s="164">
        <v>7.8</v>
      </c>
      <c r="O165" s="164">
        <v>10.6</v>
      </c>
      <c r="P165" s="164">
        <v>10.3</v>
      </c>
      <c r="Q165" s="164">
        <v>7.3</v>
      </c>
      <c r="R165" s="164">
        <v>6.5</v>
      </c>
      <c r="T165" s="164">
        <v>11.2</v>
      </c>
      <c r="U165" s="164">
        <v>3.7</v>
      </c>
      <c r="W165" s="164">
        <v>10.199999999999999</v>
      </c>
      <c r="Y165" s="164">
        <v>9.4</v>
      </c>
      <c r="Z165" s="164">
        <v>1</v>
      </c>
      <c r="AA165" s="164">
        <v>2.8</v>
      </c>
      <c r="AB165" s="164">
        <v>0.7</v>
      </c>
      <c r="AC165" s="164">
        <v>1.9</v>
      </c>
      <c r="AD165" s="164">
        <v>1.1000000000000001</v>
      </c>
      <c r="AF165" s="164">
        <v>2.7</v>
      </c>
      <c r="AG165" s="164">
        <v>0.7</v>
      </c>
      <c r="AI165" s="164">
        <v>10.199999999999999</v>
      </c>
      <c r="AK165" s="164">
        <v>2</v>
      </c>
    </row>
    <row r="166" spans="1:37">
      <c r="A166" s="163">
        <v>31929</v>
      </c>
      <c r="B166" s="164">
        <v>41.4</v>
      </c>
      <c r="C166" s="164">
        <v>26.7</v>
      </c>
      <c r="D166" s="164">
        <v>78.099999999999994</v>
      </c>
      <c r="E166" s="164">
        <v>43.3</v>
      </c>
      <c r="F166" s="164">
        <v>67.2</v>
      </c>
      <c r="H166" s="164">
        <v>49</v>
      </c>
      <c r="I166" s="164">
        <v>81.599999999999994</v>
      </c>
      <c r="K166" s="164">
        <v>21.7</v>
      </c>
      <c r="M166" s="164">
        <v>46</v>
      </c>
      <c r="N166" s="164">
        <v>5.6</v>
      </c>
      <c r="O166" s="164">
        <v>10.8</v>
      </c>
      <c r="P166" s="164">
        <v>8.5</v>
      </c>
      <c r="Q166" s="164">
        <v>7.4</v>
      </c>
      <c r="R166" s="164">
        <v>7.3</v>
      </c>
      <c r="T166" s="164">
        <v>14</v>
      </c>
      <c r="U166" s="164">
        <v>3.9</v>
      </c>
      <c r="W166" s="164">
        <v>10.199999999999999</v>
      </c>
      <c r="Y166" s="164">
        <v>9.3000000000000007</v>
      </c>
      <c r="Z166" s="164">
        <v>0.2</v>
      </c>
      <c r="AA166" s="164">
        <v>2.2999999999999998</v>
      </c>
      <c r="AB166" s="164">
        <v>3</v>
      </c>
      <c r="AC166" s="164">
        <v>1.9</v>
      </c>
      <c r="AD166" s="164">
        <v>2.2999999999999998</v>
      </c>
      <c r="AF166" s="164">
        <v>0.8</v>
      </c>
      <c r="AG166" s="164">
        <v>0.2</v>
      </c>
      <c r="AI166" s="164">
        <v>0</v>
      </c>
      <c r="AK166" s="164">
        <v>1.5</v>
      </c>
    </row>
    <row r="167" spans="1:37">
      <c r="A167" s="163">
        <v>32021</v>
      </c>
      <c r="B167" s="164">
        <v>42</v>
      </c>
      <c r="C167" s="164">
        <v>27.1</v>
      </c>
      <c r="D167" s="164">
        <v>78.7</v>
      </c>
      <c r="E167" s="164">
        <v>44</v>
      </c>
      <c r="F167" s="164">
        <v>68.5</v>
      </c>
      <c r="H167" s="164">
        <v>50</v>
      </c>
      <c r="I167" s="164">
        <v>86.2</v>
      </c>
      <c r="K167" s="164">
        <v>21.7</v>
      </c>
      <c r="M167" s="164">
        <v>46.8</v>
      </c>
      <c r="N167" s="164">
        <v>4.2</v>
      </c>
      <c r="O167" s="164">
        <v>10.199999999999999</v>
      </c>
      <c r="P167" s="164">
        <v>8.9</v>
      </c>
      <c r="Q167" s="164">
        <v>7.3</v>
      </c>
      <c r="R167" s="164">
        <v>7.7</v>
      </c>
      <c r="T167" s="164">
        <v>10.6</v>
      </c>
      <c r="U167" s="164">
        <v>9</v>
      </c>
      <c r="W167" s="164">
        <v>10.199999999999999</v>
      </c>
      <c r="Y167" s="164">
        <v>8.3000000000000007</v>
      </c>
      <c r="Z167" s="164">
        <v>1.4</v>
      </c>
      <c r="AA167" s="164">
        <v>1.5</v>
      </c>
      <c r="AB167" s="164">
        <v>0.8</v>
      </c>
      <c r="AC167" s="164">
        <v>1.6</v>
      </c>
      <c r="AD167" s="164">
        <v>1.9</v>
      </c>
      <c r="AF167" s="164">
        <v>2</v>
      </c>
      <c r="AG167" s="164">
        <v>5.6</v>
      </c>
      <c r="AI167" s="164">
        <v>0</v>
      </c>
      <c r="AK167" s="164">
        <v>1.7</v>
      </c>
    </row>
    <row r="168" spans="1:37">
      <c r="A168" s="163">
        <v>32112</v>
      </c>
      <c r="B168" s="164">
        <v>42.6</v>
      </c>
      <c r="C168" s="164">
        <v>27.6</v>
      </c>
      <c r="D168" s="164">
        <v>81</v>
      </c>
      <c r="E168" s="164">
        <v>44.6</v>
      </c>
      <c r="F168" s="164">
        <v>69.599999999999994</v>
      </c>
      <c r="H168" s="164">
        <v>51.3</v>
      </c>
      <c r="I168" s="164">
        <v>87.8</v>
      </c>
      <c r="K168" s="164">
        <v>21.7</v>
      </c>
      <c r="M168" s="164">
        <v>47.6</v>
      </c>
      <c r="N168" s="164">
        <v>4.2</v>
      </c>
      <c r="O168" s="164">
        <v>8.6999999999999993</v>
      </c>
      <c r="P168" s="164">
        <v>7.6</v>
      </c>
      <c r="Q168" s="164">
        <v>7</v>
      </c>
      <c r="R168" s="164">
        <v>7.1</v>
      </c>
      <c r="T168" s="164">
        <v>8.5</v>
      </c>
      <c r="U168" s="164">
        <v>8.6999999999999993</v>
      </c>
      <c r="W168" s="164">
        <v>10.199999999999999</v>
      </c>
      <c r="Y168" s="164">
        <v>7.2</v>
      </c>
      <c r="Z168" s="164">
        <v>1.4</v>
      </c>
      <c r="AA168" s="164">
        <v>1.8</v>
      </c>
      <c r="AB168" s="164">
        <v>2.9</v>
      </c>
      <c r="AC168" s="164">
        <v>1.4</v>
      </c>
      <c r="AD168" s="164">
        <v>1.6</v>
      </c>
      <c r="AF168" s="164">
        <v>2.6</v>
      </c>
      <c r="AG168" s="164">
        <v>1.9</v>
      </c>
      <c r="AI168" s="164">
        <v>0</v>
      </c>
      <c r="AK168" s="164">
        <v>1.7</v>
      </c>
    </row>
    <row r="169" spans="1:37">
      <c r="A169" s="163">
        <v>32203</v>
      </c>
      <c r="B169" s="164">
        <v>43.3</v>
      </c>
      <c r="C169" s="164">
        <v>28.2</v>
      </c>
      <c r="D169" s="164">
        <v>81.099999999999994</v>
      </c>
      <c r="E169" s="164">
        <v>45.3</v>
      </c>
      <c r="F169" s="164">
        <v>70.3</v>
      </c>
      <c r="H169" s="164">
        <v>51.9</v>
      </c>
      <c r="I169" s="164">
        <v>87.3</v>
      </c>
      <c r="K169" s="164">
        <v>24.3</v>
      </c>
      <c r="M169" s="164">
        <v>48.4</v>
      </c>
      <c r="N169" s="164">
        <v>4.8</v>
      </c>
      <c r="O169" s="164">
        <v>8</v>
      </c>
      <c r="P169" s="164">
        <v>7</v>
      </c>
      <c r="Q169" s="164">
        <v>6.6</v>
      </c>
      <c r="R169" s="164">
        <v>7</v>
      </c>
      <c r="T169" s="164">
        <v>6.8</v>
      </c>
      <c r="U169" s="164">
        <v>7.2</v>
      </c>
      <c r="W169" s="164">
        <v>12</v>
      </c>
      <c r="Y169" s="164">
        <v>6.8</v>
      </c>
      <c r="Z169" s="164">
        <v>1.6</v>
      </c>
      <c r="AA169" s="164">
        <v>2.2000000000000002</v>
      </c>
      <c r="AB169" s="164">
        <v>0.1</v>
      </c>
      <c r="AC169" s="164">
        <v>1.6</v>
      </c>
      <c r="AD169" s="164">
        <v>1</v>
      </c>
      <c r="AF169" s="164">
        <v>1.2</v>
      </c>
      <c r="AG169" s="164">
        <v>-0.6</v>
      </c>
      <c r="AI169" s="164">
        <v>12</v>
      </c>
      <c r="AK169" s="164">
        <v>1.7</v>
      </c>
    </row>
    <row r="170" spans="1:37">
      <c r="A170" s="163">
        <v>32295</v>
      </c>
      <c r="B170" s="164">
        <v>44.7</v>
      </c>
      <c r="C170" s="164">
        <v>28.6</v>
      </c>
      <c r="D170" s="164">
        <v>84.1</v>
      </c>
      <c r="E170" s="164">
        <v>46.2</v>
      </c>
      <c r="F170" s="164">
        <v>71.400000000000006</v>
      </c>
      <c r="H170" s="164">
        <v>51.7</v>
      </c>
      <c r="I170" s="164">
        <v>87.3</v>
      </c>
      <c r="K170" s="164">
        <v>24.3</v>
      </c>
      <c r="M170" s="164">
        <v>49.3</v>
      </c>
      <c r="N170" s="164">
        <v>8</v>
      </c>
      <c r="O170" s="164">
        <v>7.1</v>
      </c>
      <c r="P170" s="164">
        <v>7.7</v>
      </c>
      <c r="Q170" s="164">
        <v>6.7</v>
      </c>
      <c r="R170" s="164">
        <v>6.3</v>
      </c>
      <c r="T170" s="164">
        <v>5.5</v>
      </c>
      <c r="U170" s="164">
        <v>7</v>
      </c>
      <c r="W170" s="164">
        <v>12</v>
      </c>
      <c r="Y170" s="164">
        <v>7.2</v>
      </c>
      <c r="Z170" s="164">
        <v>3.2</v>
      </c>
      <c r="AA170" s="164">
        <v>1.4</v>
      </c>
      <c r="AB170" s="164">
        <v>3.7</v>
      </c>
      <c r="AC170" s="164">
        <v>2</v>
      </c>
      <c r="AD170" s="164">
        <v>1.6</v>
      </c>
      <c r="AF170" s="164">
        <v>-0.4</v>
      </c>
      <c r="AG170" s="164">
        <v>0</v>
      </c>
      <c r="AI170" s="164">
        <v>0</v>
      </c>
      <c r="AK170" s="164">
        <v>1.9</v>
      </c>
    </row>
    <row r="171" spans="1:37">
      <c r="A171" s="163">
        <v>32387</v>
      </c>
      <c r="B171" s="164">
        <v>45.9</v>
      </c>
      <c r="C171" s="164">
        <v>29</v>
      </c>
      <c r="D171" s="164">
        <v>84.5</v>
      </c>
      <c r="E171" s="164">
        <v>48.1</v>
      </c>
      <c r="F171" s="164">
        <v>72.599999999999994</v>
      </c>
      <c r="H171" s="164">
        <v>52.5</v>
      </c>
      <c r="I171" s="164">
        <v>88.2</v>
      </c>
      <c r="K171" s="164">
        <v>24.3</v>
      </c>
      <c r="M171" s="164">
        <v>50.2</v>
      </c>
      <c r="N171" s="164">
        <v>9.3000000000000007</v>
      </c>
      <c r="O171" s="164">
        <v>7</v>
      </c>
      <c r="P171" s="164">
        <v>7.4</v>
      </c>
      <c r="Q171" s="164">
        <v>9.3000000000000007</v>
      </c>
      <c r="R171" s="164">
        <v>6</v>
      </c>
      <c r="T171" s="164">
        <v>5</v>
      </c>
      <c r="U171" s="164">
        <v>2.2999999999999998</v>
      </c>
      <c r="W171" s="164">
        <v>12</v>
      </c>
      <c r="Y171" s="164">
        <v>7.3</v>
      </c>
      <c r="Z171" s="164">
        <v>2.7</v>
      </c>
      <c r="AA171" s="164">
        <v>1.4</v>
      </c>
      <c r="AB171" s="164">
        <v>0.5</v>
      </c>
      <c r="AC171" s="164">
        <v>4.0999999999999996</v>
      </c>
      <c r="AD171" s="164">
        <v>1.7</v>
      </c>
      <c r="AF171" s="164">
        <v>1.5</v>
      </c>
      <c r="AG171" s="164">
        <v>1</v>
      </c>
      <c r="AI171" s="164">
        <v>0</v>
      </c>
      <c r="AK171" s="164">
        <v>1.8</v>
      </c>
    </row>
    <row r="172" spans="1:37">
      <c r="A172" s="163">
        <v>32478</v>
      </c>
      <c r="B172" s="164">
        <v>46.6</v>
      </c>
      <c r="C172" s="164">
        <v>29</v>
      </c>
      <c r="D172" s="164">
        <v>87.1</v>
      </c>
      <c r="E172" s="164">
        <v>51</v>
      </c>
      <c r="F172" s="164">
        <v>73.8</v>
      </c>
      <c r="H172" s="164">
        <v>52.7</v>
      </c>
      <c r="I172" s="164">
        <v>90.4</v>
      </c>
      <c r="K172" s="164">
        <v>24.3</v>
      </c>
      <c r="M172" s="164">
        <v>51.2</v>
      </c>
      <c r="N172" s="164">
        <v>9.4</v>
      </c>
      <c r="O172" s="164">
        <v>5.0999999999999996</v>
      </c>
      <c r="P172" s="164">
        <v>7.5</v>
      </c>
      <c r="Q172" s="164">
        <v>14.3</v>
      </c>
      <c r="R172" s="164">
        <v>6</v>
      </c>
      <c r="T172" s="164">
        <v>2.7</v>
      </c>
      <c r="U172" s="164">
        <v>3</v>
      </c>
      <c r="W172" s="164">
        <v>12</v>
      </c>
      <c r="Y172" s="164">
        <v>7.6</v>
      </c>
      <c r="Z172" s="164">
        <v>1.5</v>
      </c>
      <c r="AA172" s="164">
        <v>0</v>
      </c>
      <c r="AB172" s="164">
        <v>3.1</v>
      </c>
      <c r="AC172" s="164">
        <v>6</v>
      </c>
      <c r="AD172" s="164">
        <v>1.7</v>
      </c>
      <c r="AF172" s="164">
        <v>0.4</v>
      </c>
      <c r="AG172" s="164">
        <v>2.5</v>
      </c>
      <c r="AI172" s="164">
        <v>0</v>
      </c>
      <c r="AK172" s="164">
        <v>2</v>
      </c>
    </row>
    <row r="173" spans="1:37">
      <c r="A173" s="163">
        <v>32568</v>
      </c>
      <c r="B173" s="164">
        <v>47.4</v>
      </c>
      <c r="C173" s="164">
        <v>29.6</v>
      </c>
      <c r="D173" s="164">
        <v>87.1</v>
      </c>
      <c r="E173" s="164">
        <v>50.5</v>
      </c>
      <c r="F173" s="164">
        <v>74.3</v>
      </c>
      <c r="H173" s="164">
        <v>53.2</v>
      </c>
      <c r="I173" s="164">
        <v>89.3</v>
      </c>
      <c r="K173" s="164">
        <v>27.3</v>
      </c>
      <c r="M173" s="164">
        <v>51.7</v>
      </c>
      <c r="N173" s="164">
        <v>9.5</v>
      </c>
      <c r="O173" s="164">
        <v>5</v>
      </c>
      <c r="P173" s="164">
        <v>7.4</v>
      </c>
      <c r="Q173" s="164">
        <v>11.5</v>
      </c>
      <c r="R173" s="164">
        <v>5.7</v>
      </c>
      <c r="T173" s="164">
        <v>2.5</v>
      </c>
      <c r="U173" s="164">
        <v>2.2999999999999998</v>
      </c>
      <c r="W173" s="164">
        <v>12.3</v>
      </c>
      <c r="Y173" s="164">
        <v>6.8</v>
      </c>
      <c r="Z173" s="164">
        <v>1.7</v>
      </c>
      <c r="AA173" s="164">
        <v>2.1</v>
      </c>
      <c r="AB173" s="164">
        <v>0</v>
      </c>
      <c r="AC173" s="164">
        <v>-1</v>
      </c>
      <c r="AD173" s="164">
        <v>0.7</v>
      </c>
      <c r="AF173" s="164">
        <v>0.9</v>
      </c>
      <c r="AG173" s="164">
        <v>-1.2</v>
      </c>
      <c r="AI173" s="164">
        <v>12.3</v>
      </c>
      <c r="AK173" s="164">
        <v>1</v>
      </c>
    </row>
    <row r="174" spans="1:37">
      <c r="A174" s="163">
        <v>32660</v>
      </c>
      <c r="B174" s="164">
        <v>48.8</v>
      </c>
      <c r="C174" s="164">
        <v>30.2</v>
      </c>
      <c r="D174" s="164">
        <v>89.4</v>
      </c>
      <c r="E174" s="164">
        <v>53.2</v>
      </c>
      <c r="F174" s="164">
        <v>75.099999999999994</v>
      </c>
      <c r="H174" s="164">
        <v>54.4</v>
      </c>
      <c r="I174" s="164">
        <v>87.4</v>
      </c>
      <c r="K174" s="164">
        <v>27.3</v>
      </c>
      <c r="M174" s="164">
        <v>53</v>
      </c>
      <c r="N174" s="164">
        <v>9.1999999999999993</v>
      </c>
      <c r="O174" s="164">
        <v>5.6</v>
      </c>
      <c r="P174" s="164">
        <v>6.3</v>
      </c>
      <c r="Q174" s="164">
        <v>15.2</v>
      </c>
      <c r="R174" s="164">
        <v>5.2</v>
      </c>
      <c r="T174" s="164">
        <v>5.2</v>
      </c>
      <c r="U174" s="164">
        <v>0.1</v>
      </c>
      <c r="W174" s="164">
        <v>12.3</v>
      </c>
      <c r="Y174" s="164">
        <v>7.5</v>
      </c>
      <c r="Z174" s="164">
        <v>3</v>
      </c>
      <c r="AA174" s="164">
        <v>2</v>
      </c>
      <c r="AB174" s="164">
        <v>2.6</v>
      </c>
      <c r="AC174" s="164">
        <v>5.3</v>
      </c>
      <c r="AD174" s="164">
        <v>1.1000000000000001</v>
      </c>
      <c r="AF174" s="164">
        <v>2.2999999999999998</v>
      </c>
      <c r="AG174" s="164">
        <v>-2.1</v>
      </c>
      <c r="AI174" s="164">
        <v>0</v>
      </c>
      <c r="AK174" s="164">
        <v>2.5</v>
      </c>
    </row>
    <row r="175" spans="1:37">
      <c r="A175" s="163">
        <v>32752</v>
      </c>
      <c r="B175" s="164">
        <v>50</v>
      </c>
      <c r="C175" s="164">
        <v>30.9</v>
      </c>
      <c r="D175" s="164">
        <v>89.6</v>
      </c>
      <c r="E175" s="164">
        <v>56.1</v>
      </c>
      <c r="F175" s="164">
        <v>76.2</v>
      </c>
      <c r="G175" s="164">
        <v>34.799999999999997</v>
      </c>
      <c r="H175" s="164">
        <v>55.7</v>
      </c>
      <c r="I175" s="164">
        <v>87.4</v>
      </c>
      <c r="J175" s="164">
        <v>71.8</v>
      </c>
      <c r="K175" s="164">
        <v>27.3</v>
      </c>
      <c r="M175" s="164">
        <v>54.2</v>
      </c>
      <c r="N175" s="164">
        <v>8.9</v>
      </c>
      <c r="O175" s="164">
        <v>6.6</v>
      </c>
      <c r="P175" s="164">
        <v>6</v>
      </c>
      <c r="Q175" s="164">
        <v>16.600000000000001</v>
      </c>
      <c r="R175" s="164">
        <v>5</v>
      </c>
      <c r="T175" s="164">
        <v>6.1</v>
      </c>
      <c r="U175" s="164">
        <v>-0.9</v>
      </c>
      <c r="W175" s="164">
        <v>12.3</v>
      </c>
      <c r="Y175" s="164">
        <v>8</v>
      </c>
      <c r="Z175" s="164">
        <v>2.5</v>
      </c>
      <c r="AA175" s="164">
        <v>2.2999999999999998</v>
      </c>
      <c r="AB175" s="164">
        <v>0.2</v>
      </c>
      <c r="AC175" s="164">
        <v>5.5</v>
      </c>
      <c r="AD175" s="164">
        <v>1.5</v>
      </c>
      <c r="AF175" s="164">
        <v>2.4</v>
      </c>
      <c r="AG175" s="164">
        <v>0</v>
      </c>
      <c r="AI175" s="164">
        <v>0</v>
      </c>
      <c r="AK175" s="164">
        <v>2.2999999999999998</v>
      </c>
    </row>
    <row r="176" spans="1:37">
      <c r="A176" s="163">
        <v>32843</v>
      </c>
      <c r="B176" s="164">
        <v>50.2</v>
      </c>
      <c r="C176" s="164">
        <v>31.5</v>
      </c>
      <c r="D176" s="164">
        <v>91.4</v>
      </c>
      <c r="E176" s="164">
        <v>58</v>
      </c>
      <c r="F176" s="164">
        <v>77.3</v>
      </c>
      <c r="G176" s="164">
        <v>35</v>
      </c>
      <c r="H176" s="164">
        <v>57</v>
      </c>
      <c r="I176" s="164">
        <v>88.2</v>
      </c>
      <c r="J176" s="164">
        <v>73.900000000000006</v>
      </c>
      <c r="K176" s="164">
        <v>27.3</v>
      </c>
      <c r="M176" s="164">
        <v>55.2</v>
      </c>
      <c r="N176" s="164">
        <v>7.7</v>
      </c>
      <c r="O176" s="164">
        <v>8.6</v>
      </c>
      <c r="P176" s="164">
        <v>4.9000000000000004</v>
      </c>
      <c r="Q176" s="164">
        <v>13.7</v>
      </c>
      <c r="R176" s="164">
        <v>4.7</v>
      </c>
      <c r="T176" s="164">
        <v>8.1999999999999993</v>
      </c>
      <c r="U176" s="164">
        <v>-2.4</v>
      </c>
      <c r="W176" s="164">
        <v>12.3</v>
      </c>
      <c r="Y176" s="164">
        <v>7.8</v>
      </c>
      <c r="Z176" s="164">
        <v>0.4</v>
      </c>
      <c r="AA176" s="164">
        <v>1.9</v>
      </c>
      <c r="AB176" s="164">
        <v>2</v>
      </c>
      <c r="AC176" s="164">
        <v>3.4</v>
      </c>
      <c r="AD176" s="164">
        <v>1.4</v>
      </c>
      <c r="AE176" s="164">
        <v>0.6</v>
      </c>
      <c r="AF176" s="164">
        <v>2.2999999999999998</v>
      </c>
      <c r="AG176" s="164">
        <v>0.9</v>
      </c>
      <c r="AH176" s="164">
        <v>2.9</v>
      </c>
      <c r="AI176" s="164">
        <v>0</v>
      </c>
      <c r="AK176" s="164">
        <v>1.8</v>
      </c>
    </row>
    <row r="177" spans="1:37">
      <c r="A177" s="163">
        <v>32933</v>
      </c>
      <c r="B177" s="164">
        <v>50.3</v>
      </c>
      <c r="C177" s="164">
        <v>32.200000000000003</v>
      </c>
      <c r="D177" s="164">
        <v>91.5</v>
      </c>
      <c r="E177" s="164">
        <v>59.1</v>
      </c>
      <c r="F177" s="164">
        <v>78.5</v>
      </c>
      <c r="G177" s="164">
        <v>36.5</v>
      </c>
      <c r="H177" s="164">
        <v>58.5</v>
      </c>
      <c r="I177" s="164">
        <v>88.3</v>
      </c>
      <c r="J177" s="164">
        <v>74.5</v>
      </c>
      <c r="K177" s="164">
        <v>31.1</v>
      </c>
      <c r="M177" s="164">
        <v>56.2</v>
      </c>
      <c r="N177" s="164">
        <v>6.1</v>
      </c>
      <c r="O177" s="164">
        <v>8.8000000000000007</v>
      </c>
      <c r="P177" s="164">
        <v>5.0999999999999996</v>
      </c>
      <c r="Q177" s="164">
        <v>17</v>
      </c>
      <c r="R177" s="164">
        <v>5.7</v>
      </c>
      <c r="T177" s="164">
        <v>10</v>
      </c>
      <c r="U177" s="164">
        <v>-1.1000000000000001</v>
      </c>
      <c r="W177" s="164">
        <v>13.9</v>
      </c>
      <c r="Y177" s="164">
        <v>8.6999999999999993</v>
      </c>
      <c r="Z177" s="164">
        <v>0.2</v>
      </c>
      <c r="AA177" s="164">
        <v>2.2000000000000002</v>
      </c>
      <c r="AB177" s="164">
        <v>0.1</v>
      </c>
      <c r="AC177" s="164">
        <v>1.9</v>
      </c>
      <c r="AD177" s="164">
        <v>1.6</v>
      </c>
      <c r="AE177" s="164">
        <v>4.3</v>
      </c>
      <c r="AF177" s="164">
        <v>2.6</v>
      </c>
      <c r="AG177" s="164">
        <v>0.1</v>
      </c>
      <c r="AH177" s="164">
        <v>0.8</v>
      </c>
      <c r="AI177" s="164">
        <v>13.9</v>
      </c>
      <c r="AK177" s="164">
        <v>1.8</v>
      </c>
    </row>
    <row r="178" spans="1:37">
      <c r="A178" s="163">
        <v>33025</v>
      </c>
      <c r="B178" s="164">
        <v>51.7</v>
      </c>
      <c r="C178" s="164">
        <v>32.799999999999997</v>
      </c>
      <c r="D178" s="164">
        <v>93.4</v>
      </c>
      <c r="E178" s="164">
        <v>60.1</v>
      </c>
      <c r="F178" s="164">
        <v>79.8</v>
      </c>
      <c r="G178" s="164">
        <v>36.9</v>
      </c>
      <c r="H178" s="164">
        <v>58.8</v>
      </c>
      <c r="I178" s="164">
        <v>88.4</v>
      </c>
      <c r="J178" s="164">
        <v>75.3</v>
      </c>
      <c r="K178" s="164">
        <v>31.1</v>
      </c>
      <c r="M178" s="164">
        <v>57.1</v>
      </c>
      <c r="N178" s="164">
        <v>5.9</v>
      </c>
      <c r="O178" s="164">
        <v>8.6</v>
      </c>
      <c r="P178" s="164">
        <v>4.5</v>
      </c>
      <c r="Q178" s="164">
        <v>13</v>
      </c>
      <c r="R178" s="164">
        <v>6.3</v>
      </c>
      <c r="T178" s="164">
        <v>8.1</v>
      </c>
      <c r="U178" s="164">
        <v>1.1000000000000001</v>
      </c>
      <c r="W178" s="164">
        <v>13.9</v>
      </c>
      <c r="Y178" s="164">
        <v>7.7</v>
      </c>
      <c r="Z178" s="164">
        <v>2.8</v>
      </c>
      <c r="AA178" s="164">
        <v>1.9</v>
      </c>
      <c r="AB178" s="164">
        <v>2.1</v>
      </c>
      <c r="AC178" s="164">
        <v>1.7</v>
      </c>
      <c r="AD178" s="164">
        <v>1.7</v>
      </c>
      <c r="AE178" s="164">
        <v>1.1000000000000001</v>
      </c>
      <c r="AF178" s="164">
        <v>0.5</v>
      </c>
      <c r="AG178" s="164">
        <v>0.1</v>
      </c>
      <c r="AH178" s="164">
        <v>1.1000000000000001</v>
      </c>
      <c r="AI178" s="164">
        <v>0</v>
      </c>
      <c r="AK178" s="164">
        <v>1.6</v>
      </c>
    </row>
    <row r="179" spans="1:37">
      <c r="A179" s="163">
        <v>33117</v>
      </c>
      <c r="B179" s="164">
        <v>51.3</v>
      </c>
      <c r="C179" s="164">
        <v>33.5</v>
      </c>
      <c r="D179" s="164">
        <v>94</v>
      </c>
      <c r="E179" s="164">
        <v>60.4</v>
      </c>
      <c r="F179" s="164">
        <v>80.5</v>
      </c>
      <c r="G179" s="164">
        <v>37.4</v>
      </c>
      <c r="H179" s="164">
        <v>60</v>
      </c>
      <c r="I179" s="164">
        <v>90.4</v>
      </c>
      <c r="J179" s="164">
        <v>75.599999999999994</v>
      </c>
      <c r="K179" s="164">
        <v>31.1</v>
      </c>
      <c r="M179" s="164">
        <v>57.5</v>
      </c>
      <c r="N179" s="164">
        <v>2.6</v>
      </c>
      <c r="O179" s="164">
        <v>8.4</v>
      </c>
      <c r="P179" s="164">
        <v>4.9000000000000004</v>
      </c>
      <c r="Q179" s="164">
        <v>7.7</v>
      </c>
      <c r="R179" s="164">
        <v>5.6</v>
      </c>
      <c r="S179" s="164">
        <v>7.5</v>
      </c>
      <c r="T179" s="164">
        <v>7.7</v>
      </c>
      <c r="U179" s="164">
        <v>3.4</v>
      </c>
      <c r="V179" s="164">
        <v>5.3</v>
      </c>
      <c r="W179" s="164">
        <v>13.9</v>
      </c>
      <c r="Y179" s="164">
        <v>6.1</v>
      </c>
      <c r="Z179" s="164">
        <v>-0.8</v>
      </c>
      <c r="AA179" s="164">
        <v>2.1</v>
      </c>
      <c r="AB179" s="164">
        <v>0.6</v>
      </c>
      <c r="AC179" s="164">
        <v>0.5</v>
      </c>
      <c r="AD179" s="164">
        <v>0.9</v>
      </c>
      <c r="AE179" s="164">
        <v>1.4</v>
      </c>
      <c r="AF179" s="164">
        <v>2</v>
      </c>
      <c r="AG179" s="164">
        <v>2.2999999999999998</v>
      </c>
      <c r="AH179" s="164">
        <v>0.4</v>
      </c>
      <c r="AI179" s="164">
        <v>0</v>
      </c>
      <c r="AK179" s="164">
        <v>0.7</v>
      </c>
    </row>
    <row r="180" spans="1:37">
      <c r="A180" s="163">
        <v>33208</v>
      </c>
      <c r="B180" s="164">
        <v>51.8</v>
      </c>
      <c r="C180" s="164">
        <v>34.6</v>
      </c>
      <c r="D180" s="164">
        <v>95.6</v>
      </c>
      <c r="E180" s="164">
        <v>61</v>
      </c>
      <c r="F180" s="164">
        <v>82</v>
      </c>
      <c r="G180" s="164">
        <v>39.1</v>
      </c>
      <c r="H180" s="164">
        <v>64</v>
      </c>
      <c r="I180" s="164">
        <v>90.4</v>
      </c>
      <c r="J180" s="164">
        <v>78.400000000000006</v>
      </c>
      <c r="K180" s="164">
        <v>31.1</v>
      </c>
      <c r="M180" s="164">
        <v>59</v>
      </c>
      <c r="N180" s="164">
        <v>3.2</v>
      </c>
      <c r="O180" s="164">
        <v>9.8000000000000007</v>
      </c>
      <c r="P180" s="164">
        <v>4.5999999999999996</v>
      </c>
      <c r="Q180" s="164">
        <v>5.2</v>
      </c>
      <c r="R180" s="164">
        <v>6.1</v>
      </c>
      <c r="S180" s="164">
        <v>11.7</v>
      </c>
      <c r="T180" s="164">
        <v>12.3</v>
      </c>
      <c r="U180" s="164">
        <v>2.5</v>
      </c>
      <c r="V180" s="164">
        <v>6.1</v>
      </c>
      <c r="W180" s="164">
        <v>13.9</v>
      </c>
      <c r="Y180" s="164">
        <v>6.9</v>
      </c>
      <c r="Z180" s="164">
        <v>1</v>
      </c>
      <c r="AA180" s="164">
        <v>3.3</v>
      </c>
      <c r="AB180" s="164">
        <v>1.7</v>
      </c>
      <c r="AC180" s="164">
        <v>1</v>
      </c>
      <c r="AD180" s="164">
        <v>1.9</v>
      </c>
      <c r="AE180" s="164">
        <v>4.5</v>
      </c>
      <c r="AF180" s="164">
        <v>6.7</v>
      </c>
      <c r="AG180" s="164">
        <v>0</v>
      </c>
      <c r="AH180" s="164">
        <v>3.7</v>
      </c>
      <c r="AI180" s="164">
        <v>0</v>
      </c>
      <c r="AK180" s="164">
        <v>2.6</v>
      </c>
    </row>
    <row r="181" spans="1:37">
      <c r="A181" s="163">
        <v>33298</v>
      </c>
      <c r="B181" s="164">
        <v>52.9</v>
      </c>
      <c r="C181" s="164">
        <v>35</v>
      </c>
      <c r="D181" s="164">
        <v>96</v>
      </c>
      <c r="E181" s="164">
        <v>60.1</v>
      </c>
      <c r="F181" s="164">
        <v>82.4</v>
      </c>
      <c r="G181" s="164">
        <v>40.799999999999997</v>
      </c>
      <c r="H181" s="164">
        <v>61.1</v>
      </c>
      <c r="I181" s="164">
        <v>90.4</v>
      </c>
      <c r="J181" s="164">
        <v>77.7</v>
      </c>
      <c r="K181" s="164">
        <v>34.299999999999997</v>
      </c>
      <c r="M181" s="164">
        <v>58.9</v>
      </c>
      <c r="N181" s="164">
        <v>5.2</v>
      </c>
      <c r="O181" s="164">
        <v>8.6999999999999993</v>
      </c>
      <c r="P181" s="164">
        <v>4.9000000000000004</v>
      </c>
      <c r="Q181" s="164">
        <v>1.7</v>
      </c>
      <c r="R181" s="164">
        <v>5</v>
      </c>
      <c r="S181" s="164">
        <v>11.8</v>
      </c>
      <c r="T181" s="164">
        <v>4.4000000000000004</v>
      </c>
      <c r="U181" s="164">
        <v>2.4</v>
      </c>
      <c r="V181" s="164">
        <v>4.3</v>
      </c>
      <c r="W181" s="164">
        <v>10.3</v>
      </c>
      <c r="Y181" s="164">
        <v>4.8</v>
      </c>
      <c r="Z181" s="164">
        <v>2.1</v>
      </c>
      <c r="AA181" s="164">
        <v>1.2</v>
      </c>
      <c r="AB181" s="164">
        <v>0.4</v>
      </c>
      <c r="AC181" s="164">
        <v>-1.5</v>
      </c>
      <c r="AD181" s="164">
        <v>0.5</v>
      </c>
      <c r="AE181" s="164">
        <v>4.3</v>
      </c>
      <c r="AF181" s="164">
        <v>-4.5</v>
      </c>
      <c r="AG181" s="164">
        <v>0</v>
      </c>
      <c r="AH181" s="164">
        <v>-0.9</v>
      </c>
      <c r="AI181" s="164">
        <v>10.3</v>
      </c>
      <c r="AK181" s="164">
        <v>-0.2</v>
      </c>
    </row>
    <row r="182" spans="1:37">
      <c r="A182" s="163">
        <v>33390</v>
      </c>
      <c r="B182" s="164">
        <v>52.7</v>
      </c>
      <c r="C182" s="164">
        <v>35.700000000000003</v>
      </c>
      <c r="D182" s="164">
        <v>97.4</v>
      </c>
      <c r="E182" s="164">
        <v>60.1</v>
      </c>
      <c r="F182" s="164">
        <v>82.7</v>
      </c>
      <c r="G182" s="164">
        <v>41.6</v>
      </c>
      <c r="H182" s="164">
        <v>60.7</v>
      </c>
      <c r="I182" s="164">
        <v>90.5</v>
      </c>
      <c r="J182" s="164">
        <v>77</v>
      </c>
      <c r="K182" s="164">
        <v>34.299999999999997</v>
      </c>
      <c r="M182" s="164">
        <v>59</v>
      </c>
      <c r="N182" s="164">
        <v>1.9</v>
      </c>
      <c r="O182" s="164">
        <v>8.8000000000000007</v>
      </c>
      <c r="P182" s="164">
        <v>4.3</v>
      </c>
      <c r="Q182" s="164">
        <v>0</v>
      </c>
      <c r="R182" s="164">
        <v>3.6</v>
      </c>
      <c r="S182" s="164">
        <v>12.7</v>
      </c>
      <c r="T182" s="164">
        <v>3.2</v>
      </c>
      <c r="U182" s="164">
        <v>2.4</v>
      </c>
      <c r="V182" s="164">
        <v>2.2999999999999998</v>
      </c>
      <c r="W182" s="164">
        <v>10.3</v>
      </c>
      <c r="Y182" s="164">
        <v>3.3</v>
      </c>
      <c r="Z182" s="164">
        <v>-0.4</v>
      </c>
      <c r="AA182" s="164">
        <v>2</v>
      </c>
      <c r="AB182" s="164">
        <v>1.5</v>
      </c>
      <c r="AC182" s="164">
        <v>0</v>
      </c>
      <c r="AD182" s="164">
        <v>0.4</v>
      </c>
      <c r="AE182" s="164">
        <v>2</v>
      </c>
      <c r="AF182" s="164">
        <v>-0.7</v>
      </c>
      <c r="AG182" s="164">
        <v>0.1</v>
      </c>
      <c r="AH182" s="164">
        <v>-0.9</v>
      </c>
      <c r="AI182" s="164">
        <v>0</v>
      </c>
      <c r="AK182" s="164">
        <v>0.2</v>
      </c>
    </row>
    <row r="183" spans="1:37">
      <c r="A183" s="163">
        <v>33482</v>
      </c>
      <c r="B183" s="164">
        <v>53.1</v>
      </c>
      <c r="C183" s="164">
        <v>36.200000000000003</v>
      </c>
      <c r="D183" s="164">
        <v>97</v>
      </c>
      <c r="E183" s="164">
        <v>58.9</v>
      </c>
      <c r="F183" s="164">
        <v>83.4</v>
      </c>
      <c r="G183" s="164">
        <v>42.7</v>
      </c>
      <c r="H183" s="164">
        <v>61.9</v>
      </c>
      <c r="I183" s="164">
        <v>94.1</v>
      </c>
      <c r="J183" s="164">
        <v>77.900000000000006</v>
      </c>
      <c r="K183" s="164">
        <v>34.299999999999997</v>
      </c>
      <c r="M183" s="164">
        <v>59.3</v>
      </c>
      <c r="N183" s="164">
        <v>3.5</v>
      </c>
      <c r="O183" s="164">
        <v>8.1</v>
      </c>
      <c r="P183" s="164">
        <v>3.2</v>
      </c>
      <c r="Q183" s="164">
        <v>-2.5</v>
      </c>
      <c r="R183" s="164">
        <v>3.6</v>
      </c>
      <c r="S183" s="164">
        <v>14.2</v>
      </c>
      <c r="T183" s="164">
        <v>3.2</v>
      </c>
      <c r="U183" s="164">
        <v>4.0999999999999996</v>
      </c>
      <c r="V183" s="164">
        <v>3</v>
      </c>
      <c r="W183" s="164">
        <v>10.3</v>
      </c>
      <c r="Y183" s="164">
        <v>3.1</v>
      </c>
      <c r="Z183" s="164">
        <v>0.8</v>
      </c>
      <c r="AA183" s="164">
        <v>1.4</v>
      </c>
      <c r="AB183" s="164">
        <v>-0.4</v>
      </c>
      <c r="AC183" s="164">
        <v>-2</v>
      </c>
      <c r="AD183" s="164">
        <v>0.8</v>
      </c>
      <c r="AE183" s="164">
        <v>2.6</v>
      </c>
      <c r="AF183" s="164">
        <v>2</v>
      </c>
      <c r="AG183" s="164">
        <v>4</v>
      </c>
      <c r="AH183" s="164">
        <v>1.2</v>
      </c>
      <c r="AI183" s="164">
        <v>0</v>
      </c>
      <c r="AK183" s="164">
        <v>0.5</v>
      </c>
    </row>
    <row r="184" spans="1:37">
      <c r="A184" s="163">
        <v>33573</v>
      </c>
      <c r="B184" s="164">
        <v>53.3</v>
      </c>
      <c r="C184" s="164">
        <v>36.6</v>
      </c>
      <c r="D184" s="164">
        <v>97.5</v>
      </c>
      <c r="E184" s="164">
        <v>58.6</v>
      </c>
      <c r="F184" s="164">
        <v>84</v>
      </c>
      <c r="G184" s="164">
        <v>44.9</v>
      </c>
      <c r="H184" s="164">
        <v>62.8</v>
      </c>
      <c r="I184" s="164">
        <v>94.1</v>
      </c>
      <c r="J184" s="164">
        <v>78.8</v>
      </c>
      <c r="K184" s="164">
        <v>34.299999999999997</v>
      </c>
      <c r="M184" s="164">
        <v>59.9</v>
      </c>
      <c r="N184" s="164">
        <v>2.9</v>
      </c>
      <c r="O184" s="164">
        <v>5.8</v>
      </c>
      <c r="P184" s="164">
        <v>2</v>
      </c>
      <c r="Q184" s="164">
        <v>-3.9</v>
      </c>
      <c r="R184" s="164">
        <v>2.4</v>
      </c>
      <c r="S184" s="164">
        <v>14.8</v>
      </c>
      <c r="T184" s="164">
        <v>-1.9</v>
      </c>
      <c r="U184" s="164">
        <v>4.0999999999999996</v>
      </c>
      <c r="V184" s="164">
        <v>0.5</v>
      </c>
      <c r="W184" s="164">
        <v>10.3</v>
      </c>
      <c r="Y184" s="164">
        <v>1.5</v>
      </c>
      <c r="Z184" s="164">
        <v>0.4</v>
      </c>
      <c r="AA184" s="164">
        <v>1.1000000000000001</v>
      </c>
      <c r="AB184" s="164">
        <v>0.5</v>
      </c>
      <c r="AC184" s="164">
        <v>-0.5</v>
      </c>
      <c r="AD184" s="164">
        <v>0.7</v>
      </c>
      <c r="AE184" s="164">
        <v>5.2</v>
      </c>
      <c r="AF184" s="164">
        <v>1.5</v>
      </c>
      <c r="AG184" s="164">
        <v>0</v>
      </c>
      <c r="AH184" s="164">
        <v>1.2</v>
      </c>
      <c r="AI184" s="164">
        <v>0</v>
      </c>
      <c r="AK184" s="164">
        <v>1</v>
      </c>
    </row>
    <row r="185" spans="1:37">
      <c r="A185" s="163">
        <v>33664</v>
      </c>
      <c r="B185" s="164">
        <v>53.6</v>
      </c>
      <c r="C185" s="164">
        <v>36.700000000000003</v>
      </c>
      <c r="D185" s="164">
        <v>97.3</v>
      </c>
      <c r="E185" s="164">
        <v>57.2</v>
      </c>
      <c r="F185" s="164">
        <v>83.7</v>
      </c>
      <c r="G185" s="164">
        <v>47.8</v>
      </c>
      <c r="H185" s="164">
        <v>62.8</v>
      </c>
      <c r="I185" s="164">
        <v>94.9</v>
      </c>
      <c r="J185" s="164">
        <v>77.7</v>
      </c>
      <c r="K185" s="164">
        <v>37</v>
      </c>
      <c r="M185" s="164">
        <v>59.9</v>
      </c>
      <c r="N185" s="164">
        <v>1.3</v>
      </c>
      <c r="O185" s="164">
        <v>4.9000000000000004</v>
      </c>
      <c r="P185" s="164">
        <v>1.4</v>
      </c>
      <c r="Q185" s="164">
        <v>-4.8</v>
      </c>
      <c r="R185" s="164">
        <v>1.6</v>
      </c>
      <c r="S185" s="164">
        <v>17.2</v>
      </c>
      <c r="T185" s="164">
        <v>2.8</v>
      </c>
      <c r="U185" s="164">
        <v>5</v>
      </c>
      <c r="V185" s="164">
        <v>0</v>
      </c>
      <c r="W185" s="164">
        <v>7.9</v>
      </c>
      <c r="Y185" s="164">
        <v>1.7</v>
      </c>
      <c r="Z185" s="164">
        <v>0.6</v>
      </c>
      <c r="AA185" s="164">
        <v>0.3</v>
      </c>
      <c r="AB185" s="164">
        <v>-0.2</v>
      </c>
      <c r="AC185" s="164">
        <v>-2.4</v>
      </c>
      <c r="AD185" s="164">
        <v>-0.4</v>
      </c>
      <c r="AE185" s="164">
        <v>6.5</v>
      </c>
      <c r="AF185" s="164">
        <v>0</v>
      </c>
      <c r="AG185" s="164">
        <v>0.9</v>
      </c>
      <c r="AH185" s="164">
        <v>-1.4</v>
      </c>
      <c r="AI185" s="164">
        <v>7.9</v>
      </c>
      <c r="AK185" s="164">
        <v>0</v>
      </c>
    </row>
    <row r="186" spans="1:37">
      <c r="A186" s="163">
        <v>33756</v>
      </c>
      <c r="B186" s="164">
        <v>53.8</v>
      </c>
      <c r="C186" s="164">
        <v>37.1</v>
      </c>
      <c r="D186" s="164">
        <v>97.8</v>
      </c>
      <c r="E186" s="164">
        <v>56.1</v>
      </c>
      <c r="F186" s="164">
        <v>84.2</v>
      </c>
      <c r="G186" s="164">
        <v>45</v>
      </c>
      <c r="H186" s="164">
        <v>62.6</v>
      </c>
      <c r="I186" s="164">
        <v>94.2</v>
      </c>
      <c r="J186" s="164">
        <v>77.7</v>
      </c>
      <c r="K186" s="164">
        <v>37</v>
      </c>
      <c r="M186" s="164">
        <v>59.7</v>
      </c>
      <c r="N186" s="164">
        <v>2.1</v>
      </c>
      <c r="O186" s="164">
        <v>3.9</v>
      </c>
      <c r="P186" s="164">
        <v>0.4</v>
      </c>
      <c r="Q186" s="164">
        <v>-6.7</v>
      </c>
      <c r="R186" s="164">
        <v>1.8</v>
      </c>
      <c r="S186" s="164">
        <v>8.1999999999999993</v>
      </c>
      <c r="T186" s="164">
        <v>3.1</v>
      </c>
      <c r="U186" s="164">
        <v>4.0999999999999996</v>
      </c>
      <c r="V186" s="164">
        <v>0.9</v>
      </c>
      <c r="W186" s="164">
        <v>7.9</v>
      </c>
      <c r="Y186" s="164">
        <v>1.2</v>
      </c>
      <c r="Z186" s="164">
        <v>0.4</v>
      </c>
      <c r="AA186" s="164">
        <v>1.1000000000000001</v>
      </c>
      <c r="AB186" s="164">
        <v>0.5</v>
      </c>
      <c r="AC186" s="164">
        <v>-1.9</v>
      </c>
      <c r="AD186" s="164">
        <v>0.6</v>
      </c>
      <c r="AE186" s="164">
        <v>-5.9</v>
      </c>
      <c r="AF186" s="164">
        <v>-0.3</v>
      </c>
      <c r="AG186" s="164">
        <v>-0.7</v>
      </c>
      <c r="AH186" s="164">
        <v>0</v>
      </c>
      <c r="AI186" s="164">
        <v>0</v>
      </c>
      <c r="AK186" s="164">
        <v>-0.3</v>
      </c>
    </row>
    <row r="187" spans="1:37">
      <c r="A187" s="163">
        <v>33848</v>
      </c>
      <c r="B187" s="164">
        <v>53.6</v>
      </c>
      <c r="C187" s="164">
        <v>38.299999999999997</v>
      </c>
      <c r="D187" s="164">
        <v>97.6</v>
      </c>
      <c r="E187" s="164">
        <v>55.2</v>
      </c>
      <c r="F187" s="164">
        <v>83.7</v>
      </c>
      <c r="G187" s="164">
        <v>44.9</v>
      </c>
      <c r="H187" s="164">
        <v>63.8</v>
      </c>
      <c r="I187" s="164">
        <v>94.1</v>
      </c>
      <c r="J187" s="164">
        <v>78</v>
      </c>
      <c r="K187" s="164">
        <v>37</v>
      </c>
      <c r="M187" s="164">
        <v>59.8</v>
      </c>
      <c r="N187" s="164">
        <v>0.9</v>
      </c>
      <c r="O187" s="164">
        <v>5.8</v>
      </c>
      <c r="P187" s="164">
        <v>0.6</v>
      </c>
      <c r="Q187" s="164">
        <v>-6.3</v>
      </c>
      <c r="R187" s="164">
        <v>0.4</v>
      </c>
      <c r="S187" s="164">
        <v>5.2</v>
      </c>
      <c r="T187" s="164">
        <v>3.1</v>
      </c>
      <c r="U187" s="164">
        <v>0</v>
      </c>
      <c r="V187" s="164">
        <v>0.1</v>
      </c>
      <c r="W187" s="164">
        <v>7.9</v>
      </c>
      <c r="Y187" s="164">
        <v>0.8</v>
      </c>
      <c r="Z187" s="164">
        <v>-0.4</v>
      </c>
      <c r="AA187" s="164">
        <v>3.2</v>
      </c>
      <c r="AB187" s="164">
        <v>-0.2</v>
      </c>
      <c r="AC187" s="164">
        <v>-1.6</v>
      </c>
      <c r="AD187" s="164">
        <v>-0.6</v>
      </c>
      <c r="AE187" s="164">
        <v>-0.2</v>
      </c>
      <c r="AF187" s="164">
        <v>1.9</v>
      </c>
      <c r="AG187" s="164">
        <v>-0.1</v>
      </c>
      <c r="AH187" s="164">
        <v>0.4</v>
      </c>
      <c r="AI187" s="164">
        <v>0</v>
      </c>
      <c r="AK187" s="164">
        <v>0.2</v>
      </c>
    </row>
    <row r="188" spans="1:37">
      <c r="A188" s="163">
        <v>33939</v>
      </c>
      <c r="B188" s="164">
        <v>53.9</v>
      </c>
      <c r="C188" s="164">
        <v>39.4</v>
      </c>
      <c r="D188" s="164">
        <v>98.7</v>
      </c>
      <c r="E188" s="164">
        <v>54.8</v>
      </c>
      <c r="F188" s="164">
        <v>83.8</v>
      </c>
      <c r="G188" s="164">
        <v>45.4</v>
      </c>
      <c r="H188" s="164">
        <v>63.8</v>
      </c>
      <c r="I188" s="164">
        <v>94.4</v>
      </c>
      <c r="J188" s="164">
        <v>79.099999999999994</v>
      </c>
      <c r="K188" s="164">
        <v>37</v>
      </c>
      <c r="M188" s="164">
        <v>60.1</v>
      </c>
      <c r="N188" s="164">
        <v>1.1000000000000001</v>
      </c>
      <c r="O188" s="164">
        <v>7.7</v>
      </c>
      <c r="P188" s="164">
        <v>1.2</v>
      </c>
      <c r="Q188" s="164">
        <v>-6.5</v>
      </c>
      <c r="R188" s="164">
        <v>-0.2</v>
      </c>
      <c r="S188" s="164">
        <v>1.1000000000000001</v>
      </c>
      <c r="T188" s="164">
        <v>1.6</v>
      </c>
      <c r="U188" s="164">
        <v>0.3</v>
      </c>
      <c r="V188" s="164">
        <v>0.4</v>
      </c>
      <c r="W188" s="164">
        <v>7.9</v>
      </c>
      <c r="Y188" s="164">
        <v>0.3</v>
      </c>
      <c r="Z188" s="164">
        <v>0.6</v>
      </c>
      <c r="AA188" s="164">
        <v>2.9</v>
      </c>
      <c r="AB188" s="164">
        <v>1.1000000000000001</v>
      </c>
      <c r="AC188" s="164">
        <v>-0.7</v>
      </c>
      <c r="AD188" s="164">
        <v>0.1</v>
      </c>
      <c r="AE188" s="164">
        <v>1.1000000000000001</v>
      </c>
      <c r="AF188" s="164">
        <v>0</v>
      </c>
      <c r="AG188" s="164">
        <v>0.3</v>
      </c>
      <c r="AH188" s="164">
        <v>1.4</v>
      </c>
      <c r="AI188" s="164">
        <v>0</v>
      </c>
      <c r="AK188" s="164">
        <v>0.5</v>
      </c>
    </row>
    <row r="189" spans="1:37">
      <c r="A189" s="163">
        <v>34029</v>
      </c>
      <c r="B189" s="164">
        <v>55.1</v>
      </c>
      <c r="C189" s="164">
        <v>40.200000000000003</v>
      </c>
      <c r="D189" s="164">
        <v>98.4</v>
      </c>
      <c r="E189" s="164">
        <v>55.1</v>
      </c>
      <c r="F189" s="164">
        <v>83.4</v>
      </c>
      <c r="G189" s="164">
        <v>47</v>
      </c>
      <c r="H189" s="164">
        <v>64</v>
      </c>
      <c r="I189" s="164">
        <v>94.4</v>
      </c>
      <c r="J189" s="164">
        <v>79.3</v>
      </c>
      <c r="K189" s="164">
        <v>38.6</v>
      </c>
      <c r="M189" s="164">
        <v>60.6</v>
      </c>
      <c r="N189" s="164">
        <v>2.8</v>
      </c>
      <c r="O189" s="164">
        <v>9.5</v>
      </c>
      <c r="P189" s="164">
        <v>1.1000000000000001</v>
      </c>
      <c r="Q189" s="164">
        <v>-3.7</v>
      </c>
      <c r="R189" s="164">
        <v>-0.4</v>
      </c>
      <c r="S189" s="164">
        <v>-1.7</v>
      </c>
      <c r="T189" s="164">
        <v>1.9</v>
      </c>
      <c r="U189" s="164">
        <v>-0.5</v>
      </c>
      <c r="V189" s="164">
        <v>2.1</v>
      </c>
      <c r="W189" s="164">
        <v>4.3</v>
      </c>
      <c r="Y189" s="164">
        <v>1.2</v>
      </c>
      <c r="Z189" s="164">
        <v>2.2000000000000002</v>
      </c>
      <c r="AA189" s="164">
        <v>2</v>
      </c>
      <c r="AB189" s="164">
        <v>-0.3</v>
      </c>
      <c r="AC189" s="164">
        <v>0.5</v>
      </c>
      <c r="AD189" s="164">
        <v>-0.5</v>
      </c>
      <c r="AE189" s="164">
        <v>3.5</v>
      </c>
      <c r="AF189" s="164">
        <v>0.3</v>
      </c>
      <c r="AG189" s="164">
        <v>0</v>
      </c>
      <c r="AH189" s="164">
        <v>0.3</v>
      </c>
      <c r="AI189" s="164">
        <v>4.3</v>
      </c>
      <c r="AK189" s="164">
        <v>0.8</v>
      </c>
    </row>
    <row r="190" spans="1:37">
      <c r="A190" s="163">
        <v>34121</v>
      </c>
      <c r="B190" s="164">
        <v>54.6</v>
      </c>
      <c r="C190" s="164">
        <v>40.799999999999997</v>
      </c>
      <c r="D190" s="164">
        <v>99</v>
      </c>
      <c r="E190" s="164">
        <v>55.5</v>
      </c>
      <c r="F190" s="164">
        <v>83.7</v>
      </c>
      <c r="G190" s="164">
        <v>47.2</v>
      </c>
      <c r="H190" s="164">
        <v>64.400000000000006</v>
      </c>
      <c r="I190" s="164">
        <v>93.7</v>
      </c>
      <c r="J190" s="164">
        <v>79.7</v>
      </c>
      <c r="K190" s="164">
        <v>38.6</v>
      </c>
      <c r="M190" s="164">
        <v>60.8</v>
      </c>
      <c r="N190" s="164">
        <v>1.5</v>
      </c>
      <c r="O190" s="164">
        <v>10</v>
      </c>
      <c r="P190" s="164">
        <v>1.2</v>
      </c>
      <c r="Q190" s="164">
        <v>-1.1000000000000001</v>
      </c>
      <c r="R190" s="164">
        <v>-0.6</v>
      </c>
      <c r="S190" s="164">
        <v>4.9000000000000004</v>
      </c>
      <c r="T190" s="164">
        <v>2.9</v>
      </c>
      <c r="U190" s="164">
        <v>-0.5</v>
      </c>
      <c r="V190" s="164">
        <v>2.6</v>
      </c>
      <c r="W190" s="164">
        <v>4.3</v>
      </c>
      <c r="Y190" s="164">
        <v>1.8</v>
      </c>
      <c r="Z190" s="164">
        <v>-0.9</v>
      </c>
      <c r="AA190" s="164">
        <v>1.5</v>
      </c>
      <c r="AB190" s="164">
        <v>0.6</v>
      </c>
      <c r="AC190" s="164">
        <v>0.7</v>
      </c>
      <c r="AD190" s="164">
        <v>0.4</v>
      </c>
      <c r="AE190" s="164">
        <v>0.4</v>
      </c>
      <c r="AF190" s="164">
        <v>0.6</v>
      </c>
      <c r="AG190" s="164">
        <v>-0.7</v>
      </c>
      <c r="AH190" s="164">
        <v>0.5</v>
      </c>
      <c r="AI190" s="164">
        <v>0</v>
      </c>
      <c r="AK190" s="164">
        <v>0.3</v>
      </c>
    </row>
    <row r="191" spans="1:37">
      <c r="A191" s="163">
        <v>34213</v>
      </c>
      <c r="B191" s="164">
        <v>55</v>
      </c>
      <c r="C191" s="164">
        <v>41.7</v>
      </c>
      <c r="D191" s="164">
        <v>98</v>
      </c>
      <c r="E191" s="164">
        <v>55.4</v>
      </c>
      <c r="F191" s="164">
        <v>83.8</v>
      </c>
      <c r="G191" s="164">
        <v>47.2</v>
      </c>
      <c r="H191" s="164">
        <v>65.099999999999994</v>
      </c>
      <c r="I191" s="164">
        <v>93.2</v>
      </c>
      <c r="J191" s="164">
        <v>80</v>
      </c>
      <c r="K191" s="164">
        <v>38.6</v>
      </c>
      <c r="M191" s="164">
        <v>61.1</v>
      </c>
      <c r="N191" s="164">
        <v>2.6</v>
      </c>
      <c r="O191" s="164">
        <v>8.9</v>
      </c>
      <c r="P191" s="164">
        <v>0.4</v>
      </c>
      <c r="Q191" s="164">
        <v>0.4</v>
      </c>
      <c r="R191" s="164">
        <v>0.1</v>
      </c>
      <c r="S191" s="164">
        <v>5.0999999999999996</v>
      </c>
      <c r="T191" s="164">
        <v>2</v>
      </c>
      <c r="U191" s="164">
        <v>-1</v>
      </c>
      <c r="V191" s="164">
        <v>2.6</v>
      </c>
      <c r="W191" s="164">
        <v>4.3</v>
      </c>
      <c r="Y191" s="164">
        <v>2.2000000000000002</v>
      </c>
      <c r="Z191" s="164">
        <v>0.7</v>
      </c>
      <c r="AA191" s="164">
        <v>2.2000000000000002</v>
      </c>
      <c r="AB191" s="164">
        <v>-1</v>
      </c>
      <c r="AC191" s="164">
        <v>-0.2</v>
      </c>
      <c r="AD191" s="164">
        <v>0.1</v>
      </c>
      <c r="AE191" s="164">
        <v>0</v>
      </c>
      <c r="AF191" s="164">
        <v>1.1000000000000001</v>
      </c>
      <c r="AG191" s="164">
        <v>-0.5</v>
      </c>
      <c r="AH191" s="164">
        <v>0.4</v>
      </c>
      <c r="AI191" s="164">
        <v>0</v>
      </c>
      <c r="AK191" s="164">
        <v>0.5</v>
      </c>
    </row>
    <row r="192" spans="1:37">
      <c r="A192" s="163">
        <v>34304</v>
      </c>
      <c r="B192" s="164">
        <v>55.3</v>
      </c>
      <c r="C192" s="164">
        <v>42.4</v>
      </c>
      <c r="D192" s="164">
        <v>97.8</v>
      </c>
      <c r="E192" s="164">
        <v>54.6</v>
      </c>
      <c r="F192" s="164">
        <v>83.7</v>
      </c>
      <c r="G192" s="164">
        <v>47.3</v>
      </c>
      <c r="H192" s="164">
        <v>65.3</v>
      </c>
      <c r="I192" s="164">
        <v>93</v>
      </c>
      <c r="J192" s="164">
        <v>81.099999999999994</v>
      </c>
      <c r="K192" s="164">
        <v>38.6</v>
      </c>
      <c r="M192" s="164">
        <v>61.2</v>
      </c>
      <c r="N192" s="164">
        <v>2.6</v>
      </c>
      <c r="O192" s="164">
        <v>7.6</v>
      </c>
      <c r="P192" s="164">
        <v>-0.9</v>
      </c>
      <c r="Q192" s="164">
        <v>-0.4</v>
      </c>
      <c r="R192" s="164">
        <v>-0.1</v>
      </c>
      <c r="S192" s="164">
        <v>4.2</v>
      </c>
      <c r="T192" s="164">
        <v>2.4</v>
      </c>
      <c r="U192" s="164">
        <v>-1.5</v>
      </c>
      <c r="V192" s="164">
        <v>2.5</v>
      </c>
      <c r="W192" s="164">
        <v>4.3</v>
      </c>
      <c r="Y192" s="164">
        <v>1.8</v>
      </c>
      <c r="Z192" s="164">
        <v>0.5</v>
      </c>
      <c r="AA192" s="164">
        <v>1.7</v>
      </c>
      <c r="AB192" s="164">
        <v>-0.2</v>
      </c>
      <c r="AC192" s="164">
        <v>-1.4</v>
      </c>
      <c r="AD192" s="164">
        <v>-0.1</v>
      </c>
      <c r="AE192" s="164">
        <v>0.2</v>
      </c>
      <c r="AF192" s="164">
        <v>0.3</v>
      </c>
      <c r="AG192" s="164">
        <v>-0.2</v>
      </c>
      <c r="AH192" s="164">
        <v>1.4</v>
      </c>
      <c r="AI192" s="164">
        <v>0</v>
      </c>
      <c r="AK192" s="164">
        <v>0.2</v>
      </c>
    </row>
    <row r="193" spans="1:37">
      <c r="A193" s="163">
        <v>34394</v>
      </c>
      <c r="B193" s="164">
        <v>55.5</v>
      </c>
      <c r="C193" s="164">
        <v>42.9</v>
      </c>
      <c r="D193" s="164">
        <v>97.3</v>
      </c>
      <c r="E193" s="164">
        <v>54.7</v>
      </c>
      <c r="F193" s="164">
        <v>84.1</v>
      </c>
      <c r="G193" s="164">
        <v>49</v>
      </c>
      <c r="H193" s="164">
        <v>65.099999999999994</v>
      </c>
      <c r="I193" s="164">
        <v>94</v>
      </c>
      <c r="J193" s="164">
        <v>80.5</v>
      </c>
      <c r="K193" s="164">
        <v>40</v>
      </c>
      <c r="M193" s="164">
        <v>61.5</v>
      </c>
      <c r="N193" s="164">
        <v>0.7</v>
      </c>
      <c r="O193" s="164">
        <v>6.7</v>
      </c>
      <c r="P193" s="164">
        <v>-1.1000000000000001</v>
      </c>
      <c r="Q193" s="164">
        <v>-0.7</v>
      </c>
      <c r="R193" s="164">
        <v>0.8</v>
      </c>
      <c r="S193" s="164">
        <v>4.3</v>
      </c>
      <c r="T193" s="164">
        <v>1.7</v>
      </c>
      <c r="U193" s="164">
        <v>-0.4</v>
      </c>
      <c r="V193" s="164">
        <v>1.5</v>
      </c>
      <c r="W193" s="164">
        <v>3.6</v>
      </c>
      <c r="Y193" s="164">
        <v>1.5</v>
      </c>
      <c r="Z193" s="164">
        <v>0.4</v>
      </c>
      <c r="AA193" s="164">
        <v>1.2</v>
      </c>
      <c r="AB193" s="164">
        <v>-0.5</v>
      </c>
      <c r="AC193" s="164">
        <v>0.2</v>
      </c>
      <c r="AD193" s="164">
        <v>0.5</v>
      </c>
      <c r="AE193" s="164">
        <v>3.6</v>
      </c>
      <c r="AF193" s="164">
        <v>-0.3</v>
      </c>
      <c r="AG193" s="164">
        <v>1.1000000000000001</v>
      </c>
      <c r="AH193" s="164">
        <v>-0.7</v>
      </c>
      <c r="AI193" s="164">
        <v>3.6</v>
      </c>
      <c r="AK193" s="164">
        <v>0.5</v>
      </c>
    </row>
    <row r="194" spans="1:37">
      <c r="A194" s="163">
        <v>34486</v>
      </c>
      <c r="B194" s="164">
        <v>55.3</v>
      </c>
      <c r="C194" s="164">
        <v>43.4</v>
      </c>
      <c r="D194" s="164">
        <v>97.4</v>
      </c>
      <c r="E194" s="164">
        <v>55.1</v>
      </c>
      <c r="F194" s="164">
        <v>84.4</v>
      </c>
      <c r="G194" s="164">
        <v>49.4</v>
      </c>
      <c r="H194" s="164">
        <v>66.2</v>
      </c>
      <c r="I194" s="164">
        <v>94</v>
      </c>
      <c r="J194" s="164">
        <v>81.3</v>
      </c>
      <c r="K194" s="164">
        <v>40</v>
      </c>
      <c r="M194" s="164">
        <v>61.9</v>
      </c>
      <c r="N194" s="164">
        <v>1.3</v>
      </c>
      <c r="O194" s="164">
        <v>6.4</v>
      </c>
      <c r="P194" s="164">
        <v>-1.6</v>
      </c>
      <c r="Q194" s="164">
        <v>-0.7</v>
      </c>
      <c r="R194" s="164">
        <v>0.8</v>
      </c>
      <c r="S194" s="164">
        <v>4.7</v>
      </c>
      <c r="T194" s="164">
        <v>2.8</v>
      </c>
      <c r="U194" s="164">
        <v>0.3</v>
      </c>
      <c r="V194" s="164">
        <v>2</v>
      </c>
      <c r="W194" s="164">
        <v>3.6</v>
      </c>
      <c r="Y194" s="164">
        <v>1.8</v>
      </c>
      <c r="Z194" s="164">
        <v>-0.4</v>
      </c>
      <c r="AA194" s="164">
        <v>1.2</v>
      </c>
      <c r="AB194" s="164">
        <v>0.1</v>
      </c>
      <c r="AC194" s="164">
        <v>0.7</v>
      </c>
      <c r="AD194" s="164">
        <v>0.4</v>
      </c>
      <c r="AE194" s="164">
        <v>0.8</v>
      </c>
      <c r="AF194" s="164">
        <v>1.7</v>
      </c>
      <c r="AG194" s="164">
        <v>0</v>
      </c>
      <c r="AH194" s="164">
        <v>1</v>
      </c>
      <c r="AI194" s="164">
        <v>0</v>
      </c>
      <c r="AK194" s="164">
        <v>0.7</v>
      </c>
    </row>
    <row r="195" spans="1:37">
      <c r="A195" s="163">
        <v>34578</v>
      </c>
      <c r="B195" s="164">
        <v>55.8</v>
      </c>
      <c r="C195" s="164">
        <v>43.8</v>
      </c>
      <c r="D195" s="164">
        <v>97.6</v>
      </c>
      <c r="E195" s="164">
        <v>55.4</v>
      </c>
      <c r="F195" s="164">
        <v>84.4</v>
      </c>
      <c r="G195" s="164">
        <v>50.2</v>
      </c>
      <c r="H195" s="164">
        <v>67.3</v>
      </c>
      <c r="I195" s="164">
        <v>94</v>
      </c>
      <c r="J195" s="164">
        <v>81.3</v>
      </c>
      <c r="K195" s="164">
        <v>40</v>
      </c>
      <c r="M195" s="164">
        <v>62.3</v>
      </c>
      <c r="N195" s="164">
        <v>1.5</v>
      </c>
      <c r="O195" s="164">
        <v>5</v>
      </c>
      <c r="P195" s="164">
        <v>-0.4</v>
      </c>
      <c r="Q195" s="164">
        <v>0</v>
      </c>
      <c r="R195" s="164">
        <v>0.7</v>
      </c>
      <c r="S195" s="164">
        <v>6.4</v>
      </c>
      <c r="T195" s="164">
        <v>3.4</v>
      </c>
      <c r="U195" s="164">
        <v>0.9</v>
      </c>
      <c r="V195" s="164">
        <v>1.6</v>
      </c>
      <c r="W195" s="164">
        <v>3.6</v>
      </c>
      <c r="Y195" s="164">
        <v>2</v>
      </c>
      <c r="Z195" s="164">
        <v>0.9</v>
      </c>
      <c r="AA195" s="164">
        <v>0.9</v>
      </c>
      <c r="AB195" s="164">
        <v>0.2</v>
      </c>
      <c r="AC195" s="164">
        <v>0.5</v>
      </c>
      <c r="AD195" s="164">
        <v>0</v>
      </c>
      <c r="AE195" s="164">
        <v>1.6</v>
      </c>
      <c r="AF195" s="164">
        <v>1.7</v>
      </c>
      <c r="AG195" s="164">
        <v>0</v>
      </c>
      <c r="AH195" s="164">
        <v>0</v>
      </c>
      <c r="AI195" s="164">
        <v>0</v>
      </c>
      <c r="AK195" s="164">
        <v>0.6</v>
      </c>
    </row>
    <row r="196" spans="1:37">
      <c r="A196" s="163">
        <v>34669</v>
      </c>
      <c r="B196" s="164">
        <v>56</v>
      </c>
      <c r="C196" s="164">
        <v>44.4</v>
      </c>
      <c r="D196" s="164">
        <v>97.8</v>
      </c>
      <c r="E196" s="164">
        <v>56.9</v>
      </c>
      <c r="F196" s="164">
        <v>84.9</v>
      </c>
      <c r="G196" s="164">
        <v>50.3</v>
      </c>
      <c r="H196" s="164">
        <v>67.099999999999994</v>
      </c>
      <c r="I196" s="164">
        <v>95</v>
      </c>
      <c r="J196" s="164">
        <v>82.5</v>
      </c>
      <c r="K196" s="164">
        <v>40</v>
      </c>
      <c r="M196" s="164">
        <v>62.8</v>
      </c>
      <c r="N196" s="164">
        <v>1.3</v>
      </c>
      <c r="O196" s="164">
        <v>4.7</v>
      </c>
      <c r="P196" s="164">
        <v>0</v>
      </c>
      <c r="Q196" s="164">
        <v>4.2</v>
      </c>
      <c r="R196" s="164">
        <v>1.4</v>
      </c>
      <c r="S196" s="164">
        <v>6.3</v>
      </c>
      <c r="T196" s="164">
        <v>2.8</v>
      </c>
      <c r="U196" s="164">
        <v>2.2000000000000002</v>
      </c>
      <c r="V196" s="164">
        <v>1.7</v>
      </c>
      <c r="W196" s="164">
        <v>3.6</v>
      </c>
      <c r="Y196" s="164">
        <v>2.6</v>
      </c>
      <c r="Z196" s="164">
        <v>0.4</v>
      </c>
      <c r="AA196" s="164">
        <v>1.4</v>
      </c>
      <c r="AB196" s="164">
        <v>0.2</v>
      </c>
      <c r="AC196" s="164">
        <v>2.7</v>
      </c>
      <c r="AD196" s="164">
        <v>0.6</v>
      </c>
      <c r="AE196" s="164">
        <v>0.2</v>
      </c>
      <c r="AF196" s="164">
        <v>-0.3</v>
      </c>
      <c r="AG196" s="164">
        <v>1.1000000000000001</v>
      </c>
      <c r="AH196" s="164">
        <v>1.5</v>
      </c>
      <c r="AI196" s="164">
        <v>0</v>
      </c>
      <c r="AK196" s="164">
        <v>0.8</v>
      </c>
    </row>
    <row r="197" spans="1:37">
      <c r="A197" s="163">
        <v>34759</v>
      </c>
      <c r="B197" s="164">
        <v>57.2</v>
      </c>
      <c r="C197" s="164">
        <v>45</v>
      </c>
      <c r="D197" s="164">
        <v>97.2</v>
      </c>
      <c r="E197" s="164">
        <v>60</v>
      </c>
      <c r="F197" s="164">
        <v>85.2</v>
      </c>
      <c r="G197" s="164">
        <v>51.6</v>
      </c>
      <c r="H197" s="164">
        <v>67.400000000000006</v>
      </c>
      <c r="I197" s="164">
        <v>95</v>
      </c>
      <c r="J197" s="164">
        <v>82.8</v>
      </c>
      <c r="K197" s="164">
        <v>41.7</v>
      </c>
      <c r="M197" s="164">
        <v>63.8</v>
      </c>
      <c r="N197" s="164">
        <v>3.1</v>
      </c>
      <c r="O197" s="164">
        <v>4.9000000000000004</v>
      </c>
      <c r="P197" s="164">
        <v>-0.1</v>
      </c>
      <c r="Q197" s="164">
        <v>9.6999999999999993</v>
      </c>
      <c r="R197" s="164">
        <v>1.3</v>
      </c>
      <c r="S197" s="164">
        <v>5.3</v>
      </c>
      <c r="T197" s="164">
        <v>3.5</v>
      </c>
      <c r="U197" s="164">
        <v>1.1000000000000001</v>
      </c>
      <c r="V197" s="164">
        <v>2.9</v>
      </c>
      <c r="W197" s="164">
        <v>4.3</v>
      </c>
      <c r="Y197" s="164">
        <v>3.7</v>
      </c>
      <c r="Z197" s="164">
        <v>2.1</v>
      </c>
      <c r="AA197" s="164">
        <v>1.4</v>
      </c>
      <c r="AB197" s="164">
        <v>-0.6</v>
      </c>
      <c r="AC197" s="164">
        <v>5.4</v>
      </c>
      <c r="AD197" s="164">
        <v>0.4</v>
      </c>
      <c r="AE197" s="164">
        <v>2.6</v>
      </c>
      <c r="AF197" s="164">
        <v>0.4</v>
      </c>
      <c r="AG197" s="164">
        <v>0</v>
      </c>
      <c r="AH197" s="164">
        <v>0.4</v>
      </c>
      <c r="AI197" s="164">
        <v>4.3</v>
      </c>
      <c r="AK197" s="164">
        <v>1.6</v>
      </c>
    </row>
    <row r="198" spans="1:37">
      <c r="A198" s="163">
        <v>34851</v>
      </c>
      <c r="B198" s="164">
        <v>57.5</v>
      </c>
      <c r="C198" s="164">
        <v>46.7</v>
      </c>
      <c r="D198" s="164">
        <v>98.1</v>
      </c>
      <c r="E198" s="164">
        <v>61.1</v>
      </c>
      <c r="F198" s="164">
        <v>85.9</v>
      </c>
      <c r="G198" s="164">
        <v>52.4</v>
      </c>
      <c r="H198" s="164">
        <v>68.3</v>
      </c>
      <c r="I198" s="164">
        <v>94.9</v>
      </c>
      <c r="J198" s="164">
        <v>83.3</v>
      </c>
      <c r="K198" s="164">
        <v>41.7</v>
      </c>
      <c r="M198" s="164">
        <v>64.7</v>
      </c>
      <c r="N198" s="164">
        <v>4</v>
      </c>
      <c r="O198" s="164">
        <v>7.6</v>
      </c>
      <c r="P198" s="164">
        <v>0.7</v>
      </c>
      <c r="Q198" s="164">
        <v>10.9</v>
      </c>
      <c r="R198" s="164">
        <v>1.8</v>
      </c>
      <c r="S198" s="164">
        <v>6.1</v>
      </c>
      <c r="T198" s="164">
        <v>3.2</v>
      </c>
      <c r="U198" s="164">
        <v>1</v>
      </c>
      <c r="V198" s="164">
        <v>2.5</v>
      </c>
      <c r="W198" s="164">
        <v>4.3</v>
      </c>
      <c r="Y198" s="164">
        <v>4.5</v>
      </c>
      <c r="Z198" s="164">
        <v>0.5</v>
      </c>
      <c r="AA198" s="164">
        <v>3.8</v>
      </c>
      <c r="AB198" s="164">
        <v>0.9</v>
      </c>
      <c r="AC198" s="164">
        <v>1.8</v>
      </c>
      <c r="AD198" s="164">
        <v>0.8</v>
      </c>
      <c r="AE198" s="164">
        <v>1.6</v>
      </c>
      <c r="AF198" s="164">
        <v>1.3</v>
      </c>
      <c r="AG198" s="164">
        <v>-0.1</v>
      </c>
      <c r="AH198" s="164">
        <v>0.6</v>
      </c>
      <c r="AI198" s="164">
        <v>0</v>
      </c>
      <c r="AK198" s="164">
        <v>1.4</v>
      </c>
    </row>
    <row r="199" spans="1:37">
      <c r="A199" s="163">
        <v>34943</v>
      </c>
      <c r="B199" s="164">
        <v>58.3</v>
      </c>
      <c r="C199" s="164">
        <v>48.3</v>
      </c>
      <c r="D199" s="164">
        <v>97.7</v>
      </c>
      <c r="E199" s="164">
        <v>61.5</v>
      </c>
      <c r="F199" s="164">
        <v>86.5</v>
      </c>
      <c r="G199" s="164">
        <v>52.6</v>
      </c>
      <c r="H199" s="164">
        <v>70.099999999999994</v>
      </c>
      <c r="I199" s="164">
        <v>94.9</v>
      </c>
      <c r="J199" s="164">
        <v>83.4</v>
      </c>
      <c r="K199" s="164">
        <v>41.7</v>
      </c>
      <c r="M199" s="164">
        <v>65.5</v>
      </c>
      <c r="N199" s="164">
        <v>4.5</v>
      </c>
      <c r="O199" s="164">
        <v>10.3</v>
      </c>
      <c r="P199" s="164">
        <v>0.1</v>
      </c>
      <c r="Q199" s="164">
        <v>11</v>
      </c>
      <c r="R199" s="164">
        <v>2.5</v>
      </c>
      <c r="S199" s="164">
        <v>4.8</v>
      </c>
      <c r="T199" s="164">
        <v>4.2</v>
      </c>
      <c r="U199" s="164">
        <v>1</v>
      </c>
      <c r="V199" s="164">
        <v>2.6</v>
      </c>
      <c r="W199" s="164">
        <v>4.3</v>
      </c>
      <c r="Y199" s="164">
        <v>5.0999999999999996</v>
      </c>
      <c r="Z199" s="164">
        <v>1.4</v>
      </c>
      <c r="AA199" s="164">
        <v>3.4</v>
      </c>
      <c r="AB199" s="164">
        <v>-0.4</v>
      </c>
      <c r="AC199" s="164">
        <v>0.7</v>
      </c>
      <c r="AD199" s="164">
        <v>0.7</v>
      </c>
      <c r="AE199" s="164">
        <v>0.4</v>
      </c>
      <c r="AF199" s="164">
        <v>2.6</v>
      </c>
      <c r="AG199" s="164">
        <v>0</v>
      </c>
      <c r="AH199" s="164">
        <v>0.1</v>
      </c>
      <c r="AI199" s="164">
        <v>0</v>
      </c>
      <c r="AK199" s="164">
        <v>1.2</v>
      </c>
    </row>
    <row r="200" spans="1:37">
      <c r="A200" s="163">
        <v>35034</v>
      </c>
      <c r="B200" s="164">
        <v>58.5</v>
      </c>
      <c r="C200" s="164">
        <v>49.5</v>
      </c>
      <c r="D200" s="164">
        <v>98</v>
      </c>
      <c r="E200" s="164">
        <v>61.9</v>
      </c>
      <c r="F200" s="164">
        <v>87</v>
      </c>
      <c r="G200" s="164">
        <v>53.4</v>
      </c>
      <c r="H200" s="164">
        <v>70.3</v>
      </c>
      <c r="I200" s="164">
        <v>94.9</v>
      </c>
      <c r="J200" s="164">
        <v>84.4</v>
      </c>
      <c r="K200" s="164">
        <v>41.7</v>
      </c>
      <c r="M200" s="164">
        <v>66</v>
      </c>
      <c r="N200" s="164">
        <v>4.5</v>
      </c>
      <c r="O200" s="164">
        <v>11.5</v>
      </c>
      <c r="P200" s="164">
        <v>0.2</v>
      </c>
      <c r="Q200" s="164">
        <v>8.8000000000000007</v>
      </c>
      <c r="R200" s="164">
        <v>2.5</v>
      </c>
      <c r="S200" s="164">
        <v>6.2</v>
      </c>
      <c r="T200" s="164">
        <v>4.8</v>
      </c>
      <c r="U200" s="164">
        <v>-0.1</v>
      </c>
      <c r="V200" s="164">
        <v>2.2999999999999998</v>
      </c>
      <c r="W200" s="164">
        <v>4.3</v>
      </c>
      <c r="Y200" s="164">
        <v>5.0999999999999996</v>
      </c>
      <c r="Z200" s="164">
        <v>0.3</v>
      </c>
      <c r="AA200" s="164">
        <v>2.5</v>
      </c>
      <c r="AB200" s="164">
        <v>0.3</v>
      </c>
      <c r="AC200" s="164">
        <v>0.7</v>
      </c>
      <c r="AD200" s="164">
        <v>0.6</v>
      </c>
      <c r="AE200" s="164">
        <v>1.5</v>
      </c>
      <c r="AF200" s="164">
        <v>0.3</v>
      </c>
      <c r="AG200" s="164">
        <v>0</v>
      </c>
      <c r="AH200" s="164">
        <v>1.2</v>
      </c>
      <c r="AI200" s="164">
        <v>0</v>
      </c>
      <c r="AK200" s="164">
        <v>0.8</v>
      </c>
    </row>
    <row r="201" spans="1:37">
      <c r="A201" s="163">
        <v>35125</v>
      </c>
      <c r="B201" s="164">
        <v>58.6</v>
      </c>
      <c r="C201" s="164">
        <v>50.3</v>
      </c>
      <c r="D201" s="164">
        <v>97.8</v>
      </c>
      <c r="E201" s="164">
        <v>61.7</v>
      </c>
      <c r="F201" s="164">
        <v>87</v>
      </c>
      <c r="G201" s="164">
        <v>54.6</v>
      </c>
      <c r="H201" s="164">
        <v>70.400000000000006</v>
      </c>
      <c r="I201" s="164">
        <v>94.1</v>
      </c>
      <c r="J201" s="164">
        <v>85</v>
      </c>
      <c r="K201" s="164">
        <v>44.1</v>
      </c>
      <c r="M201" s="164">
        <v>66.2</v>
      </c>
      <c r="N201" s="164">
        <v>2.4</v>
      </c>
      <c r="O201" s="164">
        <v>11.8</v>
      </c>
      <c r="P201" s="164">
        <v>0.6</v>
      </c>
      <c r="Q201" s="164">
        <v>2.8</v>
      </c>
      <c r="R201" s="164">
        <v>2.1</v>
      </c>
      <c r="S201" s="164">
        <v>5.8</v>
      </c>
      <c r="T201" s="164">
        <v>4.5</v>
      </c>
      <c r="U201" s="164">
        <v>-0.9</v>
      </c>
      <c r="V201" s="164">
        <v>2.7</v>
      </c>
      <c r="W201" s="164">
        <v>5.8</v>
      </c>
      <c r="Y201" s="164">
        <v>3.8</v>
      </c>
      <c r="Z201" s="164">
        <v>0.2</v>
      </c>
      <c r="AA201" s="164">
        <v>1.6</v>
      </c>
      <c r="AB201" s="164">
        <v>-0.2</v>
      </c>
      <c r="AC201" s="164">
        <v>-0.3</v>
      </c>
      <c r="AD201" s="164">
        <v>0</v>
      </c>
      <c r="AE201" s="164">
        <v>2.2000000000000002</v>
      </c>
      <c r="AF201" s="164">
        <v>0.1</v>
      </c>
      <c r="AG201" s="164">
        <v>-0.8</v>
      </c>
      <c r="AH201" s="164">
        <v>0.7</v>
      </c>
      <c r="AI201" s="164">
        <v>5.8</v>
      </c>
      <c r="AK201" s="164">
        <v>0.3</v>
      </c>
    </row>
    <row r="202" spans="1:37">
      <c r="A202" s="163">
        <v>35217</v>
      </c>
      <c r="B202" s="164">
        <v>59.2</v>
      </c>
      <c r="C202" s="164">
        <v>51</v>
      </c>
      <c r="D202" s="164">
        <v>98.3</v>
      </c>
      <c r="E202" s="164">
        <v>62</v>
      </c>
      <c r="F202" s="164">
        <v>87.7</v>
      </c>
      <c r="G202" s="164">
        <v>54.7</v>
      </c>
      <c r="H202" s="164">
        <v>71.2</v>
      </c>
      <c r="I202" s="164">
        <v>94</v>
      </c>
      <c r="J202" s="164">
        <v>84.2</v>
      </c>
      <c r="K202" s="164">
        <v>44.1</v>
      </c>
      <c r="M202" s="164">
        <v>66.7</v>
      </c>
      <c r="N202" s="164">
        <v>3</v>
      </c>
      <c r="O202" s="164">
        <v>9.1999999999999993</v>
      </c>
      <c r="P202" s="164">
        <v>0.2</v>
      </c>
      <c r="Q202" s="164">
        <v>1.5</v>
      </c>
      <c r="R202" s="164">
        <v>2.1</v>
      </c>
      <c r="S202" s="164">
        <v>4.4000000000000004</v>
      </c>
      <c r="T202" s="164">
        <v>4.2</v>
      </c>
      <c r="U202" s="164">
        <v>-0.9</v>
      </c>
      <c r="V202" s="164">
        <v>1.1000000000000001</v>
      </c>
      <c r="W202" s="164">
        <v>5.8</v>
      </c>
      <c r="Y202" s="164">
        <v>3.1</v>
      </c>
      <c r="Z202" s="164">
        <v>1</v>
      </c>
      <c r="AA202" s="164">
        <v>1.4</v>
      </c>
      <c r="AB202" s="164">
        <v>0.5</v>
      </c>
      <c r="AC202" s="164">
        <v>0.5</v>
      </c>
      <c r="AD202" s="164">
        <v>0.8</v>
      </c>
      <c r="AE202" s="164">
        <v>0.2</v>
      </c>
      <c r="AF202" s="164">
        <v>1.1000000000000001</v>
      </c>
      <c r="AG202" s="164">
        <v>-0.1</v>
      </c>
      <c r="AH202" s="164">
        <v>-0.9</v>
      </c>
      <c r="AI202" s="164">
        <v>0</v>
      </c>
      <c r="AK202" s="164">
        <v>0.8</v>
      </c>
    </row>
    <row r="203" spans="1:37">
      <c r="A203" s="163">
        <v>35309</v>
      </c>
      <c r="B203" s="164">
        <v>59.8</v>
      </c>
      <c r="C203" s="164">
        <v>51.1</v>
      </c>
      <c r="D203" s="164">
        <v>98.1</v>
      </c>
      <c r="E203" s="164">
        <v>61.9</v>
      </c>
      <c r="F203" s="164">
        <v>88.2</v>
      </c>
      <c r="G203" s="164">
        <v>55.2</v>
      </c>
      <c r="H203" s="164">
        <v>70.900000000000006</v>
      </c>
      <c r="I203" s="164">
        <v>94</v>
      </c>
      <c r="J203" s="164">
        <v>84.2</v>
      </c>
      <c r="K203" s="164">
        <v>44.1</v>
      </c>
      <c r="M203" s="164">
        <v>66.900000000000006</v>
      </c>
      <c r="N203" s="164">
        <v>2.6</v>
      </c>
      <c r="O203" s="164">
        <v>5.8</v>
      </c>
      <c r="P203" s="164">
        <v>0.4</v>
      </c>
      <c r="Q203" s="164">
        <v>0.7</v>
      </c>
      <c r="R203" s="164">
        <v>2</v>
      </c>
      <c r="S203" s="164">
        <v>4.9000000000000004</v>
      </c>
      <c r="T203" s="164">
        <v>1.1000000000000001</v>
      </c>
      <c r="U203" s="164">
        <v>-0.9</v>
      </c>
      <c r="V203" s="164">
        <v>1</v>
      </c>
      <c r="W203" s="164">
        <v>5.8</v>
      </c>
      <c r="Y203" s="164">
        <v>2.1</v>
      </c>
      <c r="Z203" s="164">
        <v>1</v>
      </c>
      <c r="AA203" s="164">
        <v>0.2</v>
      </c>
      <c r="AB203" s="164">
        <v>-0.2</v>
      </c>
      <c r="AC203" s="164">
        <v>-0.2</v>
      </c>
      <c r="AD203" s="164">
        <v>0.6</v>
      </c>
      <c r="AE203" s="164">
        <v>0.9</v>
      </c>
      <c r="AF203" s="164">
        <v>-0.4</v>
      </c>
      <c r="AG203" s="164">
        <v>0</v>
      </c>
      <c r="AH203" s="164">
        <v>0</v>
      </c>
      <c r="AI203" s="164">
        <v>0</v>
      </c>
      <c r="AK203" s="164">
        <v>0.3</v>
      </c>
    </row>
    <row r="204" spans="1:37">
      <c r="A204" s="163">
        <v>35400</v>
      </c>
      <c r="B204" s="164">
        <v>60.3</v>
      </c>
      <c r="C204" s="164">
        <v>51.4</v>
      </c>
      <c r="D204" s="164">
        <v>98.4</v>
      </c>
      <c r="E204" s="164">
        <v>60.2</v>
      </c>
      <c r="F204" s="164">
        <v>88.6</v>
      </c>
      <c r="G204" s="164">
        <v>56</v>
      </c>
      <c r="H204" s="164">
        <v>71.599999999999994</v>
      </c>
      <c r="I204" s="164">
        <v>93.6</v>
      </c>
      <c r="J204" s="164">
        <v>84.7</v>
      </c>
      <c r="K204" s="164">
        <v>44.1</v>
      </c>
      <c r="M204" s="164">
        <v>67</v>
      </c>
      <c r="N204" s="164">
        <v>3.1</v>
      </c>
      <c r="O204" s="164">
        <v>3.8</v>
      </c>
      <c r="P204" s="164">
        <v>0.4</v>
      </c>
      <c r="Q204" s="164">
        <v>-2.7</v>
      </c>
      <c r="R204" s="164">
        <v>1.8</v>
      </c>
      <c r="S204" s="164">
        <v>4.9000000000000004</v>
      </c>
      <c r="T204" s="164">
        <v>1.8</v>
      </c>
      <c r="U204" s="164">
        <v>-1.4</v>
      </c>
      <c r="V204" s="164">
        <v>0.4</v>
      </c>
      <c r="W204" s="164">
        <v>5.8</v>
      </c>
      <c r="Y204" s="164">
        <v>1.5</v>
      </c>
      <c r="Z204" s="164">
        <v>0.8</v>
      </c>
      <c r="AA204" s="164">
        <v>0.6</v>
      </c>
      <c r="AB204" s="164">
        <v>0.3</v>
      </c>
      <c r="AC204" s="164">
        <v>-2.7</v>
      </c>
      <c r="AD204" s="164">
        <v>0.5</v>
      </c>
      <c r="AE204" s="164">
        <v>1.4</v>
      </c>
      <c r="AF204" s="164">
        <v>1</v>
      </c>
      <c r="AG204" s="164">
        <v>-0.4</v>
      </c>
      <c r="AH204" s="164">
        <v>0.6</v>
      </c>
      <c r="AI204" s="164">
        <v>0</v>
      </c>
      <c r="AK204" s="164">
        <v>0.1</v>
      </c>
    </row>
    <row r="205" spans="1:37">
      <c r="A205" s="163">
        <v>35490</v>
      </c>
      <c r="B205" s="164">
        <v>60.7</v>
      </c>
      <c r="C205" s="164">
        <v>51.6</v>
      </c>
      <c r="D205" s="164">
        <v>97.9</v>
      </c>
      <c r="E205" s="164">
        <v>58.4</v>
      </c>
      <c r="F205" s="164">
        <v>88.5</v>
      </c>
      <c r="G205" s="164">
        <v>58</v>
      </c>
      <c r="H205" s="164">
        <v>72</v>
      </c>
      <c r="I205" s="164">
        <v>93.7</v>
      </c>
      <c r="J205" s="164">
        <v>85.5</v>
      </c>
      <c r="K205" s="164">
        <v>47</v>
      </c>
      <c r="M205" s="164">
        <v>67.099999999999994</v>
      </c>
      <c r="N205" s="164">
        <v>3.6</v>
      </c>
      <c r="O205" s="164">
        <v>2.6</v>
      </c>
      <c r="P205" s="164">
        <v>0.1</v>
      </c>
      <c r="Q205" s="164">
        <v>-5.3</v>
      </c>
      <c r="R205" s="164">
        <v>1.7</v>
      </c>
      <c r="S205" s="164">
        <v>6.2</v>
      </c>
      <c r="T205" s="164">
        <v>2.2999999999999998</v>
      </c>
      <c r="U205" s="164">
        <v>-0.4</v>
      </c>
      <c r="V205" s="164">
        <v>0.6</v>
      </c>
      <c r="W205" s="164">
        <v>6.6</v>
      </c>
      <c r="Y205" s="164">
        <v>1.4</v>
      </c>
      <c r="Z205" s="164">
        <v>0.7</v>
      </c>
      <c r="AA205" s="164">
        <v>0.4</v>
      </c>
      <c r="AB205" s="164">
        <v>-0.5</v>
      </c>
      <c r="AC205" s="164">
        <v>-3</v>
      </c>
      <c r="AD205" s="164">
        <v>-0.1</v>
      </c>
      <c r="AE205" s="164">
        <v>3.6</v>
      </c>
      <c r="AF205" s="164">
        <v>0.6</v>
      </c>
      <c r="AG205" s="164">
        <v>0.1</v>
      </c>
      <c r="AH205" s="164">
        <v>0.9</v>
      </c>
      <c r="AI205" s="164">
        <v>6.6</v>
      </c>
      <c r="AK205" s="164">
        <v>0.1</v>
      </c>
    </row>
    <row r="206" spans="1:37">
      <c r="A206" s="163">
        <v>35582</v>
      </c>
      <c r="B206" s="164">
        <v>61.1</v>
      </c>
      <c r="C206" s="164">
        <v>51.7</v>
      </c>
      <c r="D206" s="164">
        <v>98.2</v>
      </c>
      <c r="E206" s="164">
        <v>56.5</v>
      </c>
      <c r="F206" s="164">
        <v>88.8</v>
      </c>
      <c r="G206" s="164">
        <v>59.6</v>
      </c>
      <c r="H206" s="164">
        <v>71.2</v>
      </c>
      <c r="I206" s="164">
        <v>93.7</v>
      </c>
      <c r="J206" s="164">
        <v>85.3</v>
      </c>
      <c r="K206" s="164">
        <v>47</v>
      </c>
      <c r="M206" s="164">
        <v>66.900000000000006</v>
      </c>
      <c r="N206" s="164">
        <v>3.2</v>
      </c>
      <c r="O206" s="164">
        <v>1.4</v>
      </c>
      <c r="P206" s="164">
        <v>-0.1</v>
      </c>
      <c r="Q206" s="164">
        <v>-8.9</v>
      </c>
      <c r="R206" s="164">
        <v>1.3</v>
      </c>
      <c r="S206" s="164">
        <v>9</v>
      </c>
      <c r="T206" s="164">
        <v>0</v>
      </c>
      <c r="U206" s="164">
        <v>-0.3</v>
      </c>
      <c r="V206" s="164">
        <v>1.3</v>
      </c>
      <c r="W206" s="164">
        <v>6.6</v>
      </c>
      <c r="Y206" s="164">
        <v>0.3</v>
      </c>
      <c r="Z206" s="164">
        <v>0.7</v>
      </c>
      <c r="AA206" s="164">
        <v>0.2</v>
      </c>
      <c r="AB206" s="164">
        <v>0.3</v>
      </c>
      <c r="AC206" s="164">
        <v>-3.3</v>
      </c>
      <c r="AD206" s="164">
        <v>0.3</v>
      </c>
      <c r="AE206" s="164">
        <v>2.8</v>
      </c>
      <c r="AF206" s="164">
        <v>-1.1000000000000001</v>
      </c>
      <c r="AG206" s="164">
        <v>0</v>
      </c>
      <c r="AH206" s="164">
        <v>-0.2</v>
      </c>
      <c r="AI206" s="164">
        <v>0</v>
      </c>
      <c r="AK206" s="164">
        <v>-0.3</v>
      </c>
    </row>
    <row r="207" spans="1:37">
      <c r="A207" s="163">
        <v>35674</v>
      </c>
      <c r="B207" s="164">
        <v>61.1</v>
      </c>
      <c r="C207" s="164">
        <v>51.6</v>
      </c>
      <c r="D207" s="164">
        <v>98</v>
      </c>
      <c r="E207" s="164">
        <v>55.9</v>
      </c>
      <c r="F207" s="164">
        <v>88.4</v>
      </c>
      <c r="G207" s="164">
        <v>56.8</v>
      </c>
      <c r="H207" s="164">
        <v>71.5</v>
      </c>
      <c r="I207" s="164">
        <v>93.8</v>
      </c>
      <c r="J207" s="164">
        <v>86.1</v>
      </c>
      <c r="K207" s="164">
        <v>47</v>
      </c>
      <c r="M207" s="164">
        <v>66.599999999999994</v>
      </c>
      <c r="N207" s="164">
        <v>2.2000000000000002</v>
      </c>
      <c r="O207" s="164">
        <v>1</v>
      </c>
      <c r="P207" s="164">
        <v>-0.1</v>
      </c>
      <c r="Q207" s="164">
        <v>-9.6999999999999993</v>
      </c>
      <c r="R207" s="164">
        <v>0.2</v>
      </c>
      <c r="S207" s="164">
        <v>2.9</v>
      </c>
      <c r="T207" s="164">
        <v>0.8</v>
      </c>
      <c r="U207" s="164">
        <v>-0.2</v>
      </c>
      <c r="V207" s="164">
        <v>2.2999999999999998</v>
      </c>
      <c r="W207" s="164">
        <v>6.6</v>
      </c>
      <c r="Y207" s="164">
        <v>-0.4</v>
      </c>
      <c r="Z207" s="164">
        <v>0</v>
      </c>
      <c r="AA207" s="164">
        <v>-0.2</v>
      </c>
      <c r="AB207" s="164">
        <v>-0.2</v>
      </c>
      <c r="AC207" s="164">
        <v>-1.1000000000000001</v>
      </c>
      <c r="AD207" s="164">
        <v>-0.5</v>
      </c>
      <c r="AE207" s="164">
        <v>-4.7</v>
      </c>
      <c r="AF207" s="164">
        <v>0.4</v>
      </c>
      <c r="AG207" s="164">
        <v>0.1</v>
      </c>
      <c r="AH207" s="164">
        <v>0.9</v>
      </c>
      <c r="AI207" s="164">
        <v>0</v>
      </c>
      <c r="AK207" s="164">
        <v>-0.4</v>
      </c>
    </row>
    <row r="208" spans="1:37">
      <c r="A208" s="163">
        <v>35765</v>
      </c>
      <c r="B208" s="164">
        <v>61.2</v>
      </c>
      <c r="C208" s="164">
        <v>52.4</v>
      </c>
      <c r="D208" s="164">
        <v>98.7</v>
      </c>
      <c r="E208" s="164">
        <v>54.9</v>
      </c>
      <c r="F208" s="164">
        <v>88.7</v>
      </c>
      <c r="G208" s="164">
        <v>59</v>
      </c>
      <c r="H208" s="164">
        <v>71.3</v>
      </c>
      <c r="I208" s="164">
        <v>94.1</v>
      </c>
      <c r="J208" s="164">
        <v>86.4</v>
      </c>
      <c r="K208" s="164">
        <v>47</v>
      </c>
      <c r="M208" s="164">
        <v>66.8</v>
      </c>
      <c r="N208" s="164">
        <v>1.5</v>
      </c>
      <c r="O208" s="164">
        <v>1.9</v>
      </c>
      <c r="P208" s="164">
        <v>0.3</v>
      </c>
      <c r="Q208" s="164">
        <v>-8.8000000000000007</v>
      </c>
      <c r="R208" s="164">
        <v>0.1</v>
      </c>
      <c r="S208" s="164">
        <v>5.4</v>
      </c>
      <c r="T208" s="164">
        <v>-0.4</v>
      </c>
      <c r="U208" s="164">
        <v>0.5</v>
      </c>
      <c r="V208" s="164">
        <v>2</v>
      </c>
      <c r="W208" s="164">
        <v>6.6</v>
      </c>
      <c r="Y208" s="164">
        <v>-0.3</v>
      </c>
      <c r="Z208" s="164">
        <v>0.2</v>
      </c>
      <c r="AA208" s="164">
        <v>1.6</v>
      </c>
      <c r="AB208" s="164">
        <v>0.7</v>
      </c>
      <c r="AC208" s="164">
        <v>-1.8</v>
      </c>
      <c r="AD208" s="164">
        <v>0.3</v>
      </c>
      <c r="AE208" s="164">
        <v>3.9</v>
      </c>
      <c r="AF208" s="164">
        <v>-0.3</v>
      </c>
      <c r="AG208" s="164">
        <v>0.3</v>
      </c>
      <c r="AH208" s="164">
        <v>0.3</v>
      </c>
      <c r="AI208" s="164">
        <v>0</v>
      </c>
      <c r="AK208" s="164">
        <v>0.3</v>
      </c>
    </row>
    <row r="209" spans="1:37">
      <c r="A209" s="163">
        <v>35855</v>
      </c>
      <c r="B209" s="164">
        <v>61.7</v>
      </c>
      <c r="C209" s="164">
        <v>52.7</v>
      </c>
      <c r="D209" s="164">
        <v>98.3</v>
      </c>
      <c r="E209" s="164">
        <v>54.5</v>
      </c>
      <c r="F209" s="164">
        <v>88.7</v>
      </c>
      <c r="G209" s="164">
        <v>59.9</v>
      </c>
      <c r="H209" s="164">
        <v>70.7</v>
      </c>
      <c r="I209" s="164">
        <v>94.1</v>
      </c>
      <c r="J209" s="164">
        <v>87.6</v>
      </c>
      <c r="K209" s="164">
        <v>49.7</v>
      </c>
      <c r="M209" s="164">
        <v>67</v>
      </c>
      <c r="N209" s="164">
        <v>1.6</v>
      </c>
      <c r="O209" s="164">
        <v>2.1</v>
      </c>
      <c r="P209" s="164">
        <v>0.4</v>
      </c>
      <c r="Q209" s="164">
        <v>-6.7</v>
      </c>
      <c r="R209" s="164">
        <v>0.2</v>
      </c>
      <c r="S209" s="164">
        <v>3.3</v>
      </c>
      <c r="T209" s="164">
        <v>-1.8</v>
      </c>
      <c r="U209" s="164">
        <v>0.4</v>
      </c>
      <c r="V209" s="164">
        <v>2.5</v>
      </c>
      <c r="W209" s="164">
        <v>5.7</v>
      </c>
      <c r="Y209" s="164">
        <v>-0.1</v>
      </c>
      <c r="Z209" s="164">
        <v>0.8</v>
      </c>
      <c r="AA209" s="164">
        <v>0.6</v>
      </c>
      <c r="AB209" s="164">
        <v>-0.4</v>
      </c>
      <c r="AC209" s="164">
        <v>-0.7</v>
      </c>
      <c r="AD209" s="164">
        <v>0</v>
      </c>
      <c r="AE209" s="164">
        <v>1.5</v>
      </c>
      <c r="AF209" s="164">
        <v>-0.8</v>
      </c>
      <c r="AG209" s="164">
        <v>0</v>
      </c>
      <c r="AH209" s="164">
        <v>1.4</v>
      </c>
      <c r="AI209" s="164">
        <v>5.7</v>
      </c>
      <c r="AK209" s="164">
        <v>0.3</v>
      </c>
    </row>
    <row r="210" spans="1:37">
      <c r="A210" s="163">
        <v>35947</v>
      </c>
      <c r="B210" s="164">
        <v>62.2</v>
      </c>
      <c r="C210" s="164">
        <v>53.2</v>
      </c>
      <c r="D210" s="164">
        <v>98.2</v>
      </c>
      <c r="E210" s="164">
        <v>55.1</v>
      </c>
      <c r="F210" s="164">
        <v>88.9</v>
      </c>
      <c r="G210" s="164">
        <v>61.4</v>
      </c>
      <c r="H210" s="164">
        <v>70.599999999999994</v>
      </c>
      <c r="I210" s="164">
        <v>93.4</v>
      </c>
      <c r="J210" s="164">
        <v>87.6</v>
      </c>
      <c r="K210" s="164">
        <v>49.7</v>
      </c>
      <c r="M210" s="164">
        <v>67.400000000000006</v>
      </c>
      <c r="N210" s="164">
        <v>1.8</v>
      </c>
      <c r="O210" s="164">
        <v>2.9</v>
      </c>
      <c r="P210" s="164">
        <v>0</v>
      </c>
      <c r="Q210" s="164">
        <v>-2.5</v>
      </c>
      <c r="R210" s="164">
        <v>0.1</v>
      </c>
      <c r="S210" s="164">
        <v>3</v>
      </c>
      <c r="T210" s="164">
        <v>-0.8</v>
      </c>
      <c r="U210" s="164">
        <v>-0.3</v>
      </c>
      <c r="V210" s="164">
        <v>2.7</v>
      </c>
      <c r="W210" s="164">
        <v>5.7</v>
      </c>
      <c r="Y210" s="164">
        <v>0.7</v>
      </c>
      <c r="Z210" s="164">
        <v>0.8</v>
      </c>
      <c r="AA210" s="164">
        <v>0.9</v>
      </c>
      <c r="AB210" s="164">
        <v>-0.1</v>
      </c>
      <c r="AC210" s="164">
        <v>1.1000000000000001</v>
      </c>
      <c r="AD210" s="164">
        <v>0.2</v>
      </c>
      <c r="AE210" s="164">
        <v>2.5</v>
      </c>
      <c r="AF210" s="164">
        <v>-0.1</v>
      </c>
      <c r="AG210" s="164">
        <v>-0.7</v>
      </c>
      <c r="AH210" s="164">
        <v>0</v>
      </c>
      <c r="AI210" s="164">
        <v>0</v>
      </c>
      <c r="AK210" s="164">
        <v>0.6</v>
      </c>
    </row>
    <row r="211" spans="1:37">
      <c r="A211" s="163">
        <v>36039</v>
      </c>
      <c r="B211" s="164">
        <v>63</v>
      </c>
      <c r="C211" s="164">
        <v>53.4</v>
      </c>
      <c r="D211" s="164">
        <v>98</v>
      </c>
      <c r="E211" s="164">
        <v>55.3</v>
      </c>
      <c r="F211" s="164">
        <v>88.8</v>
      </c>
      <c r="G211" s="164">
        <v>61.8</v>
      </c>
      <c r="H211" s="164">
        <v>70.3</v>
      </c>
      <c r="I211" s="164">
        <v>92.6</v>
      </c>
      <c r="J211" s="164">
        <v>87.2</v>
      </c>
      <c r="K211" s="164">
        <v>49.8</v>
      </c>
      <c r="M211" s="164">
        <v>67.5</v>
      </c>
      <c r="N211" s="164">
        <v>3.1</v>
      </c>
      <c r="O211" s="164">
        <v>3.5</v>
      </c>
      <c r="P211" s="164">
        <v>0</v>
      </c>
      <c r="Q211" s="164">
        <v>-1.1000000000000001</v>
      </c>
      <c r="R211" s="164">
        <v>0.5</v>
      </c>
      <c r="S211" s="164">
        <v>8.8000000000000007</v>
      </c>
      <c r="T211" s="164">
        <v>-1.7</v>
      </c>
      <c r="U211" s="164">
        <v>-1.3</v>
      </c>
      <c r="V211" s="164">
        <v>1.3</v>
      </c>
      <c r="W211" s="164">
        <v>6</v>
      </c>
      <c r="Y211" s="164">
        <v>1.4</v>
      </c>
      <c r="Z211" s="164">
        <v>1.3</v>
      </c>
      <c r="AA211" s="164">
        <v>0.4</v>
      </c>
      <c r="AB211" s="164">
        <v>-0.2</v>
      </c>
      <c r="AC211" s="164">
        <v>0.4</v>
      </c>
      <c r="AD211" s="164">
        <v>-0.1</v>
      </c>
      <c r="AE211" s="164">
        <v>0.7</v>
      </c>
      <c r="AF211" s="164">
        <v>-0.4</v>
      </c>
      <c r="AG211" s="164">
        <v>-0.9</v>
      </c>
      <c r="AH211" s="164">
        <v>-0.5</v>
      </c>
      <c r="AI211" s="164">
        <v>0.2</v>
      </c>
      <c r="AK211" s="164">
        <v>0.1</v>
      </c>
    </row>
    <row r="212" spans="1:37">
      <c r="A212" s="163">
        <v>36130</v>
      </c>
      <c r="B212" s="164">
        <v>63.7</v>
      </c>
      <c r="C212" s="164">
        <v>53.5</v>
      </c>
      <c r="D212" s="164">
        <v>97.9</v>
      </c>
      <c r="E212" s="164">
        <v>55.7</v>
      </c>
      <c r="F212" s="164">
        <v>88.9</v>
      </c>
      <c r="G212" s="164">
        <v>61.4</v>
      </c>
      <c r="H212" s="164">
        <v>70.099999999999994</v>
      </c>
      <c r="I212" s="164">
        <v>91.7</v>
      </c>
      <c r="J212" s="164">
        <v>88.1</v>
      </c>
      <c r="K212" s="164">
        <v>49.8</v>
      </c>
      <c r="M212" s="164">
        <v>67.8</v>
      </c>
      <c r="N212" s="164">
        <v>4.0999999999999996</v>
      </c>
      <c r="O212" s="164">
        <v>2.1</v>
      </c>
      <c r="P212" s="164">
        <v>-0.8</v>
      </c>
      <c r="Q212" s="164">
        <v>1.5</v>
      </c>
      <c r="R212" s="164">
        <v>0.2</v>
      </c>
      <c r="S212" s="164">
        <v>4.0999999999999996</v>
      </c>
      <c r="T212" s="164">
        <v>-1.7</v>
      </c>
      <c r="U212" s="164">
        <v>-2.6</v>
      </c>
      <c r="V212" s="164">
        <v>2</v>
      </c>
      <c r="W212" s="164">
        <v>6</v>
      </c>
      <c r="Y212" s="164">
        <v>1.5</v>
      </c>
      <c r="Z212" s="164">
        <v>1.1000000000000001</v>
      </c>
      <c r="AA212" s="164">
        <v>0.2</v>
      </c>
      <c r="AB212" s="164">
        <v>-0.1</v>
      </c>
      <c r="AC212" s="164">
        <v>0.7</v>
      </c>
      <c r="AD212" s="164">
        <v>0.1</v>
      </c>
      <c r="AE212" s="164">
        <v>-0.6</v>
      </c>
      <c r="AF212" s="164">
        <v>-0.3</v>
      </c>
      <c r="AG212" s="164">
        <v>-1</v>
      </c>
      <c r="AH212" s="164">
        <v>1</v>
      </c>
      <c r="AI212" s="164">
        <v>0</v>
      </c>
      <c r="AK212" s="164">
        <v>0.4</v>
      </c>
    </row>
    <row r="213" spans="1:37">
      <c r="A213" s="163">
        <v>36220</v>
      </c>
      <c r="B213" s="164">
        <v>64.400000000000006</v>
      </c>
      <c r="C213" s="164">
        <v>54</v>
      </c>
      <c r="D213" s="164">
        <v>97.3</v>
      </c>
      <c r="E213" s="164">
        <v>56.1</v>
      </c>
      <c r="F213" s="164">
        <v>88.1</v>
      </c>
      <c r="G213" s="164">
        <v>55.4</v>
      </c>
      <c r="H213" s="164">
        <v>69.7</v>
      </c>
      <c r="I213" s="164">
        <v>89.1</v>
      </c>
      <c r="J213" s="164">
        <v>88.7</v>
      </c>
      <c r="K213" s="164">
        <v>51.9</v>
      </c>
      <c r="M213" s="164">
        <v>67.8</v>
      </c>
      <c r="N213" s="164">
        <v>4.4000000000000004</v>
      </c>
      <c r="O213" s="164">
        <v>2.5</v>
      </c>
      <c r="P213" s="164">
        <v>-1</v>
      </c>
      <c r="Q213" s="164">
        <v>2.9</v>
      </c>
      <c r="R213" s="164">
        <v>-0.7</v>
      </c>
      <c r="S213" s="164">
        <v>-7.5</v>
      </c>
      <c r="T213" s="164">
        <v>-1.4</v>
      </c>
      <c r="U213" s="164">
        <v>-5.3</v>
      </c>
      <c r="V213" s="164">
        <v>1.3</v>
      </c>
      <c r="W213" s="164">
        <v>4.4000000000000004</v>
      </c>
      <c r="Y213" s="164">
        <v>1.2</v>
      </c>
      <c r="Z213" s="164">
        <v>1.1000000000000001</v>
      </c>
      <c r="AA213" s="164">
        <v>0.9</v>
      </c>
      <c r="AB213" s="164">
        <v>-0.6</v>
      </c>
      <c r="AC213" s="164">
        <v>0.7</v>
      </c>
      <c r="AD213" s="164">
        <v>-0.9</v>
      </c>
      <c r="AE213" s="164">
        <v>-9.8000000000000007</v>
      </c>
      <c r="AF213" s="164">
        <v>-0.6</v>
      </c>
      <c r="AG213" s="164">
        <v>-2.8</v>
      </c>
      <c r="AH213" s="164">
        <v>0.7</v>
      </c>
      <c r="AI213" s="164">
        <v>4.2</v>
      </c>
      <c r="AK213" s="164">
        <v>0</v>
      </c>
    </row>
    <row r="214" spans="1:37">
      <c r="A214" s="163">
        <v>36312</v>
      </c>
      <c r="B214" s="164">
        <v>64.599999999999994</v>
      </c>
      <c r="C214" s="164">
        <v>54.3</v>
      </c>
      <c r="D214" s="164">
        <v>97.6</v>
      </c>
      <c r="E214" s="164">
        <v>56.4</v>
      </c>
      <c r="F214" s="164">
        <v>88.5</v>
      </c>
      <c r="G214" s="164">
        <v>55.6</v>
      </c>
      <c r="H214" s="164">
        <v>70.599999999999994</v>
      </c>
      <c r="I214" s="164">
        <v>88.9</v>
      </c>
      <c r="J214" s="164">
        <v>88.4</v>
      </c>
      <c r="K214" s="164">
        <v>51.9</v>
      </c>
      <c r="M214" s="164">
        <v>68.099999999999994</v>
      </c>
      <c r="N214" s="164">
        <v>3.9</v>
      </c>
      <c r="O214" s="164">
        <v>2.1</v>
      </c>
      <c r="P214" s="164">
        <v>-0.6</v>
      </c>
      <c r="Q214" s="164">
        <v>2.4</v>
      </c>
      <c r="R214" s="164">
        <v>-0.4</v>
      </c>
      <c r="S214" s="164">
        <v>-9.4</v>
      </c>
      <c r="T214" s="164">
        <v>0</v>
      </c>
      <c r="U214" s="164">
        <v>-4.8</v>
      </c>
      <c r="V214" s="164">
        <v>0.9</v>
      </c>
      <c r="W214" s="164">
        <v>4.4000000000000004</v>
      </c>
      <c r="Y214" s="164">
        <v>1</v>
      </c>
      <c r="Z214" s="164">
        <v>0.3</v>
      </c>
      <c r="AA214" s="164">
        <v>0.6</v>
      </c>
      <c r="AB214" s="164">
        <v>0.3</v>
      </c>
      <c r="AC214" s="164">
        <v>0.5</v>
      </c>
      <c r="AD214" s="164">
        <v>0.5</v>
      </c>
      <c r="AE214" s="164">
        <v>0.4</v>
      </c>
      <c r="AF214" s="164">
        <v>1.3</v>
      </c>
      <c r="AG214" s="164">
        <v>-0.2</v>
      </c>
      <c r="AH214" s="164">
        <v>-0.3</v>
      </c>
      <c r="AI214" s="164">
        <v>0</v>
      </c>
      <c r="AK214" s="164">
        <v>0.4</v>
      </c>
    </row>
    <row r="215" spans="1:37">
      <c r="A215" s="163">
        <v>36404</v>
      </c>
      <c r="B215" s="164">
        <v>64.900000000000006</v>
      </c>
      <c r="C215" s="164">
        <v>54.5</v>
      </c>
      <c r="D215" s="164">
        <v>97.2</v>
      </c>
      <c r="E215" s="164">
        <v>57.2</v>
      </c>
      <c r="F215" s="164">
        <v>88.1</v>
      </c>
      <c r="G215" s="164">
        <v>56.2</v>
      </c>
      <c r="H215" s="164">
        <v>73</v>
      </c>
      <c r="I215" s="164">
        <v>86</v>
      </c>
      <c r="J215" s="164">
        <v>88.9</v>
      </c>
      <c r="K215" s="164">
        <v>51.9</v>
      </c>
      <c r="M215" s="164">
        <v>68.7</v>
      </c>
      <c r="N215" s="164">
        <v>3</v>
      </c>
      <c r="O215" s="164">
        <v>2.1</v>
      </c>
      <c r="P215" s="164">
        <v>-0.8</v>
      </c>
      <c r="Q215" s="164">
        <v>3.4</v>
      </c>
      <c r="R215" s="164">
        <v>-0.8</v>
      </c>
      <c r="S215" s="164">
        <v>-9.1</v>
      </c>
      <c r="T215" s="164">
        <v>3.8</v>
      </c>
      <c r="U215" s="164">
        <v>-7.1</v>
      </c>
      <c r="V215" s="164">
        <v>1.9</v>
      </c>
      <c r="W215" s="164">
        <v>4.2</v>
      </c>
      <c r="Y215" s="164">
        <v>1.8</v>
      </c>
      <c r="Z215" s="164">
        <v>0.5</v>
      </c>
      <c r="AA215" s="164">
        <v>0.4</v>
      </c>
      <c r="AB215" s="164">
        <v>-0.4</v>
      </c>
      <c r="AC215" s="164">
        <v>1.4</v>
      </c>
      <c r="AD215" s="164">
        <v>-0.5</v>
      </c>
      <c r="AE215" s="164">
        <v>1.1000000000000001</v>
      </c>
      <c r="AF215" s="164">
        <v>3.4</v>
      </c>
      <c r="AG215" s="164">
        <v>-3.3</v>
      </c>
      <c r="AH215" s="164">
        <v>0.6</v>
      </c>
      <c r="AI215" s="164">
        <v>0</v>
      </c>
      <c r="AK215" s="164">
        <v>0.9</v>
      </c>
    </row>
    <row r="216" spans="1:37">
      <c r="A216" s="163">
        <v>36495</v>
      </c>
      <c r="B216" s="164">
        <v>65.099999999999994</v>
      </c>
      <c r="C216" s="164">
        <v>55.5</v>
      </c>
      <c r="D216" s="164">
        <v>96.3</v>
      </c>
      <c r="E216" s="164">
        <v>58.1</v>
      </c>
      <c r="F216" s="164">
        <v>88.3</v>
      </c>
      <c r="G216" s="164">
        <v>56.1</v>
      </c>
      <c r="H216" s="164">
        <v>72.599999999999994</v>
      </c>
      <c r="I216" s="164">
        <v>85.7</v>
      </c>
      <c r="J216" s="164">
        <v>89.3</v>
      </c>
      <c r="K216" s="164">
        <v>51.9</v>
      </c>
      <c r="M216" s="164">
        <v>69.099999999999994</v>
      </c>
      <c r="N216" s="164">
        <v>2.2000000000000002</v>
      </c>
      <c r="O216" s="164">
        <v>3.7</v>
      </c>
      <c r="P216" s="164">
        <v>-1.6</v>
      </c>
      <c r="Q216" s="164">
        <v>4.3</v>
      </c>
      <c r="R216" s="164">
        <v>-0.7</v>
      </c>
      <c r="S216" s="164">
        <v>-8.6</v>
      </c>
      <c r="T216" s="164">
        <v>3.6</v>
      </c>
      <c r="U216" s="164">
        <v>-6.5</v>
      </c>
      <c r="V216" s="164">
        <v>1.4</v>
      </c>
      <c r="W216" s="164">
        <v>4.2</v>
      </c>
      <c r="Y216" s="164">
        <v>1.9</v>
      </c>
      <c r="Z216" s="164">
        <v>0.3</v>
      </c>
      <c r="AA216" s="164">
        <v>1.8</v>
      </c>
      <c r="AB216" s="164">
        <v>-0.9</v>
      </c>
      <c r="AC216" s="164">
        <v>1.6</v>
      </c>
      <c r="AD216" s="164">
        <v>0.2</v>
      </c>
      <c r="AE216" s="164">
        <v>-0.2</v>
      </c>
      <c r="AF216" s="164">
        <v>-0.5</v>
      </c>
      <c r="AG216" s="164">
        <v>-0.3</v>
      </c>
      <c r="AH216" s="164">
        <v>0.4</v>
      </c>
      <c r="AI216" s="164">
        <v>0</v>
      </c>
      <c r="AK216" s="164">
        <v>0.6</v>
      </c>
    </row>
    <row r="217" spans="1:37">
      <c r="A217" s="163">
        <v>36586</v>
      </c>
      <c r="B217" s="164">
        <v>65.2</v>
      </c>
      <c r="C217" s="164">
        <v>56.5</v>
      </c>
      <c r="D217" s="164">
        <v>95.9</v>
      </c>
      <c r="E217" s="164">
        <v>58.8</v>
      </c>
      <c r="F217" s="164">
        <v>88</v>
      </c>
      <c r="G217" s="164">
        <v>57.4</v>
      </c>
      <c r="H217" s="164">
        <v>74.8</v>
      </c>
      <c r="I217" s="164">
        <v>85.9</v>
      </c>
      <c r="J217" s="164">
        <v>88.7</v>
      </c>
      <c r="K217" s="164">
        <v>54.6</v>
      </c>
      <c r="M217" s="164">
        <v>69.7</v>
      </c>
      <c r="N217" s="164">
        <v>1.2</v>
      </c>
      <c r="O217" s="164">
        <v>4.5999999999999996</v>
      </c>
      <c r="P217" s="164">
        <v>-1.4</v>
      </c>
      <c r="Q217" s="164">
        <v>4.8</v>
      </c>
      <c r="R217" s="164">
        <v>-0.1</v>
      </c>
      <c r="S217" s="164">
        <v>3.6</v>
      </c>
      <c r="T217" s="164">
        <v>7.3</v>
      </c>
      <c r="U217" s="164">
        <v>-3.6</v>
      </c>
      <c r="V217" s="164">
        <v>0</v>
      </c>
      <c r="W217" s="164">
        <v>5.2</v>
      </c>
      <c r="Y217" s="164">
        <v>2.8</v>
      </c>
      <c r="Z217" s="164">
        <v>0.2</v>
      </c>
      <c r="AA217" s="164">
        <v>1.8</v>
      </c>
      <c r="AB217" s="164">
        <v>-0.4</v>
      </c>
      <c r="AC217" s="164">
        <v>1.2</v>
      </c>
      <c r="AD217" s="164">
        <v>-0.3</v>
      </c>
      <c r="AE217" s="164">
        <v>2.2999999999999998</v>
      </c>
      <c r="AF217" s="164">
        <v>3</v>
      </c>
      <c r="AG217" s="164">
        <v>0.2</v>
      </c>
      <c r="AH217" s="164">
        <v>-0.7</v>
      </c>
      <c r="AI217" s="164">
        <v>5.2</v>
      </c>
      <c r="AK217" s="164">
        <v>0.9</v>
      </c>
    </row>
    <row r="218" spans="1:37">
      <c r="A218" s="163">
        <v>36678</v>
      </c>
      <c r="B218" s="164">
        <v>65.8</v>
      </c>
      <c r="C218" s="164">
        <v>57</v>
      </c>
      <c r="D218" s="164">
        <v>96.8</v>
      </c>
      <c r="E218" s="164">
        <v>59</v>
      </c>
      <c r="F218" s="164">
        <v>89</v>
      </c>
      <c r="G218" s="164">
        <v>57.8</v>
      </c>
      <c r="H218" s="164">
        <v>75.900000000000006</v>
      </c>
      <c r="I218" s="164">
        <v>87</v>
      </c>
      <c r="J218" s="164">
        <v>88.6</v>
      </c>
      <c r="K218" s="164">
        <v>54.6</v>
      </c>
      <c r="M218" s="164">
        <v>70.2</v>
      </c>
      <c r="N218" s="164">
        <v>1.9</v>
      </c>
      <c r="O218" s="164">
        <v>5</v>
      </c>
      <c r="P218" s="164">
        <v>-0.8</v>
      </c>
      <c r="Q218" s="164">
        <v>4.5999999999999996</v>
      </c>
      <c r="R218" s="164">
        <v>0.6</v>
      </c>
      <c r="S218" s="164">
        <v>4</v>
      </c>
      <c r="T218" s="164">
        <v>7.5</v>
      </c>
      <c r="U218" s="164">
        <v>-2.1</v>
      </c>
      <c r="V218" s="164">
        <v>0.2</v>
      </c>
      <c r="W218" s="164">
        <v>5.2</v>
      </c>
      <c r="Y218" s="164">
        <v>3.1</v>
      </c>
      <c r="Z218" s="164">
        <v>0.9</v>
      </c>
      <c r="AA218" s="164">
        <v>0.9</v>
      </c>
      <c r="AB218" s="164">
        <v>0.9</v>
      </c>
      <c r="AC218" s="164">
        <v>0.3</v>
      </c>
      <c r="AD218" s="164">
        <v>1.1000000000000001</v>
      </c>
      <c r="AE218" s="164">
        <v>0.7</v>
      </c>
      <c r="AF218" s="164">
        <v>1.5</v>
      </c>
      <c r="AG218" s="164">
        <v>1.3</v>
      </c>
      <c r="AH218" s="164">
        <v>-0.1</v>
      </c>
      <c r="AI218" s="164">
        <v>0</v>
      </c>
      <c r="AK218" s="164">
        <v>0.7</v>
      </c>
    </row>
    <row r="219" spans="1:37">
      <c r="A219" s="163">
        <v>36770</v>
      </c>
      <c r="B219" s="164">
        <v>66.900000000000006</v>
      </c>
      <c r="C219" s="164">
        <v>60.6</v>
      </c>
      <c r="D219" s="164">
        <v>103.9</v>
      </c>
      <c r="E219" s="164">
        <v>62.6</v>
      </c>
      <c r="F219" s="164">
        <v>90.7</v>
      </c>
      <c r="G219" s="164">
        <v>58.1</v>
      </c>
      <c r="H219" s="164">
        <v>77.900000000000006</v>
      </c>
      <c r="I219" s="164">
        <v>93</v>
      </c>
      <c r="J219" s="164">
        <v>92.1</v>
      </c>
      <c r="K219" s="164">
        <v>54.7</v>
      </c>
      <c r="M219" s="164">
        <v>72.900000000000006</v>
      </c>
      <c r="N219" s="164">
        <v>3.1</v>
      </c>
      <c r="O219" s="164">
        <v>11.2</v>
      </c>
      <c r="P219" s="164">
        <v>6.9</v>
      </c>
      <c r="Q219" s="164">
        <v>9.4</v>
      </c>
      <c r="R219" s="164">
        <v>3</v>
      </c>
      <c r="S219" s="164">
        <v>3.4</v>
      </c>
      <c r="T219" s="164">
        <v>6.7</v>
      </c>
      <c r="U219" s="164">
        <v>8.1</v>
      </c>
      <c r="V219" s="164">
        <v>3.6</v>
      </c>
      <c r="W219" s="164">
        <v>5.4</v>
      </c>
      <c r="Y219" s="164">
        <v>6.1</v>
      </c>
      <c r="Z219" s="164">
        <v>1.7</v>
      </c>
      <c r="AA219" s="164">
        <v>6.3</v>
      </c>
      <c r="AB219" s="164">
        <v>7.3</v>
      </c>
      <c r="AC219" s="164">
        <v>6.1</v>
      </c>
      <c r="AD219" s="164">
        <v>1.9</v>
      </c>
      <c r="AE219" s="164">
        <v>0.5</v>
      </c>
      <c r="AF219" s="164">
        <v>2.6</v>
      </c>
      <c r="AG219" s="164">
        <v>6.9</v>
      </c>
      <c r="AH219" s="164">
        <v>4</v>
      </c>
      <c r="AI219" s="164">
        <v>0.2</v>
      </c>
      <c r="AK219" s="164">
        <v>3.8</v>
      </c>
    </row>
    <row r="220" spans="1:37">
      <c r="A220" s="163">
        <v>36861</v>
      </c>
      <c r="B220" s="164">
        <v>67.400000000000006</v>
      </c>
      <c r="C220" s="164">
        <v>61.3</v>
      </c>
      <c r="D220" s="164">
        <v>103.6</v>
      </c>
      <c r="E220" s="164">
        <v>62.8</v>
      </c>
      <c r="F220" s="164">
        <v>90.7</v>
      </c>
      <c r="G220" s="164">
        <v>58</v>
      </c>
      <c r="H220" s="164">
        <v>78.400000000000006</v>
      </c>
      <c r="I220" s="164">
        <v>92.4</v>
      </c>
      <c r="J220" s="164">
        <v>92</v>
      </c>
      <c r="K220" s="164">
        <v>54.8</v>
      </c>
      <c r="M220" s="164">
        <v>73.099999999999994</v>
      </c>
      <c r="N220" s="164">
        <v>3.5</v>
      </c>
      <c r="O220" s="164">
        <v>10.5</v>
      </c>
      <c r="P220" s="164">
        <v>7.6</v>
      </c>
      <c r="Q220" s="164">
        <v>8.1</v>
      </c>
      <c r="R220" s="164">
        <v>2.7</v>
      </c>
      <c r="S220" s="164">
        <v>3.4</v>
      </c>
      <c r="T220" s="164">
        <v>8</v>
      </c>
      <c r="U220" s="164">
        <v>7.8</v>
      </c>
      <c r="V220" s="164">
        <v>3</v>
      </c>
      <c r="W220" s="164">
        <v>5.6</v>
      </c>
      <c r="Y220" s="164">
        <v>5.8</v>
      </c>
      <c r="Z220" s="164">
        <v>0.7</v>
      </c>
      <c r="AA220" s="164">
        <v>1.2</v>
      </c>
      <c r="AB220" s="164">
        <v>-0.3</v>
      </c>
      <c r="AC220" s="164">
        <v>0.3</v>
      </c>
      <c r="AD220" s="164">
        <v>0</v>
      </c>
      <c r="AE220" s="164">
        <v>-0.2</v>
      </c>
      <c r="AF220" s="164">
        <v>0.6</v>
      </c>
      <c r="AG220" s="164">
        <v>-0.6</v>
      </c>
      <c r="AH220" s="164">
        <v>-0.1</v>
      </c>
      <c r="AI220" s="164">
        <v>0.2</v>
      </c>
      <c r="AK220" s="164">
        <v>0.3</v>
      </c>
    </row>
    <row r="221" spans="1:37">
      <c r="A221" s="163">
        <v>36951</v>
      </c>
      <c r="B221" s="164">
        <v>69.599999999999994</v>
      </c>
      <c r="C221" s="164">
        <v>62.8</v>
      </c>
      <c r="D221" s="164">
        <v>101.4</v>
      </c>
      <c r="E221" s="164">
        <v>63.1</v>
      </c>
      <c r="F221" s="164">
        <v>91.4</v>
      </c>
      <c r="G221" s="164">
        <v>59.6</v>
      </c>
      <c r="H221" s="164">
        <v>78.599999999999994</v>
      </c>
      <c r="I221" s="164">
        <v>92</v>
      </c>
      <c r="J221" s="164">
        <v>91.9</v>
      </c>
      <c r="K221" s="164">
        <v>57.1</v>
      </c>
      <c r="M221" s="164">
        <v>73.900000000000006</v>
      </c>
      <c r="N221" s="164">
        <v>6.7</v>
      </c>
      <c r="O221" s="164">
        <v>11.2</v>
      </c>
      <c r="P221" s="164">
        <v>5.7</v>
      </c>
      <c r="Q221" s="164">
        <v>7.3</v>
      </c>
      <c r="R221" s="164">
        <v>3.9</v>
      </c>
      <c r="S221" s="164">
        <v>3.8</v>
      </c>
      <c r="T221" s="164">
        <v>5.0999999999999996</v>
      </c>
      <c r="U221" s="164">
        <v>7.1</v>
      </c>
      <c r="V221" s="164">
        <v>3.6</v>
      </c>
      <c r="W221" s="164">
        <v>4.5999999999999996</v>
      </c>
      <c r="Y221" s="164">
        <v>6</v>
      </c>
      <c r="Z221" s="164">
        <v>3.3</v>
      </c>
      <c r="AA221" s="164">
        <v>2.4</v>
      </c>
      <c r="AB221" s="164">
        <v>-2.1</v>
      </c>
      <c r="AC221" s="164">
        <v>0.5</v>
      </c>
      <c r="AD221" s="164">
        <v>0.8</v>
      </c>
      <c r="AE221" s="164">
        <v>2.8</v>
      </c>
      <c r="AF221" s="164">
        <v>0.3</v>
      </c>
      <c r="AG221" s="164">
        <v>-0.4</v>
      </c>
      <c r="AH221" s="164">
        <v>-0.1</v>
      </c>
      <c r="AI221" s="164">
        <v>4.2</v>
      </c>
      <c r="AK221" s="164">
        <v>1.1000000000000001</v>
      </c>
    </row>
    <row r="222" spans="1:37">
      <c r="A222" s="163">
        <v>37043</v>
      </c>
      <c r="B222" s="164">
        <v>70.2</v>
      </c>
      <c r="C222" s="164">
        <v>63.6</v>
      </c>
      <c r="D222" s="164">
        <v>103</v>
      </c>
      <c r="E222" s="164">
        <v>63.2</v>
      </c>
      <c r="F222" s="164">
        <v>93</v>
      </c>
      <c r="G222" s="164">
        <v>59.7</v>
      </c>
      <c r="H222" s="164">
        <v>80.099999999999994</v>
      </c>
      <c r="I222" s="164">
        <v>91.4</v>
      </c>
      <c r="J222" s="164">
        <v>91.8</v>
      </c>
      <c r="K222" s="164">
        <v>57.1</v>
      </c>
      <c r="M222" s="164">
        <v>74.5</v>
      </c>
      <c r="N222" s="164">
        <v>6.7</v>
      </c>
      <c r="O222" s="164">
        <v>11.6</v>
      </c>
      <c r="P222" s="164">
        <v>6.4</v>
      </c>
      <c r="Q222" s="164">
        <v>7.1</v>
      </c>
      <c r="R222" s="164">
        <v>4.5</v>
      </c>
      <c r="S222" s="164">
        <v>3.3</v>
      </c>
      <c r="T222" s="164">
        <v>5.5</v>
      </c>
      <c r="U222" s="164">
        <v>5.0999999999999996</v>
      </c>
      <c r="V222" s="164">
        <v>3.6</v>
      </c>
      <c r="W222" s="164">
        <v>4.5999999999999996</v>
      </c>
      <c r="Y222" s="164">
        <v>6.1</v>
      </c>
      <c r="Z222" s="164">
        <v>0.9</v>
      </c>
      <c r="AA222" s="164">
        <v>1.3</v>
      </c>
      <c r="AB222" s="164">
        <v>1.6</v>
      </c>
      <c r="AC222" s="164">
        <v>0.2</v>
      </c>
      <c r="AD222" s="164">
        <v>1.8</v>
      </c>
      <c r="AE222" s="164">
        <v>0.2</v>
      </c>
      <c r="AF222" s="164">
        <v>1.9</v>
      </c>
      <c r="AG222" s="164">
        <v>-0.7</v>
      </c>
      <c r="AH222" s="164">
        <v>-0.1</v>
      </c>
      <c r="AI222" s="164">
        <v>0</v>
      </c>
      <c r="AK222" s="164">
        <v>0.8</v>
      </c>
    </row>
    <row r="223" spans="1:37">
      <c r="A223" s="163">
        <v>37135</v>
      </c>
      <c r="B223" s="164">
        <v>70.599999999999994</v>
      </c>
      <c r="C223" s="164">
        <v>64.3</v>
      </c>
      <c r="D223" s="164">
        <v>101.7</v>
      </c>
      <c r="E223" s="164">
        <v>64.2</v>
      </c>
      <c r="F223" s="164">
        <v>92.7</v>
      </c>
      <c r="G223" s="164">
        <v>59.7</v>
      </c>
      <c r="H223" s="164">
        <v>78.7</v>
      </c>
      <c r="I223" s="164">
        <v>91.2</v>
      </c>
      <c r="J223" s="164">
        <v>92.5</v>
      </c>
      <c r="K223" s="164">
        <v>57.1</v>
      </c>
      <c r="M223" s="164">
        <v>74.7</v>
      </c>
      <c r="N223" s="164">
        <v>5.5</v>
      </c>
      <c r="O223" s="164">
        <v>6.1</v>
      </c>
      <c r="P223" s="164">
        <v>-2.1</v>
      </c>
      <c r="Q223" s="164">
        <v>2.6</v>
      </c>
      <c r="R223" s="164">
        <v>2.2000000000000002</v>
      </c>
      <c r="S223" s="164">
        <v>2.8</v>
      </c>
      <c r="T223" s="164">
        <v>1</v>
      </c>
      <c r="U223" s="164">
        <v>-1.9</v>
      </c>
      <c r="V223" s="164">
        <v>0.4</v>
      </c>
      <c r="W223" s="164">
        <v>4.4000000000000004</v>
      </c>
      <c r="Y223" s="164">
        <v>2.5</v>
      </c>
      <c r="Z223" s="164">
        <v>0.6</v>
      </c>
      <c r="AA223" s="164">
        <v>1.1000000000000001</v>
      </c>
      <c r="AB223" s="164">
        <v>-1.3</v>
      </c>
      <c r="AC223" s="164">
        <v>1.6</v>
      </c>
      <c r="AD223" s="164">
        <v>-0.3</v>
      </c>
      <c r="AE223" s="164">
        <v>0</v>
      </c>
      <c r="AF223" s="164">
        <v>-1.7</v>
      </c>
      <c r="AG223" s="164">
        <v>-0.2</v>
      </c>
      <c r="AH223" s="164">
        <v>0.8</v>
      </c>
      <c r="AI223" s="164">
        <v>0</v>
      </c>
      <c r="AK223" s="164">
        <v>0.3</v>
      </c>
    </row>
    <row r="224" spans="1:37">
      <c r="A224" s="163">
        <v>37226</v>
      </c>
      <c r="B224" s="164">
        <v>72.5</v>
      </c>
      <c r="C224" s="164">
        <v>64.400000000000006</v>
      </c>
      <c r="D224" s="164">
        <v>103.1</v>
      </c>
      <c r="E224" s="164">
        <v>64.5</v>
      </c>
      <c r="F224" s="164">
        <v>93.8</v>
      </c>
      <c r="G224" s="164">
        <v>59.5</v>
      </c>
      <c r="H224" s="164">
        <v>78.3</v>
      </c>
      <c r="I224" s="164">
        <v>92.8</v>
      </c>
      <c r="J224" s="164">
        <v>94.1</v>
      </c>
      <c r="K224" s="164">
        <v>57.1</v>
      </c>
      <c r="M224" s="164">
        <v>75.400000000000006</v>
      </c>
      <c r="N224" s="164">
        <v>7.6</v>
      </c>
      <c r="O224" s="164">
        <v>5.0999999999999996</v>
      </c>
      <c r="P224" s="164">
        <v>-0.5</v>
      </c>
      <c r="Q224" s="164">
        <v>2.7</v>
      </c>
      <c r="R224" s="164">
        <v>3.4</v>
      </c>
      <c r="S224" s="164">
        <v>2.6</v>
      </c>
      <c r="T224" s="164">
        <v>-0.1</v>
      </c>
      <c r="U224" s="164">
        <v>0.4</v>
      </c>
      <c r="V224" s="164">
        <v>2.2999999999999998</v>
      </c>
      <c r="W224" s="164">
        <v>4.2</v>
      </c>
      <c r="Y224" s="164">
        <v>3.1</v>
      </c>
      <c r="Z224" s="164">
        <v>2.7</v>
      </c>
      <c r="AA224" s="164">
        <v>0.2</v>
      </c>
      <c r="AB224" s="164">
        <v>1.4</v>
      </c>
      <c r="AC224" s="164">
        <v>0.5</v>
      </c>
      <c r="AD224" s="164">
        <v>1.2</v>
      </c>
      <c r="AE224" s="164">
        <v>-0.3</v>
      </c>
      <c r="AF224" s="164">
        <v>-0.5</v>
      </c>
      <c r="AG224" s="164">
        <v>1.8</v>
      </c>
      <c r="AH224" s="164">
        <v>1.7</v>
      </c>
      <c r="AI224" s="164">
        <v>0</v>
      </c>
      <c r="AK224" s="164">
        <v>0.9</v>
      </c>
    </row>
    <row r="225" spans="1:37">
      <c r="A225" s="163">
        <v>37316</v>
      </c>
      <c r="B225" s="164">
        <v>72.900000000000006</v>
      </c>
      <c r="C225" s="164">
        <v>65</v>
      </c>
      <c r="D225" s="164">
        <v>102.7</v>
      </c>
      <c r="E225" s="164">
        <v>65</v>
      </c>
      <c r="F225" s="164">
        <v>93.1</v>
      </c>
      <c r="G225" s="164">
        <v>61.3</v>
      </c>
      <c r="H225" s="164">
        <v>78.599999999999994</v>
      </c>
      <c r="I225" s="164">
        <v>92.9</v>
      </c>
      <c r="J225" s="164">
        <v>96.3</v>
      </c>
      <c r="K225" s="164">
        <v>59.8</v>
      </c>
      <c r="M225" s="164">
        <v>76.099999999999994</v>
      </c>
      <c r="N225" s="164">
        <v>4.7</v>
      </c>
      <c r="O225" s="164">
        <v>3.5</v>
      </c>
      <c r="P225" s="164">
        <v>1.3</v>
      </c>
      <c r="Q225" s="164">
        <v>3</v>
      </c>
      <c r="R225" s="164">
        <v>1.9</v>
      </c>
      <c r="S225" s="164">
        <v>2.9</v>
      </c>
      <c r="T225" s="164">
        <v>0</v>
      </c>
      <c r="U225" s="164">
        <v>1</v>
      </c>
      <c r="V225" s="164">
        <v>4.8</v>
      </c>
      <c r="W225" s="164">
        <v>4.7</v>
      </c>
      <c r="Y225" s="164">
        <v>3</v>
      </c>
      <c r="Z225" s="164">
        <v>0.6</v>
      </c>
      <c r="AA225" s="164">
        <v>0.9</v>
      </c>
      <c r="AB225" s="164">
        <v>-0.4</v>
      </c>
      <c r="AC225" s="164">
        <v>0.8</v>
      </c>
      <c r="AD225" s="164">
        <v>-0.7</v>
      </c>
      <c r="AE225" s="164">
        <v>3</v>
      </c>
      <c r="AF225" s="164">
        <v>0.4</v>
      </c>
      <c r="AG225" s="164">
        <v>0.1</v>
      </c>
      <c r="AH225" s="164">
        <v>2.2999999999999998</v>
      </c>
      <c r="AI225" s="164">
        <v>4.7</v>
      </c>
      <c r="AK225" s="164">
        <v>0.9</v>
      </c>
    </row>
    <row r="226" spans="1:37">
      <c r="A226" s="163">
        <v>37408</v>
      </c>
      <c r="B226" s="164">
        <v>72.5</v>
      </c>
      <c r="C226" s="164">
        <v>65.400000000000006</v>
      </c>
      <c r="D226" s="164">
        <v>104.1</v>
      </c>
      <c r="E226" s="164">
        <v>65.400000000000006</v>
      </c>
      <c r="F226" s="164">
        <v>93.8</v>
      </c>
      <c r="G226" s="164">
        <v>63</v>
      </c>
      <c r="H226" s="164">
        <v>80.099999999999994</v>
      </c>
      <c r="I226" s="164">
        <v>93.6</v>
      </c>
      <c r="J226" s="164">
        <v>96.8</v>
      </c>
      <c r="K226" s="164">
        <v>59.8</v>
      </c>
      <c r="M226" s="164">
        <v>76.599999999999994</v>
      </c>
      <c r="N226" s="164">
        <v>3.3</v>
      </c>
      <c r="O226" s="164">
        <v>2.8</v>
      </c>
      <c r="P226" s="164">
        <v>1.1000000000000001</v>
      </c>
      <c r="Q226" s="164">
        <v>3.5</v>
      </c>
      <c r="R226" s="164">
        <v>0.9</v>
      </c>
      <c r="S226" s="164">
        <v>5.5</v>
      </c>
      <c r="T226" s="164">
        <v>0</v>
      </c>
      <c r="U226" s="164">
        <v>2.4</v>
      </c>
      <c r="V226" s="164">
        <v>5.4</v>
      </c>
      <c r="W226" s="164">
        <v>4.7</v>
      </c>
      <c r="Y226" s="164">
        <v>2.8</v>
      </c>
      <c r="Z226" s="164">
        <v>-0.5</v>
      </c>
      <c r="AA226" s="164">
        <v>0.6</v>
      </c>
      <c r="AB226" s="164">
        <v>1.4</v>
      </c>
      <c r="AC226" s="164">
        <v>0.6</v>
      </c>
      <c r="AD226" s="164">
        <v>0.8</v>
      </c>
      <c r="AE226" s="164">
        <v>2.8</v>
      </c>
      <c r="AF226" s="164">
        <v>1.9</v>
      </c>
      <c r="AG226" s="164">
        <v>0.8</v>
      </c>
      <c r="AH226" s="164">
        <v>0.5</v>
      </c>
      <c r="AI226" s="164">
        <v>0</v>
      </c>
      <c r="AK226" s="164">
        <v>0.7</v>
      </c>
    </row>
    <row r="227" spans="1:37">
      <c r="A227" s="163">
        <v>37500</v>
      </c>
      <c r="B227" s="164">
        <v>73.3</v>
      </c>
      <c r="C227" s="164">
        <v>66.099999999999994</v>
      </c>
      <c r="D227" s="164">
        <v>103.4</v>
      </c>
      <c r="E227" s="164">
        <v>66.3</v>
      </c>
      <c r="F227" s="164">
        <v>93.9</v>
      </c>
      <c r="G227" s="164">
        <v>63.2</v>
      </c>
      <c r="H227" s="164">
        <v>79.8</v>
      </c>
      <c r="I227" s="164">
        <v>95.1</v>
      </c>
      <c r="J227" s="164">
        <v>97.3</v>
      </c>
      <c r="K227" s="164">
        <v>59.9</v>
      </c>
      <c r="M227" s="164">
        <v>77.099999999999994</v>
      </c>
      <c r="N227" s="164">
        <v>3.8</v>
      </c>
      <c r="O227" s="164">
        <v>2.8</v>
      </c>
      <c r="P227" s="164">
        <v>1.7</v>
      </c>
      <c r="Q227" s="164">
        <v>3.3</v>
      </c>
      <c r="R227" s="164">
        <v>1.3</v>
      </c>
      <c r="S227" s="164">
        <v>5.9</v>
      </c>
      <c r="T227" s="164">
        <v>1.4</v>
      </c>
      <c r="U227" s="164">
        <v>4.3</v>
      </c>
      <c r="V227" s="164">
        <v>5.2</v>
      </c>
      <c r="W227" s="164">
        <v>4.9000000000000004</v>
      </c>
      <c r="Y227" s="164">
        <v>3.2</v>
      </c>
      <c r="Z227" s="164">
        <v>1.1000000000000001</v>
      </c>
      <c r="AA227" s="164">
        <v>1.1000000000000001</v>
      </c>
      <c r="AB227" s="164">
        <v>-0.7</v>
      </c>
      <c r="AC227" s="164">
        <v>1.4</v>
      </c>
      <c r="AD227" s="164">
        <v>0.1</v>
      </c>
      <c r="AE227" s="164">
        <v>0.3</v>
      </c>
      <c r="AF227" s="164">
        <v>-0.4</v>
      </c>
      <c r="AG227" s="164">
        <v>1.6</v>
      </c>
      <c r="AH227" s="164">
        <v>0.5</v>
      </c>
      <c r="AI227" s="164">
        <v>0.2</v>
      </c>
      <c r="AK227" s="164">
        <v>0.7</v>
      </c>
    </row>
    <row r="228" spans="1:37">
      <c r="A228" s="163">
        <v>37591</v>
      </c>
      <c r="B228" s="164">
        <v>74.3</v>
      </c>
      <c r="C228" s="164">
        <v>66.099999999999994</v>
      </c>
      <c r="D228" s="164">
        <v>104.4</v>
      </c>
      <c r="E228" s="164">
        <v>66.599999999999994</v>
      </c>
      <c r="F228" s="164">
        <v>94.8</v>
      </c>
      <c r="G228" s="164">
        <v>63.4</v>
      </c>
      <c r="H228" s="164">
        <v>80.7</v>
      </c>
      <c r="I228" s="164">
        <v>95.5</v>
      </c>
      <c r="J228" s="164">
        <v>97.3</v>
      </c>
      <c r="K228" s="164">
        <v>60</v>
      </c>
      <c r="M228" s="164">
        <v>77.599999999999994</v>
      </c>
      <c r="N228" s="164">
        <v>2.5</v>
      </c>
      <c r="O228" s="164">
        <v>2.6</v>
      </c>
      <c r="P228" s="164">
        <v>1.3</v>
      </c>
      <c r="Q228" s="164">
        <v>3.3</v>
      </c>
      <c r="R228" s="164">
        <v>1.1000000000000001</v>
      </c>
      <c r="S228" s="164">
        <v>6.6</v>
      </c>
      <c r="T228" s="164">
        <v>3.1</v>
      </c>
      <c r="U228" s="164">
        <v>2.9</v>
      </c>
      <c r="V228" s="164">
        <v>3.4</v>
      </c>
      <c r="W228" s="164">
        <v>5.0999999999999996</v>
      </c>
      <c r="Y228" s="164">
        <v>2.9</v>
      </c>
      <c r="Z228" s="164">
        <v>1.4</v>
      </c>
      <c r="AA228" s="164">
        <v>0</v>
      </c>
      <c r="AB228" s="164">
        <v>1</v>
      </c>
      <c r="AC228" s="164">
        <v>0.5</v>
      </c>
      <c r="AD228" s="164">
        <v>1</v>
      </c>
      <c r="AE228" s="164">
        <v>0.3</v>
      </c>
      <c r="AF228" s="164">
        <v>1.1000000000000001</v>
      </c>
      <c r="AG228" s="164">
        <v>0.4</v>
      </c>
      <c r="AH228" s="164">
        <v>0</v>
      </c>
      <c r="AI228" s="164">
        <v>0.2</v>
      </c>
      <c r="AK228" s="164">
        <v>0.6</v>
      </c>
    </row>
    <row r="229" spans="1:37">
      <c r="A229" s="163">
        <v>37681</v>
      </c>
      <c r="B229" s="164">
        <v>75.7</v>
      </c>
      <c r="C229" s="164">
        <v>66.900000000000006</v>
      </c>
      <c r="D229" s="164">
        <v>102.9</v>
      </c>
      <c r="E229" s="164">
        <v>67.5</v>
      </c>
      <c r="F229" s="164">
        <v>93.9</v>
      </c>
      <c r="G229" s="164">
        <v>65.7</v>
      </c>
      <c r="H229" s="164">
        <v>82.6</v>
      </c>
      <c r="I229" s="164">
        <v>95.8</v>
      </c>
      <c r="J229" s="164">
        <v>97.7</v>
      </c>
      <c r="K229" s="164">
        <v>62.7</v>
      </c>
      <c r="M229" s="164">
        <v>78.599999999999994</v>
      </c>
      <c r="N229" s="164">
        <v>3.8</v>
      </c>
      <c r="O229" s="164">
        <v>2.9</v>
      </c>
      <c r="P229" s="164">
        <v>0.2</v>
      </c>
      <c r="Q229" s="164">
        <v>3.8</v>
      </c>
      <c r="R229" s="164">
        <v>0.9</v>
      </c>
      <c r="S229" s="164">
        <v>7.2</v>
      </c>
      <c r="T229" s="164">
        <v>5.0999999999999996</v>
      </c>
      <c r="U229" s="164">
        <v>3.1</v>
      </c>
      <c r="V229" s="164">
        <v>1.5</v>
      </c>
      <c r="W229" s="164">
        <v>4.8</v>
      </c>
      <c r="Y229" s="164">
        <v>3.3</v>
      </c>
      <c r="Z229" s="164">
        <v>1.9</v>
      </c>
      <c r="AA229" s="164">
        <v>1.2</v>
      </c>
      <c r="AB229" s="164">
        <v>-1.4</v>
      </c>
      <c r="AC229" s="164">
        <v>1.4</v>
      </c>
      <c r="AD229" s="164">
        <v>-0.9</v>
      </c>
      <c r="AE229" s="164">
        <v>3.6</v>
      </c>
      <c r="AF229" s="164">
        <v>2.4</v>
      </c>
      <c r="AG229" s="164">
        <v>0.3</v>
      </c>
      <c r="AH229" s="164">
        <v>0.4</v>
      </c>
      <c r="AI229" s="164">
        <v>4.5</v>
      </c>
      <c r="AK229" s="164">
        <v>1.3</v>
      </c>
    </row>
    <row r="230" spans="1:37">
      <c r="A230" s="163">
        <v>37773</v>
      </c>
      <c r="B230" s="164">
        <v>75.7</v>
      </c>
      <c r="C230" s="164">
        <v>67.3</v>
      </c>
      <c r="D230" s="164">
        <v>104.1</v>
      </c>
      <c r="E230" s="164">
        <v>68.099999999999994</v>
      </c>
      <c r="F230" s="164">
        <v>94.7</v>
      </c>
      <c r="G230" s="164">
        <v>67.8</v>
      </c>
      <c r="H230" s="164">
        <v>80.2</v>
      </c>
      <c r="I230" s="164">
        <v>95.9</v>
      </c>
      <c r="J230" s="164">
        <v>97</v>
      </c>
      <c r="K230" s="164">
        <v>62.7</v>
      </c>
      <c r="M230" s="164">
        <v>78.599999999999994</v>
      </c>
      <c r="N230" s="164">
        <v>4.4000000000000004</v>
      </c>
      <c r="O230" s="164">
        <v>2.9</v>
      </c>
      <c r="P230" s="164">
        <v>0</v>
      </c>
      <c r="Q230" s="164">
        <v>4.0999999999999996</v>
      </c>
      <c r="R230" s="164">
        <v>1</v>
      </c>
      <c r="S230" s="164">
        <v>7.6</v>
      </c>
      <c r="T230" s="164">
        <v>0.1</v>
      </c>
      <c r="U230" s="164">
        <v>2.5</v>
      </c>
      <c r="V230" s="164">
        <v>0.2</v>
      </c>
      <c r="W230" s="164">
        <v>4.8</v>
      </c>
      <c r="Y230" s="164">
        <v>2.6</v>
      </c>
      <c r="Z230" s="164">
        <v>0</v>
      </c>
      <c r="AA230" s="164">
        <v>0.6</v>
      </c>
      <c r="AB230" s="164">
        <v>1.2</v>
      </c>
      <c r="AC230" s="164">
        <v>0.9</v>
      </c>
      <c r="AD230" s="164">
        <v>0.9</v>
      </c>
      <c r="AE230" s="164">
        <v>3.2</v>
      </c>
      <c r="AF230" s="164">
        <v>-2.9</v>
      </c>
      <c r="AG230" s="164">
        <v>0.1</v>
      </c>
      <c r="AH230" s="164">
        <v>-0.7</v>
      </c>
      <c r="AI230" s="164">
        <v>0</v>
      </c>
      <c r="AK230" s="164">
        <v>0</v>
      </c>
    </row>
    <row r="231" spans="1:37">
      <c r="A231" s="163">
        <v>37865</v>
      </c>
      <c r="B231" s="164">
        <v>75.5</v>
      </c>
      <c r="C231" s="164">
        <v>68.599999999999994</v>
      </c>
      <c r="D231" s="164">
        <v>103.8</v>
      </c>
      <c r="E231" s="164">
        <v>69.3</v>
      </c>
      <c r="F231" s="164">
        <v>94.7</v>
      </c>
      <c r="G231" s="164">
        <v>67.8</v>
      </c>
      <c r="H231" s="164">
        <v>81.2</v>
      </c>
      <c r="I231" s="164">
        <v>96.6</v>
      </c>
      <c r="J231" s="164">
        <v>96</v>
      </c>
      <c r="K231" s="164">
        <v>62.8</v>
      </c>
      <c r="M231" s="164">
        <v>79.099999999999994</v>
      </c>
      <c r="N231" s="164">
        <v>3</v>
      </c>
      <c r="O231" s="164">
        <v>3.8</v>
      </c>
      <c r="P231" s="164">
        <v>0.4</v>
      </c>
      <c r="Q231" s="164">
        <v>4.5</v>
      </c>
      <c r="R231" s="164">
        <v>0.9</v>
      </c>
      <c r="S231" s="164">
        <v>7.3</v>
      </c>
      <c r="T231" s="164">
        <v>1.8</v>
      </c>
      <c r="U231" s="164">
        <v>1.6</v>
      </c>
      <c r="V231" s="164">
        <v>-1.3</v>
      </c>
      <c r="W231" s="164">
        <v>4.8</v>
      </c>
      <c r="Y231" s="164">
        <v>2.6</v>
      </c>
      <c r="Z231" s="164">
        <v>-0.3</v>
      </c>
      <c r="AA231" s="164">
        <v>1.9</v>
      </c>
      <c r="AB231" s="164">
        <v>-0.3</v>
      </c>
      <c r="AC231" s="164">
        <v>1.8</v>
      </c>
      <c r="AD231" s="164">
        <v>0</v>
      </c>
      <c r="AE231" s="164">
        <v>0</v>
      </c>
      <c r="AF231" s="164">
        <v>1.2</v>
      </c>
      <c r="AG231" s="164">
        <v>0.7</v>
      </c>
      <c r="AH231" s="164">
        <v>-1</v>
      </c>
      <c r="AI231" s="164">
        <v>0.2</v>
      </c>
      <c r="AK231" s="164">
        <v>0.6</v>
      </c>
    </row>
    <row r="232" spans="1:37">
      <c r="A232" s="163">
        <v>37956</v>
      </c>
      <c r="B232" s="164">
        <v>76.8</v>
      </c>
      <c r="C232" s="164">
        <v>69</v>
      </c>
      <c r="D232" s="164">
        <v>103.5</v>
      </c>
      <c r="E232" s="164">
        <v>69.7</v>
      </c>
      <c r="F232" s="164">
        <v>94.6</v>
      </c>
      <c r="G232" s="164">
        <v>67.900000000000006</v>
      </c>
      <c r="H232" s="164">
        <v>80.900000000000006</v>
      </c>
      <c r="I232" s="164">
        <v>96.8</v>
      </c>
      <c r="J232" s="164">
        <v>96.8</v>
      </c>
      <c r="K232" s="164">
        <v>62.8</v>
      </c>
      <c r="M232" s="164">
        <v>79.5</v>
      </c>
      <c r="N232" s="164">
        <v>3.4</v>
      </c>
      <c r="O232" s="164">
        <v>4.4000000000000004</v>
      </c>
      <c r="P232" s="164">
        <v>-0.9</v>
      </c>
      <c r="Q232" s="164">
        <v>4.7</v>
      </c>
      <c r="R232" s="164">
        <v>-0.2</v>
      </c>
      <c r="S232" s="164">
        <v>7.1</v>
      </c>
      <c r="T232" s="164">
        <v>0.2</v>
      </c>
      <c r="U232" s="164">
        <v>1.4</v>
      </c>
      <c r="V232" s="164">
        <v>-0.5</v>
      </c>
      <c r="W232" s="164">
        <v>4.7</v>
      </c>
      <c r="Y232" s="164">
        <v>2.4</v>
      </c>
      <c r="Z232" s="164">
        <v>1.7</v>
      </c>
      <c r="AA232" s="164">
        <v>0.6</v>
      </c>
      <c r="AB232" s="164">
        <v>-0.3</v>
      </c>
      <c r="AC232" s="164">
        <v>0.6</v>
      </c>
      <c r="AD232" s="164">
        <v>-0.1</v>
      </c>
      <c r="AE232" s="164">
        <v>0.1</v>
      </c>
      <c r="AF232" s="164">
        <v>-0.4</v>
      </c>
      <c r="AG232" s="164">
        <v>0.2</v>
      </c>
      <c r="AH232" s="164">
        <v>0.8</v>
      </c>
      <c r="AI232" s="164">
        <v>0</v>
      </c>
      <c r="AK232" s="164">
        <v>0.5</v>
      </c>
    </row>
    <row r="233" spans="1:37">
      <c r="A233" s="163">
        <v>38047</v>
      </c>
      <c r="B233" s="164">
        <v>78.2</v>
      </c>
      <c r="C233" s="164">
        <v>69.8</v>
      </c>
      <c r="D233" s="164">
        <v>102.1</v>
      </c>
      <c r="E233" s="164">
        <v>70.400000000000006</v>
      </c>
      <c r="F233" s="164">
        <v>94.1</v>
      </c>
      <c r="G233" s="164">
        <v>70.099999999999994</v>
      </c>
      <c r="H233" s="164">
        <v>81.400000000000006</v>
      </c>
      <c r="I233" s="164">
        <v>96.9</v>
      </c>
      <c r="J233" s="164">
        <v>95.7</v>
      </c>
      <c r="K233" s="164">
        <v>67.599999999999994</v>
      </c>
      <c r="M233" s="164">
        <v>80.2</v>
      </c>
      <c r="N233" s="164">
        <v>3.3</v>
      </c>
      <c r="O233" s="164">
        <v>4.3</v>
      </c>
      <c r="P233" s="164">
        <v>-0.8</v>
      </c>
      <c r="Q233" s="164">
        <v>4.3</v>
      </c>
      <c r="R233" s="164">
        <v>0.2</v>
      </c>
      <c r="S233" s="164">
        <v>6.7</v>
      </c>
      <c r="T233" s="164">
        <v>-1.5</v>
      </c>
      <c r="U233" s="164">
        <v>1.1000000000000001</v>
      </c>
      <c r="V233" s="164">
        <v>-2</v>
      </c>
      <c r="W233" s="164">
        <v>7.8</v>
      </c>
      <c r="Y233" s="164">
        <v>2</v>
      </c>
      <c r="Z233" s="164">
        <v>1.8</v>
      </c>
      <c r="AA233" s="164">
        <v>1.2</v>
      </c>
      <c r="AB233" s="164">
        <v>-1.4</v>
      </c>
      <c r="AC233" s="164">
        <v>1</v>
      </c>
      <c r="AD233" s="164">
        <v>-0.5</v>
      </c>
      <c r="AE233" s="164">
        <v>3.2</v>
      </c>
      <c r="AF233" s="164">
        <v>0.6</v>
      </c>
      <c r="AG233" s="164">
        <v>0.1</v>
      </c>
      <c r="AH233" s="164">
        <v>-1.1000000000000001</v>
      </c>
      <c r="AI233" s="164">
        <v>7.6</v>
      </c>
      <c r="AK233" s="164">
        <v>0.9</v>
      </c>
    </row>
    <row r="234" spans="1:37">
      <c r="A234" s="163">
        <v>38139</v>
      </c>
      <c r="B234" s="164">
        <v>77.5</v>
      </c>
      <c r="C234" s="164">
        <v>70.3</v>
      </c>
      <c r="D234" s="164">
        <v>103.2</v>
      </c>
      <c r="E234" s="164">
        <v>70.900000000000006</v>
      </c>
      <c r="F234" s="164">
        <v>94.1</v>
      </c>
      <c r="G234" s="164">
        <v>72.2</v>
      </c>
      <c r="H234" s="164">
        <v>82.8</v>
      </c>
      <c r="I234" s="164">
        <v>97.3</v>
      </c>
      <c r="J234" s="164">
        <v>95.4</v>
      </c>
      <c r="K234" s="164">
        <v>67.599999999999994</v>
      </c>
      <c r="M234" s="164">
        <v>80.599999999999994</v>
      </c>
      <c r="N234" s="164">
        <v>2.4</v>
      </c>
      <c r="O234" s="164">
        <v>4.5</v>
      </c>
      <c r="P234" s="164">
        <v>-0.9</v>
      </c>
      <c r="Q234" s="164">
        <v>4.0999999999999996</v>
      </c>
      <c r="R234" s="164">
        <v>-0.6</v>
      </c>
      <c r="S234" s="164">
        <v>6.5</v>
      </c>
      <c r="T234" s="164">
        <v>3.2</v>
      </c>
      <c r="U234" s="164">
        <v>1.5</v>
      </c>
      <c r="V234" s="164">
        <v>-1.6</v>
      </c>
      <c r="W234" s="164">
        <v>7.8</v>
      </c>
      <c r="Y234" s="164">
        <v>2.5</v>
      </c>
      <c r="Z234" s="164">
        <v>-0.9</v>
      </c>
      <c r="AA234" s="164">
        <v>0.7</v>
      </c>
      <c r="AB234" s="164">
        <v>1.1000000000000001</v>
      </c>
      <c r="AC234" s="164">
        <v>0.7</v>
      </c>
      <c r="AD234" s="164">
        <v>0</v>
      </c>
      <c r="AE234" s="164">
        <v>3</v>
      </c>
      <c r="AF234" s="164">
        <v>1.7</v>
      </c>
      <c r="AG234" s="164">
        <v>0.4</v>
      </c>
      <c r="AH234" s="164">
        <v>-0.3</v>
      </c>
      <c r="AI234" s="164">
        <v>0</v>
      </c>
      <c r="AK234" s="164">
        <v>0.5</v>
      </c>
    </row>
    <row r="235" spans="1:37">
      <c r="A235" s="163">
        <v>38231</v>
      </c>
      <c r="B235" s="164">
        <v>77</v>
      </c>
      <c r="C235" s="164">
        <v>71</v>
      </c>
      <c r="D235" s="164">
        <v>102.9</v>
      </c>
      <c r="E235" s="164">
        <v>71.8</v>
      </c>
      <c r="F235" s="164">
        <v>94.1</v>
      </c>
      <c r="G235" s="164">
        <v>71.7</v>
      </c>
      <c r="H235" s="164">
        <v>83.5</v>
      </c>
      <c r="I235" s="164">
        <v>97.7</v>
      </c>
      <c r="J235" s="164">
        <v>95.9</v>
      </c>
      <c r="K235" s="164">
        <v>67.599999999999994</v>
      </c>
      <c r="M235" s="164">
        <v>80.900000000000006</v>
      </c>
      <c r="N235" s="164">
        <v>2</v>
      </c>
      <c r="O235" s="164">
        <v>3.5</v>
      </c>
      <c r="P235" s="164">
        <v>-0.9</v>
      </c>
      <c r="Q235" s="164">
        <v>3.6</v>
      </c>
      <c r="R235" s="164">
        <v>-0.6</v>
      </c>
      <c r="S235" s="164">
        <v>5.8</v>
      </c>
      <c r="T235" s="164">
        <v>2.8</v>
      </c>
      <c r="U235" s="164">
        <v>1.1000000000000001</v>
      </c>
      <c r="V235" s="164">
        <v>-0.1</v>
      </c>
      <c r="W235" s="164">
        <v>7.6</v>
      </c>
      <c r="Y235" s="164">
        <v>2.2999999999999998</v>
      </c>
      <c r="Z235" s="164">
        <v>-0.6</v>
      </c>
      <c r="AA235" s="164">
        <v>1</v>
      </c>
      <c r="AB235" s="164">
        <v>-0.3</v>
      </c>
      <c r="AC235" s="164">
        <v>1.3</v>
      </c>
      <c r="AD235" s="164">
        <v>0</v>
      </c>
      <c r="AE235" s="164">
        <v>-0.7</v>
      </c>
      <c r="AF235" s="164">
        <v>0.8</v>
      </c>
      <c r="AG235" s="164">
        <v>0.4</v>
      </c>
      <c r="AH235" s="164">
        <v>0.5</v>
      </c>
      <c r="AI235" s="164">
        <v>0</v>
      </c>
      <c r="AK235" s="164">
        <v>0.4</v>
      </c>
    </row>
    <row r="236" spans="1:37">
      <c r="A236" s="163">
        <v>38322</v>
      </c>
      <c r="B236" s="164">
        <v>78.099999999999994</v>
      </c>
      <c r="C236" s="164">
        <v>71.400000000000006</v>
      </c>
      <c r="D236" s="164">
        <v>101.5</v>
      </c>
      <c r="E236" s="164">
        <v>72.5</v>
      </c>
      <c r="F236" s="164">
        <v>94.6</v>
      </c>
      <c r="G236" s="164">
        <v>71.2</v>
      </c>
      <c r="H236" s="164">
        <v>84.6</v>
      </c>
      <c r="I236" s="164">
        <v>97.9</v>
      </c>
      <c r="J236" s="164">
        <v>96.7</v>
      </c>
      <c r="K236" s="164">
        <v>67.7</v>
      </c>
      <c r="M236" s="164">
        <v>81.5</v>
      </c>
      <c r="N236" s="164">
        <v>1.7</v>
      </c>
      <c r="O236" s="164">
        <v>3.5</v>
      </c>
      <c r="P236" s="164">
        <v>-1.9</v>
      </c>
      <c r="Q236" s="164">
        <v>4</v>
      </c>
      <c r="R236" s="164">
        <v>0</v>
      </c>
      <c r="S236" s="164">
        <v>4.9000000000000004</v>
      </c>
      <c r="T236" s="164">
        <v>4.5999999999999996</v>
      </c>
      <c r="U236" s="164">
        <v>1.1000000000000001</v>
      </c>
      <c r="V236" s="164">
        <v>-0.1</v>
      </c>
      <c r="W236" s="164">
        <v>7.8</v>
      </c>
      <c r="Y236" s="164">
        <v>2.5</v>
      </c>
      <c r="Z236" s="164">
        <v>1.4</v>
      </c>
      <c r="AA236" s="164">
        <v>0.6</v>
      </c>
      <c r="AB236" s="164">
        <v>-1.4</v>
      </c>
      <c r="AC236" s="164">
        <v>1</v>
      </c>
      <c r="AD236" s="164">
        <v>0.5</v>
      </c>
      <c r="AE236" s="164">
        <v>-0.7</v>
      </c>
      <c r="AF236" s="164">
        <v>1.3</v>
      </c>
      <c r="AG236" s="164">
        <v>0.2</v>
      </c>
      <c r="AH236" s="164">
        <v>0.8</v>
      </c>
      <c r="AI236" s="164">
        <v>0.1</v>
      </c>
      <c r="AK236" s="164">
        <v>0.7</v>
      </c>
    </row>
    <row r="237" spans="1:37">
      <c r="A237" s="163">
        <v>38412</v>
      </c>
      <c r="B237" s="164">
        <v>78.8</v>
      </c>
      <c r="C237" s="164">
        <v>72.3</v>
      </c>
      <c r="D237" s="164">
        <v>100.1</v>
      </c>
      <c r="E237" s="164">
        <v>73.2</v>
      </c>
      <c r="F237" s="164">
        <v>93.4</v>
      </c>
      <c r="G237" s="164">
        <v>74.099999999999994</v>
      </c>
      <c r="H237" s="164">
        <v>83.8</v>
      </c>
      <c r="I237" s="164">
        <v>98.3</v>
      </c>
      <c r="J237" s="164">
        <v>97.3</v>
      </c>
      <c r="K237" s="164">
        <v>71.8</v>
      </c>
      <c r="M237" s="164">
        <v>82.1</v>
      </c>
      <c r="N237" s="164">
        <v>0.8</v>
      </c>
      <c r="O237" s="164">
        <v>3.6</v>
      </c>
      <c r="P237" s="164">
        <v>-2</v>
      </c>
      <c r="Q237" s="164">
        <v>4</v>
      </c>
      <c r="R237" s="164">
        <v>-0.7</v>
      </c>
      <c r="S237" s="164">
        <v>5.7</v>
      </c>
      <c r="T237" s="164">
        <v>2.9</v>
      </c>
      <c r="U237" s="164">
        <v>1.4</v>
      </c>
      <c r="V237" s="164">
        <v>1.7</v>
      </c>
      <c r="W237" s="164">
        <v>6.2</v>
      </c>
      <c r="Y237" s="164">
        <v>2.4</v>
      </c>
      <c r="Z237" s="164">
        <v>0.9</v>
      </c>
      <c r="AA237" s="164">
        <v>1.3</v>
      </c>
      <c r="AB237" s="164">
        <v>-1.4</v>
      </c>
      <c r="AC237" s="164">
        <v>1</v>
      </c>
      <c r="AD237" s="164">
        <v>-1.3</v>
      </c>
      <c r="AE237" s="164">
        <v>4.0999999999999996</v>
      </c>
      <c r="AF237" s="164">
        <v>-0.9</v>
      </c>
      <c r="AG237" s="164">
        <v>0.4</v>
      </c>
      <c r="AH237" s="164">
        <v>0.6</v>
      </c>
      <c r="AI237" s="164">
        <v>6.1</v>
      </c>
      <c r="AK237" s="164">
        <v>0.7</v>
      </c>
    </row>
    <row r="238" spans="1:37">
      <c r="A238" s="163">
        <v>38504</v>
      </c>
      <c r="B238" s="164">
        <v>78.900000000000006</v>
      </c>
      <c r="C238" s="164">
        <v>72.7</v>
      </c>
      <c r="D238" s="164">
        <v>101</v>
      </c>
      <c r="E238" s="164">
        <v>73.599999999999994</v>
      </c>
      <c r="F238" s="164">
        <v>94.5</v>
      </c>
      <c r="G238" s="164">
        <v>75.8</v>
      </c>
      <c r="H238" s="164">
        <v>85.6</v>
      </c>
      <c r="I238" s="164">
        <v>97.4</v>
      </c>
      <c r="J238" s="164">
        <v>96</v>
      </c>
      <c r="K238" s="164">
        <v>71.8</v>
      </c>
      <c r="L238" s="164">
        <v>85.1</v>
      </c>
      <c r="M238" s="164">
        <v>82.6</v>
      </c>
      <c r="N238" s="164">
        <v>1.8</v>
      </c>
      <c r="O238" s="164">
        <v>3.4</v>
      </c>
      <c r="P238" s="164">
        <v>-2.1</v>
      </c>
      <c r="Q238" s="164">
        <v>3.8</v>
      </c>
      <c r="R238" s="164">
        <v>0.4</v>
      </c>
      <c r="S238" s="164">
        <v>5</v>
      </c>
      <c r="T238" s="164">
        <v>3.4</v>
      </c>
      <c r="U238" s="164">
        <v>0.1</v>
      </c>
      <c r="V238" s="164">
        <v>0.6</v>
      </c>
      <c r="W238" s="164">
        <v>6.2</v>
      </c>
      <c r="Y238" s="164">
        <v>2.5</v>
      </c>
      <c r="Z238" s="164">
        <v>0.1</v>
      </c>
      <c r="AA238" s="164">
        <v>0.6</v>
      </c>
      <c r="AB238" s="164">
        <v>0.9</v>
      </c>
      <c r="AC238" s="164">
        <v>0.5</v>
      </c>
      <c r="AD238" s="164">
        <v>1.2</v>
      </c>
      <c r="AE238" s="164">
        <v>2.2999999999999998</v>
      </c>
      <c r="AF238" s="164">
        <v>2.1</v>
      </c>
      <c r="AG238" s="164">
        <v>-0.9</v>
      </c>
      <c r="AH238" s="164">
        <v>-1.3</v>
      </c>
      <c r="AI238" s="164">
        <v>0</v>
      </c>
      <c r="AK238" s="164">
        <v>0.6</v>
      </c>
    </row>
    <row r="239" spans="1:37">
      <c r="A239" s="163">
        <v>38596</v>
      </c>
      <c r="B239" s="164">
        <v>79.5</v>
      </c>
      <c r="C239" s="164">
        <v>73.400000000000006</v>
      </c>
      <c r="D239" s="164">
        <v>101.1</v>
      </c>
      <c r="E239" s="164">
        <v>74.599999999999994</v>
      </c>
      <c r="F239" s="164">
        <v>94.8</v>
      </c>
      <c r="G239" s="164">
        <v>75</v>
      </c>
      <c r="H239" s="164">
        <v>88.4</v>
      </c>
      <c r="I239" s="164">
        <v>96.7</v>
      </c>
      <c r="J239" s="164">
        <v>97.2</v>
      </c>
      <c r="K239" s="164">
        <v>71.900000000000006</v>
      </c>
      <c r="L239" s="164">
        <v>85.2</v>
      </c>
      <c r="M239" s="164">
        <v>83.4</v>
      </c>
      <c r="N239" s="164">
        <v>3.2</v>
      </c>
      <c r="O239" s="164">
        <v>3.4</v>
      </c>
      <c r="P239" s="164">
        <v>-1.7</v>
      </c>
      <c r="Q239" s="164">
        <v>3.9</v>
      </c>
      <c r="R239" s="164">
        <v>0.7</v>
      </c>
      <c r="S239" s="164">
        <v>4.5999999999999996</v>
      </c>
      <c r="T239" s="164">
        <v>5.9</v>
      </c>
      <c r="U239" s="164">
        <v>-1</v>
      </c>
      <c r="V239" s="164">
        <v>1.4</v>
      </c>
      <c r="W239" s="164">
        <v>6.4</v>
      </c>
      <c r="Y239" s="164">
        <v>3.1</v>
      </c>
      <c r="Z239" s="164">
        <v>0.8</v>
      </c>
      <c r="AA239" s="164">
        <v>1</v>
      </c>
      <c r="AB239" s="164">
        <v>0.1</v>
      </c>
      <c r="AC239" s="164">
        <v>1.4</v>
      </c>
      <c r="AD239" s="164">
        <v>0.3</v>
      </c>
      <c r="AE239" s="164">
        <v>-1.1000000000000001</v>
      </c>
      <c r="AF239" s="164">
        <v>3.3</v>
      </c>
      <c r="AG239" s="164">
        <v>-0.7</v>
      </c>
      <c r="AH239" s="164">
        <v>1.3</v>
      </c>
      <c r="AI239" s="164">
        <v>0.1</v>
      </c>
      <c r="AJ239" s="164">
        <v>0.1</v>
      </c>
      <c r="AK239" s="164">
        <v>1</v>
      </c>
    </row>
    <row r="240" spans="1:37">
      <c r="A240" s="163">
        <v>38687</v>
      </c>
      <c r="B240" s="164">
        <v>81</v>
      </c>
      <c r="C240" s="164">
        <v>73.8</v>
      </c>
      <c r="D240" s="164">
        <v>101</v>
      </c>
      <c r="E240" s="164">
        <v>75.099999999999994</v>
      </c>
      <c r="F240" s="164">
        <v>95.4</v>
      </c>
      <c r="G240" s="164">
        <v>74.2</v>
      </c>
      <c r="H240" s="164">
        <v>88</v>
      </c>
      <c r="I240" s="164">
        <v>96</v>
      </c>
      <c r="J240" s="164">
        <v>97.2</v>
      </c>
      <c r="K240" s="164">
        <v>71.900000000000006</v>
      </c>
      <c r="L240" s="164">
        <v>86.5</v>
      </c>
      <c r="M240" s="164">
        <v>83.8</v>
      </c>
      <c r="N240" s="164">
        <v>3.7</v>
      </c>
      <c r="O240" s="164">
        <v>3.4</v>
      </c>
      <c r="P240" s="164">
        <v>-0.5</v>
      </c>
      <c r="Q240" s="164">
        <v>3.6</v>
      </c>
      <c r="R240" s="164">
        <v>0.8</v>
      </c>
      <c r="S240" s="164">
        <v>4.2</v>
      </c>
      <c r="T240" s="164">
        <v>4</v>
      </c>
      <c r="U240" s="164">
        <v>-1.9</v>
      </c>
      <c r="V240" s="164">
        <v>0.5</v>
      </c>
      <c r="W240" s="164">
        <v>6.2</v>
      </c>
      <c r="Y240" s="164">
        <v>2.8</v>
      </c>
      <c r="Z240" s="164">
        <v>1.9</v>
      </c>
      <c r="AA240" s="164">
        <v>0.5</v>
      </c>
      <c r="AB240" s="164">
        <v>-0.1</v>
      </c>
      <c r="AC240" s="164">
        <v>0.7</v>
      </c>
      <c r="AD240" s="164">
        <v>0.6</v>
      </c>
      <c r="AE240" s="164">
        <v>-1.1000000000000001</v>
      </c>
      <c r="AF240" s="164">
        <v>-0.5</v>
      </c>
      <c r="AG240" s="164">
        <v>-0.7</v>
      </c>
      <c r="AH240" s="164">
        <v>0</v>
      </c>
      <c r="AI240" s="164">
        <v>0</v>
      </c>
      <c r="AJ240" s="164">
        <v>1.5</v>
      </c>
      <c r="AK240" s="164">
        <v>0.5</v>
      </c>
    </row>
    <row r="241" spans="1:37">
      <c r="A241" s="163">
        <v>38777</v>
      </c>
      <c r="B241" s="164">
        <v>82.1</v>
      </c>
      <c r="C241" s="164">
        <v>74.7</v>
      </c>
      <c r="D241" s="164">
        <v>98.4</v>
      </c>
      <c r="E241" s="164">
        <v>75.599999999999994</v>
      </c>
      <c r="F241" s="164">
        <v>95.1</v>
      </c>
      <c r="G241" s="164">
        <v>77.5</v>
      </c>
      <c r="H241" s="164">
        <v>89.1</v>
      </c>
      <c r="I241" s="164">
        <v>96.4</v>
      </c>
      <c r="J241" s="164">
        <v>97.8</v>
      </c>
      <c r="K241" s="164">
        <v>76</v>
      </c>
      <c r="L241" s="164">
        <v>86</v>
      </c>
      <c r="M241" s="164">
        <v>84.5</v>
      </c>
      <c r="N241" s="164">
        <v>4.2</v>
      </c>
      <c r="O241" s="164">
        <v>3.3</v>
      </c>
      <c r="P241" s="164">
        <v>-1.7</v>
      </c>
      <c r="Q241" s="164">
        <v>3.3</v>
      </c>
      <c r="R241" s="164">
        <v>1.8</v>
      </c>
      <c r="S241" s="164">
        <v>4.5999999999999996</v>
      </c>
      <c r="T241" s="164">
        <v>6.3</v>
      </c>
      <c r="U241" s="164">
        <v>-1.9</v>
      </c>
      <c r="V241" s="164">
        <v>0.5</v>
      </c>
      <c r="W241" s="164">
        <v>5.8</v>
      </c>
      <c r="Y241" s="164">
        <v>2.9</v>
      </c>
      <c r="Z241" s="164">
        <v>1.4</v>
      </c>
      <c r="AA241" s="164">
        <v>1.2</v>
      </c>
      <c r="AB241" s="164">
        <v>-2.6</v>
      </c>
      <c r="AC241" s="164">
        <v>0.7</v>
      </c>
      <c r="AD241" s="164">
        <v>-0.3</v>
      </c>
      <c r="AE241" s="164">
        <v>4.4000000000000004</v>
      </c>
      <c r="AF241" s="164">
        <v>1.3</v>
      </c>
      <c r="AG241" s="164">
        <v>0.4</v>
      </c>
      <c r="AH241" s="164">
        <v>0.6</v>
      </c>
      <c r="AI241" s="164">
        <v>5.7</v>
      </c>
      <c r="AJ241" s="164">
        <v>-0.6</v>
      </c>
      <c r="AK241" s="164">
        <v>0.8</v>
      </c>
    </row>
    <row r="242" spans="1:37">
      <c r="A242" s="163">
        <v>38869</v>
      </c>
      <c r="B242" s="164">
        <v>85.5</v>
      </c>
      <c r="C242" s="164">
        <v>75.400000000000006</v>
      </c>
      <c r="D242" s="164">
        <v>99.3</v>
      </c>
      <c r="E242" s="164">
        <v>76.2</v>
      </c>
      <c r="F242" s="164">
        <v>95.8</v>
      </c>
      <c r="G242" s="164">
        <v>79.3</v>
      </c>
      <c r="H242" s="164">
        <v>92.1</v>
      </c>
      <c r="I242" s="164">
        <v>96.5</v>
      </c>
      <c r="J242" s="164">
        <v>97.5</v>
      </c>
      <c r="K242" s="164">
        <v>76</v>
      </c>
      <c r="L242" s="164">
        <v>87</v>
      </c>
      <c r="M242" s="164">
        <v>85.9</v>
      </c>
      <c r="N242" s="164">
        <v>8.4</v>
      </c>
      <c r="O242" s="164">
        <v>3.7</v>
      </c>
      <c r="P242" s="164">
        <v>-1.7</v>
      </c>
      <c r="Q242" s="164">
        <v>3.5</v>
      </c>
      <c r="R242" s="164">
        <v>1.4</v>
      </c>
      <c r="S242" s="164">
        <v>4.5999999999999996</v>
      </c>
      <c r="T242" s="164">
        <v>7.6</v>
      </c>
      <c r="U242" s="164">
        <v>-0.9</v>
      </c>
      <c r="V242" s="164">
        <v>1.6</v>
      </c>
      <c r="W242" s="164">
        <v>5.8</v>
      </c>
      <c r="X242" s="164">
        <v>2.2000000000000002</v>
      </c>
      <c r="Y242" s="164">
        <v>4</v>
      </c>
      <c r="Z242" s="164">
        <v>4.0999999999999996</v>
      </c>
      <c r="AA242" s="164">
        <v>0.9</v>
      </c>
      <c r="AB242" s="164">
        <v>0.9</v>
      </c>
      <c r="AC242" s="164">
        <v>0.8</v>
      </c>
      <c r="AD242" s="164">
        <v>0.7</v>
      </c>
      <c r="AE242" s="164">
        <v>2.2999999999999998</v>
      </c>
      <c r="AF242" s="164">
        <v>3.4</v>
      </c>
      <c r="AG242" s="164">
        <v>0.1</v>
      </c>
      <c r="AH242" s="164">
        <v>-0.3</v>
      </c>
      <c r="AI242" s="164">
        <v>0</v>
      </c>
      <c r="AJ242" s="164">
        <v>1.2</v>
      </c>
      <c r="AK242" s="164">
        <v>1.7</v>
      </c>
    </row>
    <row r="243" spans="1:37">
      <c r="A243" s="163">
        <v>38961</v>
      </c>
      <c r="B243" s="164">
        <v>87.5</v>
      </c>
      <c r="C243" s="164">
        <v>75.8</v>
      </c>
      <c r="D243" s="164">
        <v>99.4</v>
      </c>
      <c r="E243" s="164">
        <v>77.099999999999994</v>
      </c>
      <c r="F243" s="164">
        <v>97.1</v>
      </c>
      <c r="G243" s="164">
        <v>78.7</v>
      </c>
      <c r="H243" s="164">
        <v>92.5</v>
      </c>
      <c r="I243" s="164">
        <v>97.1</v>
      </c>
      <c r="J243" s="164">
        <v>98.2</v>
      </c>
      <c r="K243" s="164">
        <v>75.3</v>
      </c>
      <c r="L243" s="164">
        <v>87.3</v>
      </c>
      <c r="M243" s="164">
        <v>86.7</v>
      </c>
      <c r="N243" s="164">
        <v>10.1</v>
      </c>
      <c r="O243" s="164">
        <v>3.3</v>
      </c>
      <c r="P243" s="164">
        <v>-1.7</v>
      </c>
      <c r="Q243" s="164">
        <v>3.4</v>
      </c>
      <c r="R243" s="164">
        <v>2.4</v>
      </c>
      <c r="S243" s="164">
        <v>4.9000000000000004</v>
      </c>
      <c r="T243" s="164">
        <v>4.5999999999999996</v>
      </c>
      <c r="U243" s="164">
        <v>0.4</v>
      </c>
      <c r="V243" s="164">
        <v>1</v>
      </c>
      <c r="W243" s="164">
        <v>4.7</v>
      </c>
      <c r="X243" s="164">
        <v>2.5</v>
      </c>
      <c r="Y243" s="164">
        <v>4</v>
      </c>
      <c r="Z243" s="164">
        <v>2.2999999999999998</v>
      </c>
      <c r="AA243" s="164">
        <v>0.5</v>
      </c>
      <c r="AB243" s="164">
        <v>0.1</v>
      </c>
      <c r="AC243" s="164">
        <v>1.2</v>
      </c>
      <c r="AD243" s="164">
        <v>1.4</v>
      </c>
      <c r="AE243" s="164">
        <v>-0.8</v>
      </c>
      <c r="AF243" s="164">
        <v>0.4</v>
      </c>
      <c r="AG243" s="164">
        <v>0.6</v>
      </c>
      <c r="AH243" s="164">
        <v>0.7</v>
      </c>
      <c r="AI243" s="164">
        <v>-0.9</v>
      </c>
      <c r="AJ243" s="164">
        <v>0.3</v>
      </c>
      <c r="AK243" s="164">
        <v>0.9</v>
      </c>
    </row>
    <row r="244" spans="1:37">
      <c r="A244" s="163">
        <v>39052</v>
      </c>
      <c r="B244" s="164">
        <v>87.9</v>
      </c>
      <c r="C244" s="164">
        <v>76.400000000000006</v>
      </c>
      <c r="D244" s="164">
        <v>98.9</v>
      </c>
      <c r="E244" s="164">
        <v>77.5</v>
      </c>
      <c r="F244" s="164">
        <v>97.2</v>
      </c>
      <c r="G244" s="164">
        <v>78.099999999999994</v>
      </c>
      <c r="H244" s="164">
        <v>89</v>
      </c>
      <c r="I244" s="164">
        <v>97.5</v>
      </c>
      <c r="J244" s="164">
        <v>99.5</v>
      </c>
      <c r="K244" s="164">
        <v>75.400000000000006</v>
      </c>
      <c r="L244" s="164">
        <v>87.7</v>
      </c>
      <c r="M244" s="164">
        <v>86.6</v>
      </c>
      <c r="N244" s="164">
        <v>8.5</v>
      </c>
      <c r="O244" s="164">
        <v>3.5</v>
      </c>
      <c r="P244" s="164">
        <v>-2.1</v>
      </c>
      <c r="Q244" s="164">
        <v>3.2</v>
      </c>
      <c r="R244" s="164">
        <v>1.9</v>
      </c>
      <c r="S244" s="164">
        <v>5.3</v>
      </c>
      <c r="T244" s="164">
        <v>1.1000000000000001</v>
      </c>
      <c r="U244" s="164">
        <v>1.6</v>
      </c>
      <c r="V244" s="164">
        <v>2.4</v>
      </c>
      <c r="W244" s="164">
        <v>4.9000000000000004</v>
      </c>
      <c r="X244" s="164">
        <v>1.4</v>
      </c>
      <c r="Y244" s="164">
        <v>3.3</v>
      </c>
      <c r="Z244" s="164">
        <v>0.5</v>
      </c>
      <c r="AA244" s="164">
        <v>0.8</v>
      </c>
      <c r="AB244" s="164">
        <v>-0.5</v>
      </c>
      <c r="AC244" s="164">
        <v>0.5</v>
      </c>
      <c r="AD244" s="164">
        <v>0.1</v>
      </c>
      <c r="AE244" s="164">
        <v>-0.8</v>
      </c>
      <c r="AF244" s="164">
        <v>-3.8</v>
      </c>
      <c r="AG244" s="164">
        <v>0.4</v>
      </c>
      <c r="AH244" s="164">
        <v>1.3</v>
      </c>
      <c r="AI244" s="164">
        <v>0.1</v>
      </c>
      <c r="AJ244" s="164">
        <v>0.5</v>
      </c>
      <c r="AK244" s="164">
        <v>-0.1</v>
      </c>
    </row>
    <row r="245" spans="1:37">
      <c r="A245" s="163">
        <v>39142</v>
      </c>
      <c r="B245" s="164">
        <v>85.8</v>
      </c>
      <c r="C245" s="164">
        <v>77</v>
      </c>
      <c r="D245" s="164">
        <v>98.6</v>
      </c>
      <c r="E245" s="164">
        <v>78.3</v>
      </c>
      <c r="F245" s="164">
        <v>96.4</v>
      </c>
      <c r="G245" s="164">
        <v>80.900000000000006</v>
      </c>
      <c r="H245" s="164">
        <v>89.5</v>
      </c>
      <c r="I245" s="164">
        <v>97.7</v>
      </c>
      <c r="J245" s="164">
        <v>98.8</v>
      </c>
      <c r="K245" s="164">
        <v>79.099999999999994</v>
      </c>
      <c r="L245" s="164">
        <v>87.5</v>
      </c>
      <c r="M245" s="164">
        <v>86.6</v>
      </c>
      <c r="N245" s="164">
        <v>4.5</v>
      </c>
      <c r="O245" s="164">
        <v>3.1</v>
      </c>
      <c r="P245" s="164">
        <v>0.2</v>
      </c>
      <c r="Q245" s="164">
        <v>3.6</v>
      </c>
      <c r="R245" s="164">
        <v>1.4</v>
      </c>
      <c r="S245" s="164">
        <v>4.4000000000000004</v>
      </c>
      <c r="T245" s="164">
        <v>0.4</v>
      </c>
      <c r="U245" s="164">
        <v>1.3</v>
      </c>
      <c r="V245" s="164">
        <v>1</v>
      </c>
      <c r="W245" s="164">
        <v>4.0999999999999996</v>
      </c>
      <c r="X245" s="164">
        <v>1.7</v>
      </c>
      <c r="Y245" s="164">
        <v>2.5</v>
      </c>
      <c r="Z245" s="164">
        <v>-2.4</v>
      </c>
      <c r="AA245" s="164">
        <v>0.8</v>
      </c>
      <c r="AB245" s="164">
        <v>-0.3</v>
      </c>
      <c r="AC245" s="164">
        <v>1</v>
      </c>
      <c r="AD245" s="164">
        <v>-0.8</v>
      </c>
      <c r="AE245" s="164">
        <v>3.6</v>
      </c>
      <c r="AF245" s="164">
        <v>0.6</v>
      </c>
      <c r="AG245" s="164">
        <v>0.2</v>
      </c>
      <c r="AH245" s="164">
        <v>-0.7</v>
      </c>
      <c r="AI245" s="164">
        <v>4.9000000000000004</v>
      </c>
      <c r="AJ245" s="164">
        <v>-0.2</v>
      </c>
      <c r="AK245" s="164">
        <v>0</v>
      </c>
    </row>
    <row r="246" spans="1:37">
      <c r="A246" s="163">
        <v>39234</v>
      </c>
      <c r="B246" s="164">
        <v>87.3</v>
      </c>
      <c r="C246" s="164">
        <v>77.7</v>
      </c>
      <c r="D246" s="164">
        <v>100</v>
      </c>
      <c r="E246" s="164">
        <v>78.900000000000006</v>
      </c>
      <c r="F246" s="164">
        <v>97.8</v>
      </c>
      <c r="G246" s="164">
        <v>82.6</v>
      </c>
      <c r="H246" s="164">
        <v>92.3</v>
      </c>
      <c r="I246" s="164">
        <v>97.9</v>
      </c>
      <c r="J246" s="164">
        <v>98.4</v>
      </c>
      <c r="K246" s="164">
        <v>79.2</v>
      </c>
      <c r="L246" s="164">
        <v>88.3</v>
      </c>
      <c r="M246" s="164">
        <v>87.7</v>
      </c>
      <c r="N246" s="164">
        <v>2.1</v>
      </c>
      <c r="O246" s="164">
        <v>3.1</v>
      </c>
      <c r="P246" s="164">
        <v>0.7</v>
      </c>
      <c r="Q246" s="164">
        <v>3.5</v>
      </c>
      <c r="R246" s="164">
        <v>2.1</v>
      </c>
      <c r="S246" s="164">
        <v>4.2</v>
      </c>
      <c r="T246" s="164">
        <v>0.2</v>
      </c>
      <c r="U246" s="164">
        <v>1.5</v>
      </c>
      <c r="V246" s="164">
        <v>0.9</v>
      </c>
      <c r="W246" s="164">
        <v>4.2</v>
      </c>
      <c r="X246" s="164">
        <v>1.5</v>
      </c>
      <c r="Y246" s="164">
        <v>2.1</v>
      </c>
      <c r="Z246" s="164">
        <v>1.7</v>
      </c>
      <c r="AA246" s="164">
        <v>0.9</v>
      </c>
      <c r="AB246" s="164">
        <v>1.4</v>
      </c>
      <c r="AC246" s="164">
        <v>0.8</v>
      </c>
      <c r="AD246" s="164">
        <v>1.5</v>
      </c>
      <c r="AE246" s="164">
        <v>2.1</v>
      </c>
      <c r="AF246" s="164">
        <v>3.1</v>
      </c>
      <c r="AG246" s="164">
        <v>0.2</v>
      </c>
      <c r="AH246" s="164">
        <v>-0.4</v>
      </c>
      <c r="AI246" s="164">
        <v>0.1</v>
      </c>
      <c r="AJ246" s="164">
        <v>0.9</v>
      </c>
      <c r="AK246" s="164">
        <v>1.3</v>
      </c>
    </row>
    <row r="247" spans="1:37">
      <c r="A247" s="163">
        <v>39326</v>
      </c>
      <c r="B247" s="164">
        <v>89</v>
      </c>
      <c r="C247" s="164">
        <v>78.099999999999994</v>
      </c>
      <c r="D247" s="164">
        <v>100.3</v>
      </c>
      <c r="E247" s="164">
        <v>80.400000000000006</v>
      </c>
      <c r="F247" s="164">
        <v>95.5</v>
      </c>
      <c r="G247" s="164">
        <v>82.1</v>
      </c>
      <c r="H247" s="164">
        <v>91.7</v>
      </c>
      <c r="I247" s="164">
        <v>97.9</v>
      </c>
      <c r="J247" s="164">
        <v>99.7</v>
      </c>
      <c r="K247" s="164">
        <v>78.5</v>
      </c>
      <c r="L247" s="164">
        <v>90.1</v>
      </c>
      <c r="M247" s="164">
        <v>88.3</v>
      </c>
      <c r="N247" s="164">
        <v>1.7</v>
      </c>
      <c r="O247" s="164">
        <v>3</v>
      </c>
      <c r="P247" s="164">
        <v>0.9</v>
      </c>
      <c r="Q247" s="164">
        <v>4.3</v>
      </c>
      <c r="R247" s="164">
        <v>-1.6</v>
      </c>
      <c r="S247" s="164">
        <v>4.3</v>
      </c>
      <c r="T247" s="164">
        <v>-0.9</v>
      </c>
      <c r="U247" s="164">
        <v>0.8</v>
      </c>
      <c r="V247" s="164">
        <v>1.5</v>
      </c>
      <c r="W247" s="164">
        <v>4.2</v>
      </c>
      <c r="X247" s="164">
        <v>3.2</v>
      </c>
      <c r="Y247" s="164">
        <v>1.8</v>
      </c>
      <c r="Z247" s="164">
        <v>1.9</v>
      </c>
      <c r="AA247" s="164">
        <v>0.5</v>
      </c>
      <c r="AB247" s="164">
        <v>0.3</v>
      </c>
      <c r="AC247" s="164">
        <v>1.9</v>
      </c>
      <c r="AD247" s="164">
        <v>-2.4</v>
      </c>
      <c r="AE247" s="164">
        <v>-0.6</v>
      </c>
      <c r="AF247" s="164">
        <v>-0.7</v>
      </c>
      <c r="AG247" s="164">
        <v>0</v>
      </c>
      <c r="AH247" s="164">
        <v>1.3</v>
      </c>
      <c r="AI247" s="164">
        <v>-0.9</v>
      </c>
      <c r="AJ247" s="164">
        <v>2</v>
      </c>
      <c r="AK247" s="164">
        <v>0.7</v>
      </c>
    </row>
    <row r="248" spans="1:37">
      <c r="A248" s="163">
        <v>39417</v>
      </c>
      <c r="B248" s="164">
        <v>88.9</v>
      </c>
      <c r="C248" s="164">
        <v>79.099999999999994</v>
      </c>
      <c r="D248" s="164">
        <v>100.5</v>
      </c>
      <c r="E248" s="164">
        <v>81.3</v>
      </c>
      <c r="F248" s="164">
        <v>96.3</v>
      </c>
      <c r="G248" s="164">
        <v>81.3</v>
      </c>
      <c r="H248" s="164">
        <v>93.9</v>
      </c>
      <c r="I248" s="164">
        <v>97.9</v>
      </c>
      <c r="J248" s="164">
        <v>100.6</v>
      </c>
      <c r="K248" s="164">
        <v>78.5</v>
      </c>
      <c r="L248" s="164">
        <v>92</v>
      </c>
      <c r="M248" s="164">
        <v>89.1</v>
      </c>
      <c r="N248" s="164">
        <v>1.1000000000000001</v>
      </c>
      <c r="O248" s="164">
        <v>3.5</v>
      </c>
      <c r="P248" s="164">
        <v>1.6</v>
      </c>
      <c r="Q248" s="164">
        <v>4.9000000000000004</v>
      </c>
      <c r="R248" s="164">
        <v>-0.9</v>
      </c>
      <c r="S248" s="164">
        <v>4.0999999999999996</v>
      </c>
      <c r="T248" s="164">
        <v>5.5</v>
      </c>
      <c r="U248" s="164">
        <v>0.4</v>
      </c>
      <c r="V248" s="164">
        <v>1.1000000000000001</v>
      </c>
      <c r="W248" s="164">
        <v>4.0999999999999996</v>
      </c>
      <c r="X248" s="164">
        <v>4.9000000000000004</v>
      </c>
      <c r="Y248" s="164">
        <v>2.9</v>
      </c>
      <c r="Z248" s="164">
        <v>-0.1</v>
      </c>
      <c r="AA248" s="164">
        <v>1.3</v>
      </c>
      <c r="AB248" s="164">
        <v>0.2</v>
      </c>
      <c r="AC248" s="164">
        <v>1.1000000000000001</v>
      </c>
      <c r="AD248" s="164">
        <v>0.8</v>
      </c>
      <c r="AE248" s="164">
        <v>-1</v>
      </c>
      <c r="AF248" s="164">
        <v>2.4</v>
      </c>
      <c r="AG248" s="164">
        <v>0</v>
      </c>
      <c r="AH248" s="164">
        <v>0.9</v>
      </c>
      <c r="AI248" s="164">
        <v>0</v>
      </c>
      <c r="AJ248" s="164">
        <v>2.1</v>
      </c>
      <c r="AK248" s="164">
        <v>0.9</v>
      </c>
    </row>
    <row r="249" spans="1:37">
      <c r="A249" s="163">
        <v>39508</v>
      </c>
      <c r="B249" s="164">
        <v>90.8</v>
      </c>
      <c r="C249" s="164">
        <v>80</v>
      </c>
      <c r="D249" s="164">
        <v>98.1</v>
      </c>
      <c r="E249" s="164">
        <v>82.8</v>
      </c>
      <c r="F249" s="164">
        <v>95.6</v>
      </c>
      <c r="G249" s="164">
        <v>84.5</v>
      </c>
      <c r="H249" s="164">
        <v>95.7</v>
      </c>
      <c r="I249" s="164">
        <v>97.9</v>
      </c>
      <c r="J249" s="164">
        <v>100.2</v>
      </c>
      <c r="K249" s="164">
        <v>82.5</v>
      </c>
      <c r="L249" s="164">
        <v>93.5</v>
      </c>
      <c r="M249" s="164">
        <v>90.3</v>
      </c>
      <c r="N249" s="164">
        <v>5.8</v>
      </c>
      <c r="O249" s="164">
        <v>3.9</v>
      </c>
      <c r="P249" s="164">
        <v>-0.5</v>
      </c>
      <c r="Q249" s="164">
        <v>5.7</v>
      </c>
      <c r="R249" s="164">
        <v>-0.8</v>
      </c>
      <c r="S249" s="164">
        <v>4.4000000000000004</v>
      </c>
      <c r="T249" s="164">
        <v>6.9</v>
      </c>
      <c r="U249" s="164">
        <v>0.2</v>
      </c>
      <c r="V249" s="164">
        <v>1.4</v>
      </c>
      <c r="W249" s="164">
        <v>4.3</v>
      </c>
      <c r="X249" s="164">
        <v>6.9</v>
      </c>
      <c r="Y249" s="164">
        <v>4.3</v>
      </c>
      <c r="Z249" s="164">
        <v>2.1</v>
      </c>
      <c r="AA249" s="164">
        <v>1.1000000000000001</v>
      </c>
      <c r="AB249" s="164">
        <v>-2.4</v>
      </c>
      <c r="AC249" s="164">
        <v>1.8</v>
      </c>
      <c r="AD249" s="164">
        <v>-0.7</v>
      </c>
      <c r="AE249" s="164">
        <v>3.9</v>
      </c>
      <c r="AF249" s="164">
        <v>1.9</v>
      </c>
      <c r="AG249" s="164">
        <v>0</v>
      </c>
      <c r="AH249" s="164">
        <v>-0.4</v>
      </c>
      <c r="AI249" s="164">
        <v>5.0999999999999996</v>
      </c>
      <c r="AJ249" s="164">
        <v>1.6</v>
      </c>
      <c r="AK249" s="164">
        <v>1.3</v>
      </c>
    </row>
    <row r="250" spans="1:37">
      <c r="A250" s="163">
        <v>39600</v>
      </c>
      <c r="B250" s="164">
        <v>90.7</v>
      </c>
      <c r="C250" s="164">
        <v>81.400000000000006</v>
      </c>
      <c r="D250" s="164">
        <v>101</v>
      </c>
      <c r="E250" s="164">
        <v>83.7</v>
      </c>
      <c r="F250" s="164">
        <v>97.2</v>
      </c>
      <c r="G250" s="164">
        <v>86.6</v>
      </c>
      <c r="H250" s="164">
        <v>98.6</v>
      </c>
      <c r="I250" s="164">
        <v>97.9</v>
      </c>
      <c r="J250" s="164">
        <v>100</v>
      </c>
      <c r="K250" s="164">
        <v>82.6</v>
      </c>
      <c r="L250" s="164">
        <v>97</v>
      </c>
      <c r="M250" s="164">
        <v>91.6</v>
      </c>
      <c r="N250" s="164">
        <v>3.9</v>
      </c>
      <c r="O250" s="164">
        <v>4.8</v>
      </c>
      <c r="P250" s="164">
        <v>1</v>
      </c>
      <c r="Q250" s="164">
        <v>6.1</v>
      </c>
      <c r="R250" s="164">
        <v>-0.6</v>
      </c>
      <c r="S250" s="164">
        <v>4.8</v>
      </c>
      <c r="T250" s="164">
        <v>6.8</v>
      </c>
      <c r="U250" s="164">
        <v>0</v>
      </c>
      <c r="V250" s="164">
        <v>1.6</v>
      </c>
      <c r="W250" s="164">
        <v>4.3</v>
      </c>
      <c r="X250" s="164">
        <v>9.9</v>
      </c>
      <c r="Y250" s="164">
        <v>4.4000000000000004</v>
      </c>
      <c r="Z250" s="164">
        <v>-0.1</v>
      </c>
      <c r="AA250" s="164">
        <v>1.8</v>
      </c>
      <c r="AB250" s="164">
        <v>3</v>
      </c>
      <c r="AC250" s="164">
        <v>1.1000000000000001</v>
      </c>
      <c r="AD250" s="164">
        <v>1.7</v>
      </c>
      <c r="AE250" s="164">
        <v>2.5</v>
      </c>
      <c r="AF250" s="164">
        <v>3</v>
      </c>
      <c r="AG250" s="164">
        <v>0</v>
      </c>
      <c r="AH250" s="164">
        <v>-0.2</v>
      </c>
      <c r="AI250" s="164">
        <v>0.1</v>
      </c>
      <c r="AJ250" s="164">
        <v>3.7</v>
      </c>
      <c r="AK250" s="164">
        <v>1.4</v>
      </c>
    </row>
    <row r="251" spans="1:37">
      <c r="A251" s="163">
        <v>39692</v>
      </c>
      <c r="B251" s="164">
        <v>92</v>
      </c>
      <c r="C251" s="164">
        <v>82.6</v>
      </c>
      <c r="D251" s="164">
        <v>100.3</v>
      </c>
      <c r="E251" s="164">
        <v>85.8</v>
      </c>
      <c r="F251" s="164">
        <v>96.4</v>
      </c>
      <c r="G251" s="164">
        <v>86.4</v>
      </c>
      <c r="H251" s="164">
        <v>99.6</v>
      </c>
      <c r="I251" s="164">
        <v>98.1</v>
      </c>
      <c r="J251" s="164">
        <v>101.3</v>
      </c>
      <c r="K251" s="164">
        <v>82.2</v>
      </c>
      <c r="L251" s="164">
        <v>98.7</v>
      </c>
      <c r="M251" s="164">
        <v>92.7</v>
      </c>
      <c r="N251" s="164">
        <v>3.4</v>
      </c>
      <c r="O251" s="164">
        <v>5.8</v>
      </c>
      <c r="P251" s="164">
        <v>0</v>
      </c>
      <c r="Q251" s="164">
        <v>6.7</v>
      </c>
      <c r="R251" s="164">
        <v>0.9</v>
      </c>
      <c r="S251" s="164">
        <v>5.2</v>
      </c>
      <c r="T251" s="164">
        <v>8.6</v>
      </c>
      <c r="U251" s="164">
        <v>0.2</v>
      </c>
      <c r="V251" s="164">
        <v>1.6</v>
      </c>
      <c r="W251" s="164">
        <v>4.7</v>
      </c>
      <c r="X251" s="164">
        <v>9.5</v>
      </c>
      <c r="Y251" s="164">
        <v>5</v>
      </c>
      <c r="Z251" s="164">
        <v>1.4</v>
      </c>
      <c r="AA251" s="164">
        <v>1.5</v>
      </c>
      <c r="AB251" s="164">
        <v>-0.7</v>
      </c>
      <c r="AC251" s="164">
        <v>2.5</v>
      </c>
      <c r="AD251" s="164">
        <v>-0.8</v>
      </c>
      <c r="AE251" s="164">
        <v>-0.2</v>
      </c>
      <c r="AF251" s="164">
        <v>1</v>
      </c>
      <c r="AG251" s="164">
        <v>0.2</v>
      </c>
      <c r="AH251" s="164">
        <v>1.3</v>
      </c>
      <c r="AI251" s="164">
        <v>-0.5</v>
      </c>
      <c r="AJ251" s="164">
        <v>1.8</v>
      </c>
      <c r="AK251" s="164">
        <v>1.2</v>
      </c>
    </row>
    <row r="252" spans="1:37">
      <c r="A252" s="163">
        <v>39783</v>
      </c>
      <c r="B252" s="164">
        <v>93.9</v>
      </c>
      <c r="C252" s="164">
        <v>83.7</v>
      </c>
      <c r="D252" s="164">
        <v>100.7</v>
      </c>
      <c r="E252" s="164">
        <v>86.5</v>
      </c>
      <c r="F252" s="164">
        <v>96.7</v>
      </c>
      <c r="G252" s="164">
        <v>85.3</v>
      </c>
      <c r="H252" s="164">
        <v>92.7</v>
      </c>
      <c r="I252" s="164">
        <v>98.5</v>
      </c>
      <c r="J252" s="164">
        <v>101.9</v>
      </c>
      <c r="K252" s="164">
        <v>82.2</v>
      </c>
      <c r="L252" s="164">
        <v>98.4</v>
      </c>
      <c r="M252" s="164">
        <v>92.4</v>
      </c>
      <c r="N252" s="164">
        <v>5.6</v>
      </c>
      <c r="O252" s="164">
        <v>5.8</v>
      </c>
      <c r="P252" s="164">
        <v>0.2</v>
      </c>
      <c r="Q252" s="164">
        <v>6.4</v>
      </c>
      <c r="R252" s="164">
        <v>0.4</v>
      </c>
      <c r="S252" s="164">
        <v>4.9000000000000004</v>
      </c>
      <c r="T252" s="164">
        <v>-1.3</v>
      </c>
      <c r="U252" s="164">
        <v>0.6</v>
      </c>
      <c r="V252" s="164">
        <v>1.3</v>
      </c>
      <c r="W252" s="164">
        <v>4.7</v>
      </c>
      <c r="X252" s="164">
        <v>7</v>
      </c>
      <c r="Y252" s="164">
        <v>3.7</v>
      </c>
      <c r="Z252" s="164">
        <v>2.1</v>
      </c>
      <c r="AA252" s="164">
        <v>1.3</v>
      </c>
      <c r="AB252" s="164">
        <v>0.4</v>
      </c>
      <c r="AC252" s="164">
        <v>0.8</v>
      </c>
      <c r="AD252" s="164">
        <v>0.3</v>
      </c>
      <c r="AE252" s="164">
        <v>-1.3</v>
      </c>
      <c r="AF252" s="164">
        <v>-6.9</v>
      </c>
      <c r="AG252" s="164">
        <v>0.4</v>
      </c>
      <c r="AH252" s="164">
        <v>0.6</v>
      </c>
      <c r="AI252" s="164">
        <v>0</v>
      </c>
      <c r="AJ252" s="164">
        <v>-0.3</v>
      </c>
      <c r="AK252" s="164">
        <v>-0.3</v>
      </c>
    </row>
    <row r="253" spans="1:37">
      <c r="A253" s="163">
        <v>39873</v>
      </c>
      <c r="B253" s="164">
        <v>96</v>
      </c>
      <c r="C253" s="164">
        <v>84.5</v>
      </c>
      <c r="D253" s="164">
        <v>100.2</v>
      </c>
      <c r="E253" s="164">
        <v>87.3</v>
      </c>
      <c r="F253" s="164">
        <v>97.5</v>
      </c>
      <c r="G253" s="164">
        <v>89</v>
      </c>
      <c r="H253" s="164">
        <v>91.3</v>
      </c>
      <c r="I253" s="164">
        <v>98.9</v>
      </c>
      <c r="J253" s="164">
        <v>100.7</v>
      </c>
      <c r="K253" s="164">
        <v>86.7</v>
      </c>
      <c r="L253" s="164">
        <v>92.2</v>
      </c>
      <c r="M253" s="164">
        <v>92.5</v>
      </c>
      <c r="N253" s="164">
        <v>5.7</v>
      </c>
      <c r="O253" s="164">
        <v>5.6</v>
      </c>
      <c r="P253" s="164">
        <v>2.1</v>
      </c>
      <c r="Q253" s="164">
        <v>5.4</v>
      </c>
      <c r="R253" s="164">
        <v>2</v>
      </c>
      <c r="S253" s="164">
        <v>5.3</v>
      </c>
      <c r="T253" s="164">
        <v>-4.5999999999999996</v>
      </c>
      <c r="U253" s="164">
        <v>1</v>
      </c>
      <c r="V253" s="164">
        <v>0.5</v>
      </c>
      <c r="W253" s="164">
        <v>5.0999999999999996</v>
      </c>
      <c r="X253" s="164">
        <v>-1.4</v>
      </c>
      <c r="Y253" s="164">
        <v>2.4</v>
      </c>
      <c r="Z253" s="164">
        <v>2.2000000000000002</v>
      </c>
      <c r="AA253" s="164">
        <v>1</v>
      </c>
      <c r="AB253" s="164">
        <v>-0.5</v>
      </c>
      <c r="AC253" s="164">
        <v>0.9</v>
      </c>
      <c r="AD253" s="164">
        <v>0.8</v>
      </c>
      <c r="AE253" s="164">
        <v>4.3</v>
      </c>
      <c r="AF253" s="164">
        <v>-1.5</v>
      </c>
      <c r="AG253" s="164">
        <v>0.4</v>
      </c>
      <c r="AH253" s="164">
        <v>-1.2</v>
      </c>
      <c r="AI253" s="164">
        <v>5.5</v>
      </c>
      <c r="AJ253" s="164">
        <v>-6.3</v>
      </c>
      <c r="AK253" s="164">
        <v>0.1</v>
      </c>
    </row>
    <row r="254" spans="1:37">
      <c r="A254" s="163">
        <v>39965</v>
      </c>
      <c r="B254" s="164">
        <v>95.1</v>
      </c>
      <c r="C254" s="164">
        <v>85.3</v>
      </c>
      <c r="D254" s="164">
        <v>102.3</v>
      </c>
      <c r="E254" s="164">
        <v>88</v>
      </c>
      <c r="F254" s="164">
        <v>99.6</v>
      </c>
      <c r="G254" s="164">
        <v>91</v>
      </c>
      <c r="H254" s="164">
        <v>92.8</v>
      </c>
      <c r="I254" s="164">
        <v>99.1</v>
      </c>
      <c r="J254" s="164">
        <v>100.7</v>
      </c>
      <c r="K254" s="164">
        <v>86.7</v>
      </c>
      <c r="L254" s="164">
        <v>90.7</v>
      </c>
      <c r="M254" s="164">
        <v>92.9</v>
      </c>
      <c r="N254" s="164">
        <v>4.9000000000000004</v>
      </c>
      <c r="O254" s="164">
        <v>4.8</v>
      </c>
      <c r="P254" s="164">
        <v>1.3</v>
      </c>
      <c r="Q254" s="164">
        <v>5.0999999999999996</v>
      </c>
      <c r="R254" s="164">
        <v>2.5</v>
      </c>
      <c r="S254" s="164">
        <v>5.0999999999999996</v>
      </c>
      <c r="T254" s="164">
        <v>-5.9</v>
      </c>
      <c r="U254" s="164">
        <v>1.2</v>
      </c>
      <c r="V254" s="164">
        <v>0.7</v>
      </c>
      <c r="W254" s="164">
        <v>5</v>
      </c>
      <c r="X254" s="164">
        <v>-6.5</v>
      </c>
      <c r="Y254" s="164">
        <v>1.4</v>
      </c>
      <c r="Z254" s="164">
        <v>-0.9</v>
      </c>
      <c r="AA254" s="164">
        <v>0.9</v>
      </c>
      <c r="AB254" s="164">
        <v>2.1</v>
      </c>
      <c r="AC254" s="164">
        <v>0.8</v>
      </c>
      <c r="AD254" s="164">
        <v>2.2000000000000002</v>
      </c>
      <c r="AE254" s="164">
        <v>2.2000000000000002</v>
      </c>
      <c r="AF254" s="164">
        <v>1.6</v>
      </c>
      <c r="AG254" s="164">
        <v>0.2</v>
      </c>
      <c r="AH254" s="164">
        <v>0</v>
      </c>
      <c r="AI254" s="164">
        <v>0</v>
      </c>
      <c r="AJ254" s="164">
        <v>-1.6</v>
      </c>
      <c r="AK254" s="164">
        <v>0.4</v>
      </c>
    </row>
    <row r="255" spans="1:37">
      <c r="A255" s="163">
        <v>40057</v>
      </c>
      <c r="B255" s="164">
        <v>94.3</v>
      </c>
      <c r="C255" s="164">
        <v>85.9</v>
      </c>
      <c r="D255" s="164">
        <v>102.6</v>
      </c>
      <c r="E255" s="164">
        <v>90.6</v>
      </c>
      <c r="F255" s="164">
        <v>100.2</v>
      </c>
      <c r="G255" s="164">
        <v>90.1</v>
      </c>
      <c r="H255" s="164">
        <v>94.6</v>
      </c>
      <c r="I255" s="164">
        <v>99.1</v>
      </c>
      <c r="J255" s="164">
        <v>101.4</v>
      </c>
      <c r="K255" s="164">
        <v>86.8</v>
      </c>
      <c r="L255" s="164">
        <v>91.5</v>
      </c>
      <c r="M255" s="164">
        <v>93.8</v>
      </c>
      <c r="N255" s="164">
        <v>2.5</v>
      </c>
      <c r="O255" s="164">
        <v>4</v>
      </c>
      <c r="P255" s="164">
        <v>2.2999999999999998</v>
      </c>
      <c r="Q255" s="164">
        <v>5.6</v>
      </c>
      <c r="R255" s="164">
        <v>3.9</v>
      </c>
      <c r="S255" s="164">
        <v>4.3</v>
      </c>
      <c r="T255" s="164">
        <v>-5</v>
      </c>
      <c r="U255" s="164">
        <v>1</v>
      </c>
      <c r="V255" s="164">
        <v>0.1</v>
      </c>
      <c r="W255" s="164">
        <v>5.6</v>
      </c>
      <c r="X255" s="164">
        <v>-7.3</v>
      </c>
      <c r="Y255" s="164">
        <v>1.2</v>
      </c>
      <c r="Z255" s="164">
        <v>-0.8</v>
      </c>
      <c r="AA255" s="164">
        <v>0.7</v>
      </c>
      <c r="AB255" s="164">
        <v>0.3</v>
      </c>
      <c r="AC255" s="164">
        <v>3</v>
      </c>
      <c r="AD255" s="164">
        <v>0.6</v>
      </c>
      <c r="AE255" s="164">
        <v>-1</v>
      </c>
      <c r="AF255" s="164">
        <v>1.9</v>
      </c>
      <c r="AG255" s="164">
        <v>0</v>
      </c>
      <c r="AH255" s="164">
        <v>0.7</v>
      </c>
      <c r="AI255" s="164">
        <v>0.1</v>
      </c>
      <c r="AJ255" s="164">
        <v>0.9</v>
      </c>
      <c r="AK255" s="164">
        <v>1</v>
      </c>
    </row>
    <row r="256" spans="1:37">
      <c r="A256" s="163">
        <v>40148</v>
      </c>
      <c r="B256" s="164">
        <v>95.7</v>
      </c>
      <c r="C256" s="164">
        <v>86.4</v>
      </c>
      <c r="D256" s="164">
        <v>102.8</v>
      </c>
      <c r="E256" s="164">
        <v>91.3</v>
      </c>
      <c r="F256" s="164">
        <v>100.2</v>
      </c>
      <c r="G256" s="164">
        <v>89.3</v>
      </c>
      <c r="H256" s="164">
        <v>93.8</v>
      </c>
      <c r="I256" s="164">
        <v>99.1</v>
      </c>
      <c r="J256" s="164">
        <v>102.9</v>
      </c>
      <c r="K256" s="164">
        <v>86.8</v>
      </c>
      <c r="L256" s="164">
        <v>92.2</v>
      </c>
      <c r="M256" s="164">
        <v>94.3</v>
      </c>
      <c r="N256" s="164">
        <v>1.9</v>
      </c>
      <c r="O256" s="164">
        <v>3.2</v>
      </c>
      <c r="P256" s="164">
        <v>2.1</v>
      </c>
      <c r="Q256" s="164">
        <v>5.5</v>
      </c>
      <c r="R256" s="164">
        <v>3.6</v>
      </c>
      <c r="S256" s="164">
        <v>4.7</v>
      </c>
      <c r="T256" s="164">
        <v>1.2</v>
      </c>
      <c r="U256" s="164">
        <v>0.6</v>
      </c>
      <c r="V256" s="164">
        <v>1</v>
      </c>
      <c r="W256" s="164">
        <v>5.6</v>
      </c>
      <c r="X256" s="164">
        <v>-6.3</v>
      </c>
      <c r="Y256" s="164">
        <v>2.1</v>
      </c>
      <c r="Z256" s="164">
        <v>1.5</v>
      </c>
      <c r="AA256" s="164">
        <v>0.6</v>
      </c>
      <c r="AB256" s="164">
        <v>0.2</v>
      </c>
      <c r="AC256" s="164">
        <v>0.8</v>
      </c>
      <c r="AD256" s="164">
        <v>0</v>
      </c>
      <c r="AE256" s="164">
        <v>-0.9</v>
      </c>
      <c r="AF256" s="164">
        <v>-0.8</v>
      </c>
      <c r="AG256" s="164">
        <v>0</v>
      </c>
      <c r="AH256" s="164">
        <v>1.5</v>
      </c>
      <c r="AI256" s="164">
        <v>0</v>
      </c>
      <c r="AJ256" s="164">
        <v>0.8</v>
      </c>
      <c r="AK256" s="164">
        <v>0.5</v>
      </c>
    </row>
    <row r="257" spans="1:37">
      <c r="A257" s="163">
        <v>40238</v>
      </c>
      <c r="B257" s="164">
        <v>96.7</v>
      </c>
      <c r="C257" s="164">
        <v>87.5</v>
      </c>
      <c r="D257" s="164">
        <v>98.4</v>
      </c>
      <c r="E257" s="164">
        <v>92.6</v>
      </c>
      <c r="F257" s="164">
        <v>98.9</v>
      </c>
      <c r="G257" s="164">
        <v>93.5</v>
      </c>
      <c r="H257" s="164">
        <v>95</v>
      </c>
      <c r="I257" s="164">
        <v>99</v>
      </c>
      <c r="J257" s="164">
        <v>101.9</v>
      </c>
      <c r="K257" s="164">
        <v>91.6</v>
      </c>
      <c r="L257" s="164">
        <v>94.1</v>
      </c>
      <c r="M257" s="164">
        <v>95.2</v>
      </c>
      <c r="N257" s="164">
        <v>0.7</v>
      </c>
      <c r="O257" s="164">
        <v>3.6</v>
      </c>
      <c r="P257" s="164">
        <v>-1.8</v>
      </c>
      <c r="Q257" s="164">
        <v>6.1</v>
      </c>
      <c r="R257" s="164">
        <v>1.4</v>
      </c>
      <c r="S257" s="164">
        <v>5.0999999999999996</v>
      </c>
      <c r="T257" s="164">
        <v>4.0999999999999996</v>
      </c>
      <c r="U257" s="164">
        <v>0.1</v>
      </c>
      <c r="V257" s="164">
        <v>1.2</v>
      </c>
      <c r="W257" s="164">
        <v>5.7</v>
      </c>
      <c r="X257" s="164">
        <v>2.1</v>
      </c>
      <c r="Y257" s="164">
        <v>2.9</v>
      </c>
      <c r="Z257" s="164">
        <v>1</v>
      </c>
      <c r="AA257" s="164">
        <v>1.3</v>
      </c>
      <c r="AB257" s="164">
        <v>-4.3</v>
      </c>
      <c r="AC257" s="164">
        <v>1.4</v>
      </c>
      <c r="AD257" s="164">
        <v>-1.3</v>
      </c>
      <c r="AE257" s="164">
        <v>4.7</v>
      </c>
      <c r="AF257" s="164">
        <v>1.3</v>
      </c>
      <c r="AG257" s="164">
        <v>-0.1</v>
      </c>
      <c r="AH257" s="164">
        <v>-1</v>
      </c>
      <c r="AI257" s="164">
        <v>5.5</v>
      </c>
      <c r="AJ257" s="164">
        <v>2.1</v>
      </c>
      <c r="AK257" s="164">
        <v>1</v>
      </c>
    </row>
    <row r="258" spans="1:37">
      <c r="A258" s="163">
        <v>40330</v>
      </c>
      <c r="B258" s="164">
        <v>96.4</v>
      </c>
      <c r="C258" s="164">
        <v>92.7</v>
      </c>
      <c r="D258" s="164">
        <v>98.4</v>
      </c>
      <c r="E258" s="164">
        <v>93.2</v>
      </c>
      <c r="F258" s="164">
        <v>99.8</v>
      </c>
      <c r="G258" s="164">
        <v>95.6</v>
      </c>
      <c r="H258" s="164">
        <v>95.7</v>
      </c>
      <c r="I258" s="164">
        <v>98.9</v>
      </c>
      <c r="J258" s="164">
        <v>100.1</v>
      </c>
      <c r="K258" s="164">
        <v>91.7</v>
      </c>
      <c r="L258" s="164">
        <v>94.2</v>
      </c>
      <c r="M258" s="164">
        <v>95.8</v>
      </c>
      <c r="N258" s="164">
        <v>1.4</v>
      </c>
      <c r="O258" s="164">
        <v>8.6999999999999993</v>
      </c>
      <c r="P258" s="164">
        <v>-3.8</v>
      </c>
      <c r="Q258" s="164">
        <v>5.9</v>
      </c>
      <c r="R258" s="164">
        <v>0.2</v>
      </c>
      <c r="S258" s="164">
        <v>5.0999999999999996</v>
      </c>
      <c r="T258" s="164">
        <v>3.1</v>
      </c>
      <c r="U258" s="164">
        <v>-0.2</v>
      </c>
      <c r="V258" s="164">
        <v>-0.6</v>
      </c>
      <c r="W258" s="164">
        <v>5.8</v>
      </c>
      <c r="X258" s="164">
        <v>3.9</v>
      </c>
      <c r="Y258" s="164">
        <v>3.1</v>
      </c>
      <c r="Z258" s="164">
        <v>-0.3</v>
      </c>
      <c r="AA258" s="164">
        <v>5.9</v>
      </c>
      <c r="AB258" s="164">
        <v>0</v>
      </c>
      <c r="AC258" s="164">
        <v>0.6</v>
      </c>
      <c r="AD258" s="164">
        <v>0.9</v>
      </c>
      <c r="AE258" s="164">
        <v>2.2000000000000002</v>
      </c>
      <c r="AF258" s="164">
        <v>0.7</v>
      </c>
      <c r="AG258" s="164">
        <v>-0.1</v>
      </c>
      <c r="AH258" s="164">
        <v>-1.8</v>
      </c>
      <c r="AI258" s="164">
        <v>0.1</v>
      </c>
      <c r="AJ258" s="164">
        <v>0.1</v>
      </c>
      <c r="AK258" s="164">
        <v>0.6</v>
      </c>
    </row>
    <row r="259" spans="1:37">
      <c r="A259" s="163">
        <v>40422</v>
      </c>
      <c r="B259" s="164">
        <v>95.9</v>
      </c>
      <c r="C259" s="164">
        <v>95.5</v>
      </c>
      <c r="D259" s="164">
        <v>99.7</v>
      </c>
      <c r="E259" s="164">
        <v>95.2</v>
      </c>
      <c r="F259" s="164">
        <v>100.6</v>
      </c>
      <c r="G259" s="164">
        <v>94.9</v>
      </c>
      <c r="H259" s="164">
        <v>95.1</v>
      </c>
      <c r="I259" s="164">
        <v>98.7</v>
      </c>
      <c r="J259" s="164">
        <v>100.8</v>
      </c>
      <c r="K259" s="164">
        <v>91.8</v>
      </c>
      <c r="L259" s="164">
        <v>94.7</v>
      </c>
      <c r="M259" s="164">
        <v>96.5</v>
      </c>
      <c r="N259" s="164">
        <v>1.7</v>
      </c>
      <c r="O259" s="164">
        <v>11.2</v>
      </c>
      <c r="P259" s="164">
        <v>-2.8</v>
      </c>
      <c r="Q259" s="164">
        <v>5.0999999999999996</v>
      </c>
      <c r="R259" s="164">
        <v>0.4</v>
      </c>
      <c r="S259" s="164">
        <v>5.3</v>
      </c>
      <c r="T259" s="164">
        <v>0.5</v>
      </c>
      <c r="U259" s="164">
        <v>-0.4</v>
      </c>
      <c r="V259" s="164">
        <v>-0.6</v>
      </c>
      <c r="W259" s="164">
        <v>5.8</v>
      </c>
      <c r="X259" s="164">
        <v>3.5</v>
      </c>
      <c r="Y259" s="164">
        <v>2.9</v>
      </c>
      <c r="Z259" s="164">
        <v>-0.5</v>
      </c>
      <c r="AA259" s="164">
        <v>3</v>
      </c>
      <c r="AB259" s="164">
        <v>1.3</v>
      </c>
      <c r="AC259" s="164">
        <v>2.1</v>
      </c>
      <c r="AD259" s="164">
        <v>0.8</v>
      </c>
      <c r="AE259" s="164">
        <v>-0.7</v>
      </c>
      <c r="AF259" s="164">
        <v>-0.6</v>
      </c>
      <c r="AG259" s="164">
        <v>-0.2</v>
      </c>
      <c r="AH259" s="164">
        <v>0.7</v>
      </c>
      <c r="AI259" s="164">
        <v>0.1</v>
      </c>
      <c r="AJ259" s="164">
        <v>0.5</v>
      </c>
      <c r="AK259" s="164">
        <v>0.7</v>
      </c>
    </row>
    <row r="260" spans="1:37">
      <c r="A260" s="163">
        <v>40513</v>
      </c>
      <c r="B260" s="164">
        <v>98</v>
      </c>
      <c r="C260" s="164">
        <v>96.2</v>
      </c>
      <c r="D260" s="164">
        <v>97.9</v>
      </c>
      <c r="E260" s="164">
        <v>95.8</v>
      </c>
      <c r="F260" s="164">
        <v>100</v>
      </c>
      <c r="G260" s="164">
        <v>93.7</v>
      </c>
      <c r="H260" s="164">
        <v>95.4</v>
      </c>
      <c r="I260" s="164">
        <v>98.7</v>
      </c>
      <c r="J260" s="164">
        <v>101</v>
      </c>
      <c r="K260" s="164">
        <v>91.8</v>
      </c>
      <c r="L260" s="164">
        <v>94.3</v>
      </c>
      <c r="M260" s="164">
        <v>96.9</v>
      </c>
      <c r="N260" s="164">
        <v>2.4</v>
      </c>
      <c r="O260" s="164">
        <v>11.3</v>
      </c>
      <c r="P260" s="164">
        <v>-4.8</v>
      </c>
      <c r="Q260" s="164">
        <v>4.9000000000000004</v>
      </c>
      <c r="R260" s="164">
        <v>-0.2</v>
      </c>
      <c r="S260" s="164">
        <v>4.9000000000000004</v>
      </c>
      <c r="T260" s="164">
        <v>1.7</v>
      </c>
      <c r="U260" s="164">
        <v>-0.4</v>
      </c>
      <c r="V260" s="164">
        <v>-1.8</v>
      </c>
      <c r="W260" s="164">
        <v>5.8</v>
      </c>
      <c r="X260" s="164">
        <v>2.2999999999999998</v>
      </c>
      <c r="Y260" s="164">
        <v>2.8</v>
      </c>
      <c r="Z260" s="164">
        <v>2.2000000000000002</v>
      </c>
      <c r="AA260" s="164">
        <v>0.7</v>
      </c>
      <c r="AB260" s="164">
        <v>-1.8</v>
      </c>
      <c r="AC260" s="164">
        <v>0.6</v>
      </c>
      <c r="AD260" s="164">
        <v>-0.6</v>
      </c>
      <c r="AE260" s="164">
        <v>-1.3</v>
      </c>
      <c r="AF260" s="164">
        <v>0.3</v>
      </c>
      <c r="AG260" s="164">
        <v>0</v>
      </c>
      <c r="AH260" s="164">
        <v>0.2</v>
      </c>
      <c r="AI260" s="164">
        <v>0</v>
      </c>
      <c r="AJ260" s="164">
        <v>-0.4</v>
      </c>
      <c r="AK260" s="164">
        <v>0.4</v>
      </c>
    </row>
    <row r="261" spans="1:37">
      <c r="A261" s="163">
        <v>40603</v>
      </c>
      <c r="B261" s="164">
        <v>100.9</v>
      </c>
      <c r="C261" s="164">
        <v>97.3</v>
      </c>
      <c r="D261" s="164">
        <v>97.2</v>
      </c>
      <c r="E261" s="164">
        <v>97.1</v>
      </c>
      <c r="F261" s="164">
        <v>98.4</v>
      </c>
      <c r="G261" s="164">
        <v>97.4</v>
      </c>
      <c r="H261" s="164">
        <v>97.9</v>
      </c>
      <c r="I261" s="164">
        <v>98.8</v>
      </c>
      <c r="J261" s="164">
        <v>100.4</v>
      </c>
      <c r="K261" s="164">
        <v>97</v>
      </c>
      <c r="L261" s="164">
        <v>96.7</v>
      </c>
      <c r="M261" s="164">
        <v>98.3</v>
      </c>
      <c r="N261" s="164">
        <v>4.3</v>
      </c>
      <c r="O261" s="164">
        <v>11.2</v>
      </c>
      <c r="P261" s="164">
        <v>-1.2</v>
      </c>
      <c r="Q261" s="164">
        <v>4.9000000000000004</v>
      </c>
      <c r="R261" s="164">
        <v>-0.5</v>
      </c>
      <c r="S261" s="164">
        <v>4.2</v>
      </c>
      <c r="T261" s="164">
        <v>3.1</v>
      </c>
      <c r="U261" s="164">
        <v>-0.2</v>
      </c>
      <c r="V261" s="164">
        <v>-1.5</v>
      </c>
      <c r="W261" s="164">
        <v>5.9</v>
      </c>
      <c r="X261" s="164">
        <v>2.8</v>
      </c>
      <c r="Y261" s="164">
        <v>3.3</v>
      </c>
      <c r="Z261" s="164">
        <v>3</v>
      </c>
      <c r="AA261" s="164">
        <v>1.1000000000000001</v>
      </c>
      <c r="AB261" s="164">
        <v>-0.7</v>
      </c>
      <c r="AC261" s="164">
        <v>1.4</v>
      </c>
      <c r="AD261" s="164">
        <v>-1.6</v>
      </c>
      <c r="AE261" s="164">
        <v>3.9</v>
      </c>
      <c r="AF261" s="164">
        <v>2.6</v>
      </c>
      <c r="AG261" s="164">
        <v>0.1</v>
      </c>
      <c r="AH261" s="164">
        <v>-0.6</v>
      </c>
      <c r="AI261" s="164">
        <v>5.7</v>
      </c>
      <c r="AJ261" s="164">
        <v>2.5</v>
      </c>
      <c r="AK261" s="164">
        <v>1.4</v>
      </c>
    </row>
    <row r="262" spans="1:37">
      <c r="A262" s="163">
        <v>40695</v>
      </c>
      <c r="B262" s="164">
        <v>102.3</v>
      </c>
      <c r="C262" s="164">
        <v>97.9</v>
      </c>
      <c r="D262" s="164">
        <v>99.5</v>
      </c>
      <c r="E262" s="164">
        <v>97.5</v>
      </c>
      <c r="F262" s="164">
        <v>99.8</v>
      </c>
      <c r="G262" s="164">
        <v>99.4</v>
      </c>
      <c r="H262" s="164">
        <v>99.1</v>
      </c>
      <c r="I262" s="164">
        <v>99.3</v>
      </c>
      <c r="J262" s="164">
        <v>99.8</v>
      </c>
      <c r="K262" s="164">
        <v>97.1</v>
      </c>
      <c r="L262" s="164">
        <v>98.2</v>
      </c>
      <c r="M262" s="164">
        <v>99.2</v>
      </c>
      <c r="N262" s="164">
        <v>6.1</v>
      </c>
      <c r="O262" s="164">
        <v>5.6</v>
      </c>
      <c r="P262" s="164">
        <v>1.1000000000000001</v>
      </c>
      <c r="Q262" s="164">
        <v>4.5999999999999996</v>
      </c>
      <c r="R262" s="164">
        <v>0</v>
      </c>
      <c r="S262" s="164">
        <v>4</v>
      </c>
      <c r="T262" s="164">
        <v>3.6</v>
      </c>
      <c r="U262" s="164">
        <v>0.4</v>
      </c>
      <c r="V262" s="164">
        <v>-0.3</v>
      </c>
      <c r="W262" s="164">
        <v>5.9</v>
      </c>
      <c r="X262" s="164">
        <v>4.2</v>
      </c>
      <c r="Y262" s="164">
        <v>3.5</v>
      </c>
      <c r="Z262" s="164">
        <v>1.4</v>
      </c>
      <c r="AA262" s="164">
        <v>0.6</v>
      </c>
      <c r="AB262" s="164">
        <v>2.4</v>
      </c>
      <c r="AC262" s="164">
        <v>0.4</v>
      </c>
      <c r="AD262" s="164">
        <v>1.4</v>
      </c>
      <c r="AE262" s="164">
        <v>2.1</v>
      </c>
      <c r="AF262" s="164">
        <v>1.2</v>
      </c>
      <c r="AG262" s="164">
        <v>0.5</v>
      </c>
      <c r="AH262" s="164">
        <v>-0.6</v>
      </c>
      <c r="AI262" s="164">
        <v>0.1</v>
      </c>
      <c r="AJ262" s="164">
        <v>1.6</v>
      </c>
      <c r="AK262" s="164">
        <v>0.9</v>
      </c>
    </row>
    <row r="263" spans="1:37">
      <c r="A263" s="163">
        <v>40787</v>
      </c>
      <c r="B263" s="164">
        <v>102</v>
      </c>
      <c r="C263" s="164">
        <v>98.4</v>
      </c>
      <c r="D263" s="164">
        <v>101</v>
      </c>
      <c r="E263" s="164">
        <v>99.2</v>
      </c>
      <c r="F263" s="164">
        <v>100.1</v>
      </c>
      <c r="G263" s="164">
        <v>98.4</v>
      </c>
      <c r="H263" s="164">
        <v>99.2</v>
      </c>
      <c r="I263" s="164">
        <v>99.2</v>
      </c>
      <c r="J263" s="164">
        <v>100.7</v>
      </c>
      <c r="K263" s="164">
        <v>97.1</v>
      </c>
      <c r="L263" s="164">
        <v>98.9</v>
      </c>
      <c r="M263" s="164">
        <v>99.8</v>
      </c>
      <c r="N263" s="164">
        <v>6.4</v>
      </c>
      <c r="O263" s="164">
        <v>3</v>
      </c>
      <c r="P263" s="164">
        <v>1.3</v>
      </c>
      <c r="Q263" s="164">
        <v>4.2</v>
      </c>
      <c r="R263" s="164">
        <v>-0.5</v>
      </c>
      <c r="S263" s="164">
        <v>3.7</v>
      </c>
      <c r="T263" s="164">
        <v>4.3</v>
      </c>
      <c r="U263" s="164">
        <v>0.5</v>
      </c>
      <c r="V263" s="164">
        <v>-0.1</v>
      </c>
      <c r="W263" s="164">
        <v>5.8</v>
      </c>
      <c r="X263" s="164">
        <v>4.4000000000000004</v>
      </c>
      <c r="Y263" s="164">
        <v>3.4</v>
      </c>
      <c r="Z263" s="164">
        <v>-0.3</v>
      </c>
      <c r="AA263" s="164">
        <v>0.5</v>
      </c>
      <c r="AB263" s="164">
        <v>1.5</v>
      </c>
      <c r="AC263" s="164">
        <v>1.7</v>
      </c>
      <c r="AD263" s="164">
        <v>0.3</v>
      </c>
      <c r="AE263" s="164">
        <v>-1</v>
      </c>
      <c r="AF263" s="164">
        <v>0.1</v>
      </c>
      <c r="AG263" s="164">
        <v>-0.1</v>
      </c>
      <c r="AH263" s="164">
        <v>0.9</v>
      </c>
      <c r="AI263" s="164">
        <v>0</v>
      </c>
      <c r="AJ263" s="164">
        <v>0.7</v>
      </c>
      <c r="AK263" s="164">
        <v>0.6</v>
      </c>
    </row>
    <row r="264" spans="1:37">
      <c r="A264" s="163">
        <v>40878</v>
      </c>
      <c r="B264" s="164">
        <v>100.5</v>
      </c>
      <c r="C264" s="164">
        <v>99.3</v>
      </c>
      <c r="D264" s="164">
        <v>100.4</v>
      </c>
      <c r="E264" s="164">
        <v>99.7</v>
      </c>
      <c r="F264" s="164">
        <v>100.2</v>
      </c>
      <c r="G264" s="164">
        <v>97.1</v>
      </c>
      <c r="H264" s="164">
        <v>99.2</v>
      </c>
      <c r="I264" s="164">
        <v>100.3</v>
      </c>
      <c r="J264" s="164">
        <v>101.5</v>
      </c>
      <c r="K264" s="164">
        <v>97.1</v>
      </c>
      <c r="L264" s="164">
        <v>99.6</v>
      </c>
      <c r="M264" s="164">
        <v>99.8</v>
      </c>
      <c r="N264" s="164">
        <v>2.6</v>
      </c>
      <c r="O264" s="164">
        <v>3.2</v>
      </c>
      <c r="P264" s="164">
        <v>2.6</v>
      </c>
      <c r="Q264" s="164">
        <v>4.0999999999999996</v>
      </c>
      <c r="R264" s="164">
        <v>0.2</v>
      </c>
      <c r="S264" s="164">
        <v>3.6</v>
      </c>
      <c r="T264" s="164">
        <v>4</v>
      </c>
      <c r="U264" s="164">
        <v>1.6</v>
      </c>
      <c r="V264" s="164">
        <v>0.5</v>
      </c>
      <c r="W264" s="164">
        <v>5.8</v>
      </c>
      <c r="X264" s="164">
        <v>5.6</v>
      </c>
      <c r="Y264" s="164">
        <v>3</v>
      </c>
      <c r="Z264" s="164">
        <v>-1.5</v>
      </c>
      <c r="AA264" s="164">
        <v>0.9</v>
      </c>
      <c r="AB264" s="164">
        <v>-0.6</v>
      </c>
      <c r="AC264" s="164">
        <v>0.5</v>
      </c>
      <c r="AD264" s="164">
        <v>0.1</v>
      </c>
      <c r="AE264" s="164">
        <v>-1.3</v>
      </c>
      <c r="AF264" s="164">
        <v>0</v>
      </c>
      <c r="AG264" s="164">
        <v>1.1000000000000001</v>
      </c>
      <c r="AH264" s="164">
        <v>0.8</v>
      </c>
      <c r="AI264" s="164">
        <v>0</v>
      </c>
      <c r="AJ264" s="164">
        <v>0.7</v>
      </c>
      <c r="AK264" s="164">
        <v>0</v>
      </c>
    </row>
    <row r="265" spans="1:37">
      <c r="A265" s="163">
        <v>40969</v>
      </c>
      <c r="B265" s="164">
        <v>98.4</v>
      </c>
      <c r="C265" s="164">
        <v>100.7</v>
      </c>
      <c r="D265" s="164">
        <v>98.6</v>
      </c>
      <c r="E265" s="164">
        <v>100.3</v>
      </c>
      <c r="F265" s="164">
        <v>99.1</v>
      </c>
      <c r="G265" s="164">
        <v>101.5</v>
      </c>
      <c r="H265" s="164">
        <v>100.3</v>
      </c>
      <c r="I265" s="164">
        <v>100.4</v>
      </c>
      <c r="J265" s="164">
        <v>99.5</v>
      </c>
      <c r="K265" s="164">
        <v>102.9</v>
      </c>
      <c r="L265" s="164">
        <v>100.5</v>
      </c>
      <c r="M265" s="164">
        <v>99.9</v>
      </c>
      <c r="N265" s="164">
        <v>-2.5</v>
      </c>
      <c r="O265" s="164">
        <v>3.5</v>
      </c>
      <c r="P265" s="164">
        <v>1.4</v>
      </c>
      <c r="Q265" s="164">
        <v>3.3</v>
      </c>
      <c r="R265" s="164">
        <v>0.7</v>
      </c>
      <c r="S265" s="164">
        <v>4.2</v>
      </c>
      <c r="T265" s="164">
        <v>2.5</v>
      </c>
      <c r="U265" s="164">
        <v>1.6</v>
      </c>
      <c r="V265" s="164">
        <v>-0.9</v>
      </c>
      <c r="W265" s="164">
        <v>6.1</v>
      </c>
      <c r="X265" s="164">
        <v>3.9</v>
      </c>
      <c r="Y265" s="164">
        <v>1.6</v>
      </c>
      <c r="Z265" s="164">
        <v>-2.1</v>
      </c>
      <c r="AA265" s="164">
        <v>1.4</v>
      </c>
      <c r="AB265" s="164">
        <v>-1.8</v>
      </c>
      <c r="AC265" s="164">
        <v>0.6</v>
      </c>
      <c r="AD265" s="164">
        <v>-1.1000000000000001</v>
      </c>
      <c r="AE265" s="164">
        <v>4.5</v>
      </c>
      <c r="AF265" s="164">
        <v>1.1000000000000001</v>
      </c>
      <c r="AG265" s="164">
        <v>0.1</v>
      </c>
      <c r="AH265" s="164">
        <v>-2</v>
      </c>
      <c r="AI265" s="164">
        <v>6</v>
      </c>
      <c r="AJ265" s="164">
        <v>0.9</v>
      </c>
      <c r="AK265" s="164">
        <v>0.1</v>
      </c>
    </row>
    <row r="266" spans="1:37">
      <c r="A266" s="163">
        <v>41061</v>
      </c>
      <c r="B266" s="164">
        <v>99</v>
      </c>
      <c r="C266" s="164">
        <v>101.7</v>
      </c>
      <c r="D266" s="164">
        <v>100</v>
      </c>
      <c r="E266" s="164">
        <v>100.7</v>
      </c>
      <c r="F266" s="164">
        <v>100.6</v>
      </c>
      <c r="G266" s="164">
        <v>103</v>
      </c>
      <c r="H266" s="164">
        <v>101.3</v>
      </c>
      <c r="I266" s="164">
        <v>100.1</v>
      </c>
      <c r="J266" s="164">
        <v>98.3</v>
      </c>
      <c r="K266" s="164">
        <v>102.9</v>
      </c>
      <c r="L266" s="164">
        <v>101</v>
      </c>
      <c r="M266" s="164">
        <v>100.4</v>
      </c>
      <c r="N266" s="164">
        <v>-3.2</v>
      </c>
      <c r="O266" s="164">
        <v>3.9</v>
      </c>
      <c r="P266" s="164">
        <v>0.5</v>
      </c>
      <c r="Q266" s="164">
        <v>3.3</v>
      </c>
      <c r="R266" s="164">
        <v>0.8</v>
      </c>
      <c r="S266" s="164">
        <v>3.6</v>
      </c>
      <c r="T266" s="164">
        <v>2.2000000000000002</v>
      </c>
      <c r="U266" s="164">
        <v>0.8</v>
      </c>
      <c r="V266" s="164">
        <v>-1.5</v>
      </c>
      <c r="W266" s="164">
        <v>6</v>
      </c>
      <c r="X266" s="164">
        <v>2.9</v>
      </c>
      <c r="Y266" s="164">
        <v>1.2</v>
      </c>
      <c r="Z266" s="164">
        <v>0.6</v>
      </c>
      <c r="AA266" s="164">
        <v>1</v>
      </c>
      <c r="AB266" s="164">
        <v>1.4</v>
      </c>
      <c r="AC266" s="164">
        <v>0.4</v>
      </c>
      <c r="AD266" s="164">
        <v>1.5</v>
      </c>
      <c r="AE266" s="164">
        <v>1.5</v>
      </c>
      <c r="AF266" s="164">
        <v>1</v>
      </c>
      <c r="AG266" s="164">
        <v>-0.3</v>
      </c>
      <c r="AH266" s="164">
        <v>-1.2</v>
      </c>
      <c r="AI266" s="164">
        <v>0</v>
      </c>
      <c r="AJ266" s="164">
        <v>0.5</v>
      </c>
      <c r="AK266" s="164">
        <v>0.5</v>
      </c>
    </row>
    <row r="267" spans="1:37">
      <c r="A267" s="163">
        <v>41153</v>
      </c>
      <c r="B267" s="164">
        <v>100.9</v>
      </c>
      <c r="C267" s="164">
        <v>102.6</v>
      </c>
      <c r="D267" s="164">
        <v>100.2</v>
      </c>
      <c r="E267" s="164">
        <v>103.9</v>
      </c>
      <c r="F267" s="164">
        <v>101.6</v>
      </c>
      <c r="G267" s="164">
        <v>105.5</v>
      </c>
      <c r="H267" s="164">
        <v>100.5</v>
      </c>
      <c r="I267" s="164">
        <v>100.6</v>
      </c>
      <c r="J267" s="164">
        <v>99.2</v>
      </c>
      <c r="K267" s="164">
        <v>103</v>
      </c>
      <c r="L267" s="164">
        <v>101.2</v>
      </c>
      <c r="M267" s="164">
        <v>101.8</v>
      </c>
      <c r="N267" s="164">
        <v>-1.1000000000000001</v>
      </c>
      <c r="O267" s="164">
        <v>4.3</v>
      </c>
      <c r="P267" s="164">
        <v>-0.8</v>
      </c>
      <c r="Q267" s="164">
        <v>4.7</v>
      </c>
      <c r="R267" s="164">
        <v>1.5</v>
      </c>
      <c r="S267" s="164">
        <v>7.2</v>
      </c>
      <c r="T267" s="164">
        <v>1.3</v>
      </c>
      <c r="U267" s="164">
        <v>1.4</v>
      </c>
      <c r="V267" s="164">
        <v>-1.5</v>
      </c>
      <c r="W267" s="164">
        <v>6.1</v>
      </c>
      <c r="X267" s="164">
        <v>2.2999999999999998</v>
      </c>
      <c r="Y267" s="164">
        <v>2</v>
      </c>
      <c r="Z267" s="164">
        <v>1.9</v>
      </c>
      <c r="AA267" s="164">
        <v>0.9</v>
      </c>
      <c r="AB267" s="164">
        <v>0.2</v>
      </c>
      <c r="AC267" s="164">
        <v>3.2</v>
      </c>
      <c r="AD267" s="164">
        <v>1</v>
      </c>
      <c r="AE267" s="164">
        <v>2.4</v>
      </c>
      <c r="AF267" s="164">
        <v>-0.8</v>
      </c>
      <c r="AG267" s="164">
        <v>0.5</v>
      </c>
      <c r="AH267" s="164">
        <v>0.9</v>
      </c>
      <c r="AI267" s="164">
        <v>0.1</v>
      </c>
      <c r="AJ267" s="164">
        <v>0.2</v>
      </c>
      <c r="AK267" s="164">
        <v>1.4</v>
      </c>
    </row>
    <row r="268" spans="1:37">
      <c r="A268" s="163">
        <v>41244</v>
      </c>
      <c r="B268" s="164">
        <v>100.8</v>
      </c>
      <c r="C268" s="164">
        <v>102.8</v>
      </c>
      <c r="D268" s="164">
        <v>101</v>
      </c>
      <c r="E268" s="164">
        <v>104.1</v>
      </c>
      <c r="F268" s="164">
        <v>101</v>
      </c>
      <c r="G268" s="164">
        <v>104.6</v>
      </c>
      <c r="H268" s="164">
        <v>101.2</v>
      </c>
      <c r="I268" s="164">
        <v>101.9</v>
      </c>
      <c r="J268" s="164">
        <v>99.8</v>
      </c>
      <c r="K268" s="164">
        <v>103</v>
      </c>
      <c r="L268" s="164">
        <v>102.7</v>
      </c>
      <c r="M268" s="164">
        <v>102</v>
      </c>
      <c r="N268" s="164">
        <v>0.3</v>
      </c>
      <c r="O268" s="164">
        <v>3.5</v>
      </c>
      <c r="P268" s="164">
        <v>0.6</v>
      </c>
      <c r="Q268" s="164">
        <v>4.4000000000000004</v>
      </c>
      <c r="R268" s="164">
        <v>0.8</v>
      </c>
      <c r="S268" s="164">
        <v>7.7</v>
      </c>
      <c r="T268" s="164">
        <v>2</v>
      </c>
      <c r="U268" s="164">
        <v>1.6</v>
      </c>
      <c r="V268" s="164">
        <v>-1.7</v>
      </c>
      <c r="W268" s="164">
        <v>6.1</v>
      </c>
      <c r="X268" s="164">
        <v>3.1</v>
      </c>
      <c r="Y268" s="164">
        <v>2.2000000000000002</v>
      </c>
      <c r="Z268" s="164">
        <v>-0.1</v>
      </c>
      <c r="AA268" s="164">
        <v>0.2</v>
      </c>
      <c r="AB268" s="164">
        <v>0.8</v>
      </c>
      <c r="AC268" s="164">
        <v>0.2</v>
      </c>
      <c r="AD268" s="164">
        <v>-0.6</v>
      </c>
      <c r="AE268" s="164">
        <v>-0.9</v>
      </c>
      <c r="AF268" s="164">
        <v>0.7</v>
      </c>
      <c r="AG268" s="164">
        <v>1.3</v>
      </c>
      <c r="AH268" s="164">
        <v>0.6</v>
      </c>
      <c r="AI268" s="164">
        <v>0</v>
      </c>
      <c r="AJ268" s="164">
        <v>1.5</v>
      </c>
      <c r="AK268" s="164">
        <v>0.2</v>
      </c>
    </row>
    <row r="269" spans="1:37">
      <c r="A269" s="163">
        <v>41334</v>
      </c>
      <c r="B269" s="164">
        <v>100</v>
      </c>
      <c r="C269" s="164">
        <v>104.4</v>
      </c>
      <c r="D269" s="164">
        <v>97.1</v>
      </c>
      <c r="E269" s="164">
        <v>105.4</v>
      </c>
      <c r="F269" s="164">
        <v>99.7</v>
      </c>
      <c r="G269" s="164">
        <v>107.7</v>
      </c>
      <c r="H269" s="164">
        <v>101.7</v>
      </c>
      <c r="I269" s="164">
        <v>101.9</v>
      </c>
      <c r="J269" s="164">
        <v>99</v>
      </c>
      <c r="K269" s="164">
        <v>108.9</v>
      </c>
      <c r="L269" s="164">
        <v>103.4</v>
      </c>
      <c r="M269" s="164">
        <v>102.4</v>
      </c>
      <c r="N269" s="164">
        <v>1.6</v>
      </c>
      <c r="O269" s="164">
        <v>3.7</v>
      </c>
      <c r="P269" s="164">
        <v>-1.5</v>
      </c>
      <c r="Q269" s="164">
        <v>5.0999999999999996</v>
      </c>
      <c r="R269" s="164">
        <v>0.6</v>
      </c>
      <c r="S269" s="164">
        <v>6.1</v>
      </c>
      <c r="T269" s="164">
        <v>1.4</v>
      </c>
      <c r="U269" s="164">
        <v>1.5</v>
      </c>
      <c r="V269" s="164">
        <v>-0.5</v>
      </c>
      <c r="W269" s="164">
        <v>5.8</v>
      </c>
      <c r="X269" s="164">
        <v>2.9</v>
      </c>
      <c r="Y269" s="164">
        <v>2.5</v>
      </c>
      <c r="Z269" s="164">
        <v>-0.8</v>
      </c>
      <c r="AA269" s="164">
        <v>1.6</v>
      </c>
      <c r="AB269" s="164">
        <v>-3.9</v>
      </c>
      <c r="AC269" s="164">
        <v>1.2</v>
      </c>
      <c r="AD269" s="164">
        <v>-1.3</v>
      </c>
      <c r="AE269" s="164">
        <v>3</v>
      </c>
      <c r="AF269" s="164">
        <v>0.5</v>
      </c>
      <c r="AG269" s="164">
        <v>0</v>
      </c>
      <c r="AH269" s="164">
        <v>-0.8</v>
      </c>
      <c r="AI269" s="164">
        <v>5.7</v>
      </c>
      <c r="AJ269" s="164">
        <v>0.7</v>
      </c>
      <c r="AK269" s="164">
        <v>0.4</v>
      </c>
    </row>
    <row r="270" spans="1:37">
      <c r="A270" s="163">
        <v>41426</v>
      </c>
      <c r="B270" s="164">
        <v>100.1</v>
      </c>
      <c r="C270" s="164">
        <v>105.8</v>
      </c>
      <c r="D270" s="164">
        <v>99.7</v>
      </c>
      <c r="E270" s="164">
        <v>106</v>
      </c>
      <c r="F270" s="164">
        <v>100.7</v>
      </c>
      <c r="G270" s="164">
        <v>109.8</v>
      </c>
      <c r="H270" s="164">
        <v>100.8</v>
      </c>
      <c r="I270" s="164">
        <v>102.3</v>
      </c>
      <c r="J270" s="164">
        <v>98.2</v>
      </c>
      <c r="K270" s="164">
        <v>108.8</v>
      </c>
      <c r="L270" s="164">
        <v>103.7</v>
      </c>
      <c r="M270" s="164">
        <v>102.8</v>
      </c>
      <c r="N270" s="164">
        <v>1.1000000000000001</v>
      </c>
      <c r="O270" s="164">
        <v>4</v>
      </c>
      <c r="P270" s="164">
        <v>-0.3</v>
      </c>
      <c r="Q270" s="164">
        <v>5.3</v>
      </c>
      <c r="R270" s="164">
        <v>0.1</v>
      </c>
      <c r="S270" s="164">
        <v>6.6</v>
      </c>
      <c r="T270" s="164">
        <v>-0.5</v>
      </c>
      <c r="U270" s="164">
        <v>2.2000000000000002</v>
      </c>
      <c r="V270" s="164">
        <v>-0.1</v>
      </c>
      <c r="W270" s="164">
        <v>5.7</v>
      </c>
      <c r="X270" s="164">
        <v>2.7</v>
      </c>
      <c r="Y270" s="164">
        <v>2.4</v>
      </c>
      <c r="Z270" s="164">
        <v>0.1</v>
      </c>
      <c r="AA270" s="164">
        <v>1.3</v>
      </c>
      <c r="AB270" s="164">
        <v>2.7</v>
      </c>
      <c r="AC270" s="164">
        <v>0.6</v>
      </c>
      <c r="AD270" s="164">
        <v>1</v>
      </c>
      <c r="AE270" s="164">
        <v>1.9</v>
      </c>
      <c r="AF270" s="164">
        <v>-0.9</v>
      </c>
      <c r="AG270" s="164">
        <v>0.4</v>
      </c>
      <c r="AH270" s="164">
        <v>-0.8</v>
      </c>
      <c r="AI270" s="164">
        <v>-0.1</v>
      </c>
      <c r="AJ270" s="164">
        <v>0.3</v>
      </c>
      <c r="AK270" s="164">
        <v>0.4</v>
      </c>
    </row>
    <row r="271" spans="1:37">
      <c r="A271" s="163">
        <v>41518</v>
      </c>
      <c r="B271" s="164">
        <v>100.3</v>
      </c>
      <c r="C271" s="164">
        <v>106.7</v>
      </c>
      <c r="D271" s="164">
        <v>100.8</v>
      </c>
      <c r="E271" s="164">
        <v>108.1</v>
      </c>
      <c r="F271" s="164">
        <v>101.7</v>
      </c>
      <c r="G271" s="164">
        <v>109.8</v>
      </c>
      <c r="H271" s="164">
        <v>103.2</v>
      </c>
      <c r="I271" s="164">
        <v>102.4</v>
      </c>
      <c r="J271" s="164">
        <v>100.1</v>
      </c>
      <c r="K271" s="164">
        <v>108.8</v>
      </c>
      <c r="L271" s="164">
        <v>104.1</v>
      </c>
      <c r="M271" s="164">
        <v>104</v>
      </c>
      <c r="N271" s="164">
        <v>-0.6</v>
      </c>
      <c r="O271" s="164">
        <v>4</v>
      </c>
      <c r="P271" s="164">
        <v>0.6</v>
      </c>
      <c r="Q271" s="164">
        <v>4</v>
      </c>
      <c r="R271" s="164">
        <v>0.1</v>
      </c>
      <c r="S271" s="164">
        <v>4.0999999999999996</v>
      </c>
      <c r="T271" s="164">
        <v>2.7</v>
      </c>
      <c r="U271" s="164">
        <v>1.8</v>
      </c>
      <c r="V271" s="164">
        <v>0.9</v>
      </c>
      <c r="W271" s="164">
        <v>5.6</v>
      </c>
      <c r="X271" s="164">
        <v>2.9</v>
      </c>
      <c r="Y271" s="164">
        <v>2.2000000000000002</v>
      </c>
      <c r="Z271" s="164">
        <v>0.2</v>
      </c>
      <c r="AA271" s="164">
        <v>0.9</v>
      </c>
      <c r="AB271" s="164">
        <v>1.1000000000000001</v>
      </c>
      <c r="AC271" s="164">
        <v>2</v>
      </c>
      <c r="AD271" s="164">
        <v>1</v>
      </c>
      <c r="AE271" s="164">
        <v>0</v>
      </c>
      <c r="AF271" s="164">
        <v>2.4</v>
      </c>
      <c r="AG271" s="164">
        <v>0.1</v>
      </c>
      <c r="AH271" s="164">
        <v>1.9</v>
      </c>
      <c r="AI271" s="164">
        <v>0</v>
      </c>
      <c r="AJ271" s="164">
        <v>0.4</v>
      </c>
      <c r="AK271" s="164">
        <v>1.2</v>
      </c>
    </row>
    <row r="272" spans="1:37">
      <c r="A272" s="163">
        <v>41609</v>
      </c>
      <c r="B272" s="164">
        <v>101.9</v>
      </c>
      <c r="C272" s="164">
        <v>108.4</v>
      </c>
      <c r="D272" s="164">
        <v>99.7</v>
      </c>
      <c r="E272" s="164">
        <v>108.6</v>
      </c>
      <c r="F272" s="164">
        <v>102.1</v>
      </c>
      <c r="G272" s="164">
        <v>109.2</v>
      </c>
      <c r="H272" s="164">
        <v>103.1</v>
      </c>
      <c r="I272" s="164">
        <v>103.6</v>
      </c>
      <c r="J272" s="164">
        <v>102.2</v>
      </c>
      <c r="K272" s="164">
        <v>108.8</v>
      </c>
      <c r="L272" s="164">
        <v>104.3</v>
      </c>
      <c r="M272" s="164">
        <v>104.8</v>
      </c>
      <c r="N272" s="164">
        <v>1.1000000000000001</v>
      </c>
      <c r="O272" s="164">
        <v>5.4</v>
      </c>
      <c r="P272" s="164">
        <v>-1.3</v>
      </c>
      <c r="Q272" s="164">
        <v>4.3</v>
      </c>
      <c r="R272" s="164">
        <v>1.1000000000000001</v>
      </c>
      <c r="S272" s="164">
        <v>4.4000000000000004</v>
      </c>
      <c r="T272" s="164">
        <v>1.9</v>
      </c>
      <c r="U272" s="164">
        <v>1.7</v>
      </c>
      <c r="V272" s="164">
        <v>2.4</v>
      </c>
      <c r="W272" s="164">
        <v>5.6</v>
      </c>
      <c r="X272" s="164">
        <v>1.6</v>
      </c>
      <c r="Y272" s="164">
        <v>2.7</v>
      </c>
      <c r="Z272" s="164">
        <v>1.6</v>
      </c>
      <c r="AA272" s="164">
        <v>1.6</v>
      </c>
      <c r="AB272" s="164">
        <v>-1.1000000000000001</v>
      </c>
      <c r="AC272" s="164">
        <v>0.5</v>
      </c>
      <c r="AD272" s="164">
        <v>0.4</v>
      </c>
      <c r="AE272" s="164">
        <v>-0.5</v>
      </c>
      <c r="AF272" s="164">
        <v>-0.1</v>
      </c>
      <c r="AG272" s="164">
        <v>1.2</v>
      </c>
      <c r="AH272" s="164">
        <v>2.1</v>
      </c>
      <c r="AI272" s="164">
        <v>0</v>
      </c>
      <c r="AJ272" s="164">
        <v>0.2</v>
      </c>
      <c r="AK272" s="164">
        <v>0.8</v>
      </c>
    </row>
    <row r="273" spans="1:37">
      <c r="A273" s="163">
        <v>41699</v>
      </c>
      <c r="B273" s="164">
        <v>102.2</v>
      </c>
      <c r="C273" s="164">
        <v>111.5</v>
      </c>
      <c r="D273" s="164">
        <v>97.6</v>
      </c>
      <c r="E273" s="164">
        <v>109.2</v>
      </c>
      <c r="F273" s="164">
        <v>100.6</v>
      </c>
      <c r="G273" s="164">
        <v>112</v>
      </c>
      <c r="H273" s="164">
        <v>104.2</v>
      </c>
      <c r="I273" s="164">
        <v>103.8</v>
      </c>
      <c r="J273" s="164">
        <v>101.7</v>
      </c>
      <c r="K273" s="164">
        <v>114.4</v>
      </c>
      <c r="L273" s="164">
        <v>104.7</v>
      </c>
      <c r="M273" s="164">
        <v>105.4</v>
      </c>
      <c r="N273" s="164">
        <v>2.2000000000000002</v>
      </c>
      <c r="O273" s="164">
        <v>6.8</v>
      </c>
      <c r="P273" s="164">
        <v>0.5</v>
      </c>
      <c r="Q273" s="164">
        <v>3.6</v>
      </c>
      <c r="R273" s="164">
        <v>0.9</v>
      </c>
      <c r="S273" s="164">
        <v>4</v>
      </c>
      <c r="T273" s="164">
        <v>2.5</v>
      </c>
      <c r="U273" s="164">
        <v>1.9</v>
      </c>
      <c r="V273" s="164">
        <v>2.7</v>
      </c>
      <c r="W273" s="164">
        <v>5.0999999999999996</v>
      </c>
      <c r="X273" s="164">
        <v>1.3</v>
      </c>
      <c r="Y273" s="164">
        <v>2.9</v>
      </c>
      <c r="Z273" s="164">
        <v>0.3</v>
      </c>
      <c r="AA273" s="164">
        <v>2.9</v>
      </c>
      <c r="AB273" s="164">
        <v>-2.1</v>
      </c>
      <c r="AC273" s="164">
        <v>0.6</v>
      </c>
      <c r="AD273" s="164">
        <v>-1.5</v>
      </c>
      <c r="AE273" s="164">
        <v>2.6</v>
      </c>
      <c r="AF273" s="164">
        <v>1.1000000000000001</v>
      </c>
      <c r="AG273" s="164">
        <v>0.2</v>
      </c>
      <c r="AH273" s="164">
        <v>-0.5</v>
      </c>
      <c r="AI273" s="164">
        <v>5.0999999999999996</v>
      </c>
      <c r="AJ273" s="164">
        <v>0.4</v>
      </c>
      <c r="AK273" s="164">
        <v>0.6</v>
      </c>
    </row>
    <row r="274" spans="1:37">
      <c r="A274" s="163">
        <v>41791</v>
      </c>
      <c r="B274" s="164">
        <v>102.6</v>
      </c>
      <c r="C274" s="164">
        <v>113.3</v>
      </c>
      <c r="D274" s="164">
        <v>99.1</v>
      </c>
      <c r="E274" s="164">
        <v>110.1</v>
      </c>
      <c r="F274" s="164">
        <v>101.7</v>
      </c>
      <c r="G274" s="164">
        <v>115.2</v>
      </c>
      <c r="H274" s="164">
        <v>103.5</v>
      </c>
      <c r="I274" s="164">
        <v>102</v>
      </c>
      <c r="J274" s="164">
        <v>101.4</v>
      </c>
      <c r="K274" s="164">
        <v>114.4</v>
      </c>
      <c r="L274" s="164">
        <v>104.7</v>
      </c>
      <c r="M274" s="164">
        <v>105.9</v>
      </c>
      <c r="N274" s="164">
        <v>2.5</v>
      </c>
      <c r="O274" s="164">
        <v>7.1</v>
      </c>
      <c r="P274" s="164">
        <v>-0.6</v>
      </c>
      <c r="Q274" s="164">
        <v>3.9</v>
      </c>
      <c r="R274" s="164">
        <v>1</v>
      </c>
      <c r="S274" s="164">
        <v>4.9000000000000004</v>
      </c>
      <c r="T274" s="164">
        <v>2.7</v>
      </c>
      <c r="U274" s="164">
        <v>-0.3</v>
      </c>
      <c r="V274" s="164">
        <v>3.3</v>
      </c>
      <c r="W274" s="164">
        <v>5.0999999999999996</v>
      </c>
      <c r="X274" s="164">
        <v>1</v>
      </c>
      <c r="Y274" s="164">
        <v>3</v>
      </c>
      <c r="Z274" s="164">
        <v>0.4</v>
      </c>
      <c r="AA274" s="164">
        <v>1.6</v>
      </c>
      <c r="AB274" s="164">
        <v>1.5</v>
      </c>
      <c r="AC274" s="164">
        <v>0.8</v>
      </c>
      <c r="AD274" s="164">
        <v>1.1000000000000001</v>
      </c>
      <c r="AE274" s="164">
        <v>2.9</v>
      </c>
      <c r="AF274" s="164">
        <v>-0.7</v>
      </c>
      <c r="AG274" s="164">
        <v>-1.7</v>
      </c>
      <c r="AH274" s="164">
        <v>-0.3</v>
      </c>
      <c r="AI274" s="164">
        <v>0</v>
      </c>
      <c r="AJ274" s="164">
        <v>0</v>
      </c>
      <c r="AK274" s="164">
        <v>0.5</v>
      </c>
    </row>
    <row r="275" spans="1:37">
      <c r="A275" s="163">
        <v>41883</v>
      </c>
      <c r="B275" s="164">
        <v>103.8</v>
      </c>
      <c r="C275" s="164">
        <v>114.5</v>
      </c>
      <c r="D275" s="164">
        <v>98.1</v>
      </c>
      <c r="E275" s="164">
        <v>110.6</v>
      </c>
      <c r="F275" s="164">
        <v>102.1</v>
      </c>
      <c r="G275" s="164">
        <v>115</v>
      </c>
      <c r="H275" s="164">
        <v>103.4</v>
      </c>
      <c r="I275" s="164">
        <v>100.6</v>
      </c>
      <c r="J275" s="164">
        <v>102</v>
      </c>
      <c r="K275" s="164">
        <v>114.5</v>
      </c>
      <c r="L275" s="164">
        <v>105.3</v>
      </c>
      <c r="M275" s="164">
        <v>106.4</v>
      </c>
      <c r="N275" s="164">
        <v>3.5</v>
      </c>
      <c r="O275" s="164">
        <v>7.3</v>
      </c>
      <c r="P275" s="164">
        <v>-2.7</v>
      </c>
      <c r="Q275" s="164">
        <v>2.2999999999999998</v>
      </c>
      <c r="R275" s="164">
        <v>0.4</v>
      </c>
      <c r="S275" s="164">
        <v>4.7</v>
      </c>
      <c r="T275" s="164">
        <v>0.2</v>
      </c>
      <c r="U275" s="164">
        <v>-1.8</v>
      </c>
      <c r="V275" s="164">
        <v>1.9</v>
      </c>
      <c r="W275" s="164">
        <v>5.2</v>
      </c>
      <c r="X275" s="164">
        <v>1.2</v>
      </c>
      <c r="Y275" s="164">
        <v>2.2999999999999998</v>
      </c>
      <c r="Z275" s="164">
        <v>1.2</v>
      </c>
      <c r="AA275" s="164">
        <v>1.1000000000000001</v>
      </c>
      <c r="AB275" s="164">
        <v>-1</v>
      </c>
      <c r="AC275" s="164">
        <v>0.5</v>
      </c>
      <c r="AD275" s="164">
        <v>0.4</v>
      </c>
      <c r="AE275" s="164">
        <v>-0.2</v>
      </c>
      <c r="AF275" s="164">
        <v>-0.1</v>
      </c>
      <c r="AG275" s="164">
        <v>-1.4</v>
      </c>
      <c r="AH275" s="164">
        <v>0.6</v>
      </c>
      <c r="AI275" s="164">
        <v>0.1</v>
      </c>
      <c r="AJ275" s="164">
        <v>0.6</v>
      </c>
      <c r="AK275" s="164">
        <v>0.5</v>
      </c>
    </row>
    <row r="276" spans="1:37">
      <c r="A276" s="163">
        <v>41974</v>
      </c>
      <c r="B276" s="164">
        <v>103.9</v>
      </c>
      <c r="C276" s="164">
        <v>116.4</v>
      </c>
      <c r="D276" s="164">
        <v>98.2</v>
      </c>
      <c r="E276" s="164">
        <v>111.2</v>
      </c>
      <c r="F276" s="164">
        <v>102.6</v>
      </c>
      <c r="G276" s="164">
        <v>114</v>
      </c>
      <c r="H276" s="164">
        <v>101.1</v>
      </c>
      <c r="I276" s="164">
        <v>100.5</v>
      </c>
      <c r="J276" s="164">
        <v>103</v>
      </c>
      <c r="K276" s="164">
        <v>114.5</v>
      </c>
      <c r="L276" s="164">
        <v>106.4</v>
      </c>
      <c r="M276" s="164">
        <v>106.6</v>
      </c>
      <c r="N276" s="164">
        <v>2</v>
      </c>
      <c r="O276" s="164">
        <v>7.4</v>
      </c>
      <c r="P276" s="164">
        <v>-1.5</v>
      </c>
      <c r="Q276" s="164">
        <v>2.4</v>
      </c>
      <c r="R276" s="164">
        <v>0.5</v>
      </c>
      <c r="S276" s="164">
        <v>4.4000000000000004</v>
      </c>
      <c r="T276" s="164">
        <v>-1.9</v>
      </c>
      <c r="U276" s="164">
        <v>-3</v>
      </c>
      <c r="V276" s="164">
        <v>0.8</v>
      </c>
      <c r="W276" s="164">
        <v>5.2</v>
      </c>
      <c r="X276" s="164">
        <v>2</v>
      </c>
      <c r="Y276" s="164">
        <v>1.7</v>
      </c>
      <c r="Z276" s="164">
        <v>0.1</v>
      </c>
      <c r="AA276" s="164">
        <v>1.7</v>
      </c>
      <c r="AB276" s="164">
        <v>0.1</v>
      </c>
      <c r="AC276" s="164">
        <v>0.5</v>
      </c>
      <c r="AD276" s="164">
        <v>0.5</v>
      </c>
      <c r="AE276" s="164">
        <v>-0.9</v>
      </c>
      <c r="AF276" s="164">
        <v>-2.2000000000000002</v>
      </c>
      <c r="AG276" s="164">
        <v>-0.1</v>
      </c>
      <c r="AH276" s="164">
        <v>1</v>
      </c>
      <c r="AI276" s="164">
        <v>0</v>
      </c>
      <c r="AJ276" s="164">
        <v>1</v>
      </c>
      <c r="AK276" s="164">
        <v>0.2</v>
      </c>
    </row>
    <row r="277" spans="1:37">
      <c r="A277" s="163">
        <v>42064</v>
      </c>
      <c r="B277" s="164">
        <v>104.1</v>
      </c>
      <c r="C277" s="164">
        <v>117.3</v>
      </c>
      <c r="D277" s="164">
        <v>96.9</v>
      </c>
      <c r="E277" s="164">
        <v>112.1</v>
      </c>
      <c r="F277" s="164">
        <v>102.1</v>
      </c>
      <c r="G277" s="164">
        <v>116.9</v>
      </c>
      <c r="H277" s="164">
        <v>97.7</v>
      </c>
      <c r="I277" s="164">
        <v>99.1</v>
      </c>
      <c r="J277" s="164">
        <v>103.7</v>
      </c>
      <c r="K277" s="164">
        <v>120.6</v>
      </c>
      <c r="L277" s="164">
        <v>106.6</v>
      </c>
      <c r="M277" s="164">
        <v>106.8</v>
      </c>
      <c r="N277" s="164">
        <v>1.9</v>
      </c>
      <c r="O277" s="164">
        <v>5.2</v>
      </c>
      <c r="P277" s="164">
        <v>-0.7</v>
      </c>
      <c r="Q277" s="164">
        <v>2.7</v>
      </c>
      <c r="R277" s="164">
        <v>1.5</v>
      </c>
      <c r="S277" s="164">
        <v>4.4000000000000004</v>
      </c>
      <c r="T277" s="164">
        <v>-6.2</v>
      </c>
      <c r="U277" s="164">
        <v>-4.5</v>
      </c>
      <c r="V277" s="164">
        <v>2</v>
      </c>
      <c r="W277" s="164">
        <v>5.4</v>
      </c>
      <c r="X277" s="164">
        <v>1.8</v>
      </c>
      <c r="Y277" s="164">
        <v>1.3</v>
      </c>
      <c r="Z277" s="164">
        <v>0.2</v>
      </c>
      <c r="AA277" s="164">
        <v>0.8</v>
      </c>
      <c r="AB277" s="164">
        <v>-1.3</v>
      </c>
      <c r="AC277" s="164">
        <v>0.8</v>
      </c>
      <c r="AD277" s="164">
        <v>-0.5</v>
      </c>
      <c r="AE277" s="164">
        <v>2.5</v>
      </c>
      <c r="AF277" s="164">
        <v>-3.4</v>
      </c>
      <c r="AG277" s="164">
        <v>-1.4</v>
      </c>
      <c r="AH277" s="164">
        <v>0.7</v>
      </c>
      <c r="AI277" s="164">
        <v>5.3</v>
      </c>
      <c r="AJ277" s="164">
        <v>0.2</v>
      </c>
      <c r="AK277" s="164">
        <v>0.2</v>
      </c>
    </row>
    <row r="278" spans="1:37">
      <c r="A278" s="163">
        <v>42156</v>
      </c>
      <c r="B278" s="164">
        <v>103.9</v>
      </c>
      <c r="C278" s="164">
        <v>118.7</v>
      </c>
      <c r="D278" s="164">
        <v>98.2</v>
      </c>
      <c r="E278" s="164">
        <v>112.9</v>
      </c>
      <c r="F278" s="164">
        <v>103.1</v>
      </c>
      <c r="G278" s="164">
        <v>120.1</v>
      </c>
      <c r="H278" s="164">
        <v>101</v>
      </c>
      <c r="I278" s="164">
        <v>98.5</v>
      </c>
      <c r="J278" s="164">
        <v>102.3</v>
      </c>
      <c r="K278" s="164">
        <v>120.6</v>
      </c>
      <c r="L278" s="164">
        <v>106.9</v>
      </c>
      <c r="M278" s="164">
        <v>107.5</v>
      </c>
      <c r="N278" s="164">
        <v>1.3</v>
      </c>
      <c r="O278" s="164">
        <v>4.8</v>
      </c>
      <c r="P278" s="164">
        <v>-0.9</v>
      </c>
      <c r="Q278" s="164">
        <v>2.5</v>
      </c>
      <c r="R278" s="164">
        <v>1.4</v>
      </c>
      <c r="S278" s="164">
        <v>4.3</v>
      </c>
      <c r="T278" s="164">
        <v>-2.4</v>
      </c>
      <c r="U278" s="164">
        <v>-3.4</v>
      </c>
      <c r="V278" s="164">
        <v>0.9</v>
      </c>
      <c r="W278" s="164">
        <v>5.4</v>
      </c>
      <c r="X278" s="164">
        <v>2.1</v>
      </c>
      <c r="Y278" s="164">
        <v>1.5</v>
      </c>
      <c r="Z278" s="164">
        <v>-0.2</v>
      </c>
      <c r="AA278" s="164">
        <v>1.2</v>
      </c>
      <c r="AB278" s="164">
        <v>1.3</v>
      </c>
      <c r="AC278" s="164">
        <v>0.7</v>
      </c>
      <c r="AD278" s="164">
        <v>1</v>
      </c>
      <c r="AE278" s="164">
        <v>2.7</v>
      </c>
      <c r="AF278" s="164">
        <v>3.4</v>
      </c>
      <c r="AG278" s="164">
        <v>-0.6</v>
      </c>
      <c r="AH278" s="164">
        <v>-1.4</v>
      </c>
      <c r="AI278" s="164">
        <v>0</v>
      </c>
      <c r="AJ278" s="164">
        <v>0.3</v>
      </c>
      <c r="AK278" s="164">
        <v>0.7</v>
      </c>
    </row>
    <row r="279" spans="1:37">
      <c r="A279" s="163">
        <v>42248</v>
      </c>
      <c r="B279" s="164">
        <v>104</v>
      </c>
      <c r="C279" s="164">
        <v>120.2</v>
      </c>
      <c r="D279" s="164">
        <v>97.1</v>
      </c>
      <c r="E279" s="164">
        <v>113.6</v>
      </c>
      <c r="F279" s="164">
        <v>103.9</v>
      </c>
      <c r="G279" s="164">
        <v>120.5</v>
      </c>
      <c r="H279" s="164">
        <v>101.1</v>
      </c>
      <c r="I279" s="164">
        <v>96.5</v>
      </c>
      <c r="J279" s="164">
        <v>103.1</v>
      </c>
      <c r="K279" s="164">
        <v>120.8</v>
      </c>
      <c r="L279" s="164">
        <v>107.4</v>
      </c>
      <c r="M279" s="164">
        <v>108</v>
      </c>
      <c r="N279" s="164">
        <v>0.2</v>
      </c>
      <c r="O279" s="164">
        <v>5</v>
      </c>
      <c r="P279" s="164">
        <v>-1</v>
      </c>
      <c r="Q279" s="164">
        <v>2.7</v>
      </c>
      <c r="R279" s="164">
        <v>1.8</v>
      </c>
      <c r="S279" s="164">
        <v>4.8</v>
      </c>
      <c r="T279" s="164">
        <v>-2.2000000000000002</v>
      </c>
      <c r="U279" s="164">
        <v>-4.0999999999999996</v>
      </c>
      <c r="V279" s="164">
        <v>1.1000000000000001</v>
      </c>
      <c r="W279" s="164">
        <v>5.5</v>
      </c>
      <c r="X279" s="164">
        <v>2</v>
      </c>
      <c r="Y279" s="164">
        <v>1.5</v>
      </c>
      <c r="Z279" s="164">
        <v>0.1</v>
      </c>
      <c r="AA279" s="164">
        <v>1.3</v>
      </c>
      <c r="AB279" s="164">
        <v>-1.1000000000000001</v>
      </c>
      <c r="AC279" s="164">
        <v>0.6</v>
      </c>
      <c r="AD279" s="164">
        <v>0.8</v>
      </c>
      <c r="AE279" s="164">
        <v>0.3</v>
      </c>
      <c r="AF279" s="164">
        <v>0.1</v>
      </c>
      <c r="AG279" s="164">
        <v>-2</v>
      </c>
      <c r="AH279" s="164">
        <v>0.8</v>
      </c>
      <c r="AI279" s="164">
        <v>0.2</v>
      </c>
      <c r="AJ279" s="164">
        <v>0.5</v>
      </c>
      <c r="AK279" s="164">
        <v>0.5</v>
      </c>
    </row>
    <row r="280" spans="1:37">
      <c r="A280" s="163">
        <v>42339</v>
      </c>
      <c r="B280" s="164">
        <v>104.3</v>
      </c>
      <c r="C280" s="164">
        <v>123.4</v>
      </c>
      <c r="D280" s="164">
        <v>98.7</v>
      </c>
      <c r="E280" s="164">
        <v>113.7</v>
      </c>
      <c r="F280" s="164">
        <v>104.5</v>
      </c>
      <c r="G280" s="164">
        <v>120</v>
      </c>
      <c r="H280" s="164">
        <v>99.7</v>
      </c>
      <c r="I280" s="164">
        <v>94.2</v>
      </c>
      <c r="J280" s="164">
        <v>104.8</v>
      </c>
      <c r="K280" s="164">
        <v>120.8</v>
      </c>
      <c r="L280" s="164">
        <v>108.3</v>
      </c>
      <c r="M280" s="164">
        <v>108.4</v>
      </c>
      <c r="N280" s="164">
        <v>0.4</v>
      </c>
      <c r="O280" s="164">
        <v>6</v>
      </c>
      <c r="P280" s="164">
        <v>0.5</v>
      </c>
      <c r="Q280" s="164">
        <v>2.2000000000000002</v>
      </c>
      <c r="R280" s="164">
        <v>1.9</v>
      </c>
      <c r="S280" s="164">
        <v>5.3</v>
      </c>
      <c r="T280" s="164">
        <v>-1.4</v>
      </c>
      <c r="U280" s="164">
        <v>-6.3</v>
      </c>
      <c r="V280" s="164">
        <v>1.7</v>
      </c>
      <c r="W280" s="164">
        <v>5.5</v>
      </c>
      <c r="X280" s="164">
        <v>1.8</v>
      </c>
      <c r="Y280" s="164">
        <v>1.7</v>
      </c>
      <c r="Z280" s="164">
        <v>0.3</v>
      </c>
      <c r="AA280" s="164">
        <v>2.7</v>
      </c>
      <c r="AB280" s="164">
        <v>1.6</v>
      </c>
      <c r="AC280" s="164">
        <v>0.1</v>
      </c>
      <c r="AD280" s="164">
        <v>0.6</v>
      </c>
      <c r="AE280" s="164">
        <v>-0.4</v>
      </c>
      <c r="AF280" s="164">
        <v>-1.4</v>
      </c>
      <c r="AG280" s="164">
        <v>-2.4</v>
      </c>
      <c r="AH280" s="164">
        <v>1.6</v>
      </c>
      <c r="AI280" s="164">
        <v>0</v>
      </c>
      <c r="AJ280" s="164">
        <v>0.8</v>
      </c>
      <c r="AK280" s="164">
        <v>0.4</v>
      </c>
    </row>
    <row r="281" spans="1:37">
      <c r="A281" s="163">
        <v>42430</v>
      </c>
      <c r="B281" s="164">
        <v>104.1</v>
      </c>
      <c r="C281" s="164">
        <v>124.5</v>
      </c>
      <c r="D281" s="164">
        <v>96.1</v>
      </c>
      <c r="E281" s="164">
        <v>114</v>
      </c>
      <c r="F281" s="164">
        <v>104.1</v>
      </c>
      <c r="G281" s="164">
        <v>122.3</v>
      </c>
      <c r="H281" s="164">
        <v>97.2</v>
      </c>
      <c r="I281" s="164">
        <v>92.8</v>
      </c>
      <c r="J281" s="164">
        <v>103.8</v>
      </c>
      <c r="K281" s="164">
        <v>124.6</v>
      </c>
      <c r="L281" s="164">
        <v>109</v>
      </c>
      <c r="M281" s="164">
        <v>108.2</v>
      </c>
      <c r="N281" s="164">
        <v>0</v>
      </c>
      <c r="O281" s="164">
        <v>6.1</v>
      </c>
      <c r="P281" s="164">
        <v>-0.8</v>
      </c>
      <c r="Q281" s="164">
        <v>1.7</v>
      </c>
      <c r="R281" s="164">
        <v>2</v>
      </c>
      <c r="S281" s="164">
        <v>4.5999999999999996</v>
      </c>
      <c r="T281" s="164">
        <v>-0.5</v>
      </c>
      <c r="U281" s="164">
        <v>-6.4</v>
      </c>
      <c r="V281" s="164">
        <v>0.1</v>
      </c>
      <c r="W281" s="164">
        <v>3.3</v>
      </c>
      <c r="X281" s="164">
        <v>2.2999999999999998</v>
      </c>
      <c r="Y281" s="164">
        <v>1.3</v>
      </c>
      <c r="Z281" s="164">
        <v>-0.2</v>
      </c>
      <c r="AA281" s="164">
        <v>0.9</v>
      </c>
      <c r="AB281" s="164">
        <v>-2.6</v>
      </c>
      <c r="AC281" s="164">
        <v>0.3</v>
      </c>
      <c r="AD281" s="164">
        <v>-0.4</v>
      </c>
      <c r="AE281" s="164">
        <v>1.9</v>
      </c>
      <c r="AF281" s="164">
        <v>-2.5</v>
      </c>
      <c r="AG281" s="164">
        <v>-1.5</v>
      </c>
      <c r="AH281" s="164">
        <v>-1</v>
      </c>
      <c r="AI281" s="164">
        <v>3.1</v>
      </c>
      <c r="AJ281" s="164">
        <v>0.6</v>
      </c>
      <c r="AK281" s="164">
        <v>-0.2</v>
      </c>
    </row>
    <row r="282" spans="1:37">
      <c r="A282" s="163">
        <v>42522</v>
      </c>
      <c r="B282" s="164">
        <v>103.8</v>
      </c>
      <c r="C282" s="164">
        <v>125.7</v>
      </c>
      <c r="D282" s="164">
        <v>98</v>
      </c>
      <c r="E282" s="164">
        <v>114.4</v>
      </c>
      <c r="F282" s="164">
        <v>104.7</v>
      </c>
      <c r="G282" s="164">
        <v>125.5</v>
      </c>
      <c r="H282" s="164">
        <v>98.2</v>
      </c>
      <c r="I282" s="164">
        <v>91.4</v>
      </c>
      <c r="J282" s="164">
        <v>103.1</v>
      </c>
      <c r="K282" s="164">
        <v>124.6</v>
      </c>
      <c r="L282" s="164">
        <v>109.5</v>
      </c>
      <c r="M282" s="164">
        <v>108.6</v>
      </c>
      <c r="N282" s="164">
        <v>-0.1</v>
      </c>
      <c r="O282" s="164">
        <v>5.9</v>
      </c>
      <c r="P282" s="164">
        <v>-0.2</v>
      </c>
      <c r="Q282" s="164">
        <v>1.3</v>
      </c>
      <c r="R282" s="164">
        <v>1.6</v>
      </c>
      <c r="S282" s="164">
        <v>4.5</v>
      </c>
      <c r="T282" s="164">
        <v>-2.8</v>
      </c>
      <c r="U282" s="164">
        <v>-7.2</v>
      </c>
      <c r="V282" s="164">
        <v>0.8</v>
      </c>
      <c r="W282" s="164">
        <v>3.3</v>
      </c>
      <c r="X282" s="164">
        <v>2.4</v>
      </c>
      <c r="Y282" s="164">
        <v>1</v>
      </c>
      <c r="Z282" s="164">
        <v>-0.3</v>
      </c>
      <c r="AA282" s="164">
        <v>1</v>
      </c>
      <c r="AB282" s="164">
        <v>2</v>
      </c>
      <c r="AC282" s="164">
        <v>0.4</v>
      </c>
      <c r="AD282" s="164">
        <v>0.6</v>
      </c>
      <c r="AE282" s="164">
        <v>2.6</v>
      </c>
      <c r="AF282" s="164">
        <v>1</v>
      </c>
      <c r="AG282" s="164">
        <v>-1.5</v>
      </c>
      <c r="AH282" s="164">
        <v>-0.7</v>
      </c>
      <c r="AI282" s="164">
        <v>0</v>
      </c>
      <c r="AJ282" s="164">
        <v>0.5</v>
      </c>
      <c r="AK282" s="164">
        <v>0.4</v>
      </c>
    </row>
    <row r="283" spans="1:37">
      <c r="A283" s="163">
        <v>42614</v>
      </c>
      <c r="B283" s="164">
        <v>105.6</v>
      </c>
      <c r="C283" s="164">
        <v>127.1</v>
      </c>
      <c r="D283" s="164">
        <v>98.3</v>
      </c>
      <c r="E283" s="164">
        <v>115.6</v>
      </c>
      <c r="F283" s="164">
        <v>105.9</v>
      </c>
      <c r="G283" s="164">
        <v>125.2</v>
      </c>
      <c r="H283" s="164">
        <v>97.7</v>
      </c>
      <c r="I283" s="164">
        <v>89.3</v>
      </c>
      <c r="J283" s="164">
        <v>103.7</v>
      </c>
      <c r="K283" s="164">
        <v>124.8</v>
      </c>
      <c r="L283" s="164">
        <v>110.5</v>
      </c>
      <c r="M283" s="164">
        <v>109.4</v>
      </c>
      <c r="N283" s="164">
        <v>1.5</v>
      </c>
      <c r="O283" s="164">
        <v>5.7</v>
      </c>
      <c r="P283" s="164">
        <v>1.2</v>
      </c>
      <c r="Q283" s="164">
        <v>1.8</v>
      </c>
      <c r="R283" s="164">
        <v>1.9</v>
      </c>
      <c r="S283" s="164">
        <v>3.9</v>
      </c>
      <c r="T283" s="164">
        <v>-3.4</v>
      </c>
      <c r="U283" s="164">
        <v>-7.5</v>
      </c>
      <c r="V283" s="164">
        <v>0.6</v>
      </c>
      <c r="W283" s="164">
        <v>3.3</v>
      </c>
      <c r="X283" s="164">
        <v>2.9</v>
      </c>
      <c r="Y283" s="164">
        <v>1.3</v>
      </c>
      <c r="Z283" s="164">
        <v>1.7</v>
      </c>
      <c r="AA283" s="164">
        <v>1.1000000000000001</v>
      </c>
      <c r="AB283" s="164">
        <v>0.3</v>
      </c>
      <c r="AC283" s="164">
        <v>1</v>
      </c>
      <c r="AD283" s="164">
        <v>1.1000000000000001</v>
      </c>
      <c r="AE283" s="164">
        <v>-0.2</v>
      </c>
      <c r="AF283" s="164">
        <v>-0.5</v>
      </c>
      <c r="AG283" s="164">
        <v>-2.2999999999999998</v>
      </c>
      <c r="AH283" s="164">
        <v>0.6</v>
      </c>
      <c r="AI283" s="164">
        <v>0.2</v>
      </c>
      <c r="AJ283" s="164">
        <v>0.9</v>
      </c>
      <c r="AK283" s="164">
        <v>0.7</v>
      </c>
    </row>
    <row r="284" spans="1:37">
      <c r="A284" s="163">
        <v>42705</v>
      </c>
      <c r="B284" s="164">
        <v>106.2</v>
      </c>
      <c r="C284" s="164">
        <v>130.69999999999999</v>
      </c>
      <c r="D284" s="164">
        <v>97.8</v>
      </c>
      <c r="E284" s="164">
        <v>115.9</v>
      </c>
      <c r="F284" s="164">
        <v>105.1</v>
      </c>
      <c r="G284" s="164">
        <v>124.4</v>
      </c>
      <c r="H284" s="164">
        <v>99.4</v>
      </c>
      <c r="I284" s="164">
        <v>88.6</v>
      </c>
      <c r="J284" s="164">
        <v>104.3</v>
      </c>
      <c r="K284" s="164">
        <v>124.8</v>
      </c>
      <c r="L284" s="164">
        <v>111.2</v>
      </c>
      <c r="M284" s="164">
        <v>110</v>
      </c>
      <c r="N284" s="164">
        <v>1.8</v>
      </c>
      <c r="O284" s="164">
        <v>5.9</v>
      </c>
      <c r="P284" s="164">
        <v>-0.9</v>
      </c>
      <c r="Q284" s="164">
        <v>1.9</v>
      </c>
      <c r="R284" s="164">
        <v>0.6</v>
      </c>
      <c r="S284" s="164">
        <v>3.7</v>
      </c>
      <c r="T284" s="164">
        <v>-0.3</v>
      </c>
      <c r="U284" s="164">
        <v>-5.9</v>
      </c>
      <c r="V284" s="164">
        <v>-0.5</v>
      </c>
      <c r="W284" s="164">
        <v>3.3</v>
      </c>
      <c r="X284" s="164">
        <v>2.7</v>
      </c>
      <c r="Y284" s="164">
        <v>1.5</v>
      </c>
      <c r="Z284" s="164">
        <v>0.6</v>
      </c>
      <c r="AA284" s="164">
        <v>2.8</v>
      </c>
      <c r="AB284" s="164">
        <v>-0.5</v>
      </c>
      <c r="AC284" s="164">
        <v>0.3</v>
      </c>
      <c r="AD284" s="164">
        <v>-0.8</v>
      </c>
      <c r="AE284" s="164">
        <v>-0.6</v>
      </c>
      <c r="AF284" s="164">
        <v>1.7</v>
      </c>
      <c r="AG284" s="164">
        <v>-0.8</v>
      </c>
      <c r="AH284" s="164">
        <v>0.6</v>
      </c>
      <c r="AI284" s="164">
        <v>0</v>
      </c>
      <c r="AJ284" s="164">
        <v>0.6</v>
      </c>
      <c r="AK284" s="164">
        <v>0.5</v>
      </c>
    </row>
    <row r="285" spans="1:37">
      <c r="A285" s="163">
        <v>42795</v>
      </c>
      <c r="B285" s="164">
        <v>106</v>
      </c>
      <c r="C285" s="164">
        <v>132.1</v>
      </c>
      <c r="D285" s="164">
        <v>96.4</v>
      </c>
      <c r="E285" s="164">
        <v>116.8</v>
      </c>
      <c r="F285" s="164">
        <v>104</v>
      </c>
      <c r="G285" s="164">
        <v>126.9</v>
      </c>
      <c r="H285" s="164">
        <v>100.9</v>
      </c>
      <c r="I285" s="164">
        <v>88.3</v>
      </c>
      <c r="J285" s="164">
        <v>103.6</v>
      </c>
      <c r="K285" s="164">
        <v>128.69999999999999</v>
      </c>
      <c r="L285" s="164">
        <v>111.9</v>
      </c>
      <c r="M285" s="164">
        <v>110.5</v>
      </c>
      <c r="N285" s="164">
        <v>1.8</v>
      </c>
      <c r="O285" s="164">
        <v>6.1</v>
      </c>
      <c r="P285" s="164">
        <v>0.3</v>
      </c>
      <c r="Q285" s="164">
        <v>2.5</v>
      </c>
      <c r="R285" s="164">
        <v>-0.1</v>
      </c>
      <c r="S285" s="164">
        <v>3.8</v>
      </c>
      <c r="T285" s="164">
        <v>3.8</v>
      </c>
      <c r="U285" s="164">
        <v>-4.8</v>
      </c>
      <c r="V285" s="164">
        <v>-0.2</v>
      </c>
      <c r="W285" s="164">
        <v>3.3</v>
      </c>
      <c r="X285" s="164">
        <v>2.7</v>
      </c>
      <c r="Y285" s="164">
        <v>2.1</v>
      </c>
      <c r="Z285" s="164">
        <v>-0.2</v>
      </c>
      <c r="AA285" s="164">
        <v>1.1000000000000001</v>
      </c>
      <c r="AB285" s="164">
        <v>-1.4</v>
      </c>
      <c r="AC285" s="164">
        <v>0.8</v>
      </c>
      <c r="AD285" s="164">
        <v>-1</v>
      </c>
      <c r="AE285" s="164">
        <v>2</v>
      </c>
      <c r="AF285" s="164">
        <v>1.5</v>
      </c>
      <c r="AG285" s="164">
        <v>-0.3</v>
      </c>
      <c r="AH285" s="164">
        <v>-0.7</v>
      </c>
      <c r="AI285" s="164">
        <v>3.1</v>
      </c>
      <c r="AJ285" s="164">
        <v>0.6</v>
      </c>
      <c r="AK285" s="164">
        <v>0.5</v>
      </c>
    </row>
    <row r="286" spans="1:37">
      <c r="A286" s="163">
        <v>42887</v>
      </c>
      <c r="B286" s="164">
        <v>105.8</v>
      </c>
      <c r="C286" s="164">
        <v>133.1</v>
      </c>
      <c r="D286" s="164">
        <v>96.1</v>
      </c>
      <c r="E286" s="164">
        <v>117.2</v>
      </c>
      <c r="F286" s="164">
        <v>104.7</v>
      </c>
      <c r="G286" s="164">
        <v>130.30000000000001</v>
      </c>
      <c r="H286" s="164">
        <v>100.3</v>
      </c>
      <c r="I286" s="164">
        <v>87.9</v>
      </c>
      <c r="J286" s="164">
        <v>103</v>
      </c>
      <c r="K286" s="164">
        <v>128.69999999999999</v>
      </c>
      <c r="L286" s="164">
        <v>111.8</v>
      </c>
      <c r="M286" s="164">
        <v>110.7</v>
      </c>
      <c r="N286" s="164">
        <v>1.9</v>
      </c>
      <c r="O286" s="164">
        <v>5.9</v>
      </c>
      <c r="P286" s="164">
        <v>-1.9</v>
      </c>
      <c r="Q286" s="164">
        <v>2.4</v>
      </c>
      <c r="R286" s="164">
        <v>0</v>
      </c>
      <c r="S286" s="164">
        <v>3.8</v>
      </c>
      <c r="T286" s="164">
        <v>2.1</v>
      </c>
      <c r="U286" s="164">
        <v>-3.8</v>
      </c>
      <c r="V286" s="164">
        <v>-0.1</v>
      </c>
      <c r="W286" s="164">
        <v>3.3</v>
      </c>
      <c r="X286" s="164">
        <v>2.1</v>
      </c>
      <c r="Y286" s="164">
        <v>1.9</v>
      </c>
      <c r="Z286" s="164">
        <v>-0.2</v>
      </c>
      <c r="AA286" s="164">
        <v>0.8</v>
      </c>
      <c r="AB286" s="164">
        <v>-0.3</v>
      </c>
      <c r="AC286" s="164">
        <v>0.3</v>
      </c>
      <c r="AD286" s="164">
        <v>0.7</v>
      </c>
      <c r="AE286" s="164">
        <v>2.7</v>
      </c>
      <c r="AF286" s="164">
        <v>-0.6</v>
      </c>
      <c r="AG286" s="164">
        <v>-0.5</v>
      </c>
      <c r="AH286" s="164">
        <v>-0.6</v>
      </c>
      <c r="AI286" s="164">
        <v>0</v>
      </c>
      <c r="AJ286" s="164">
        <v>-0.1</v>
      </c>
      <c r="AK286" s="164">
        <v>0.2</v>
      </c>
    </row>
    <row r="287" spans="1:37">
      <c r="A287" s="163">
        <v>42979</v>
      </c>
      <c r="B287" s="164">
        <v>104.9</v>
      </c>
      <c r="C287" s="164">
        <v>136</v>
      </c>
      <c r="D287" s="164">
        <v>95.2</v>
      </c>
      <c r="E287" s="164">
        <v>119.4</v>
      </c>
      <c r="F287" s="164">
        <v>105.1</v>
      </c>
      <c r="G287" s="164">
        <v>130.1</v>
      </c>
      <c r="H287" s="164">
        <v>100.3</v>
      </c>
      <c r="I287" s="164">
        <v>86.7</v>
      </c>
      <c r="J287" s="164">
        <v>104.3</v>
      </c>
      <c r="K287" s="164">
        <v>128.69999999999999</v>
      </c>
      <c r="L287" s="164">
        <v>112.5</v>
      </c>
      <c r="M287" s="164">
        <v>111.4</v>
      </c>
      <c r="N287" s="164">
        <v>-0.7</v>
      </c>
      <c r="O287" s="164">
        <v>7</v>
      </c>
      <c r="P287" s="164">
        <v>-3.2</v>
      </c>
      <c r="Q287" s="164">
        <v>3.3</v>
      </c>
      <c r="R287" s="164">
        <v>-0.8</v>
      </c>
      <c r="S287" s="164">
        <v>3.9</v>
      </c>
      <c r="T287" s="164">
        <v>2.7</v>
      </c>
      <c r="U287" s="164">
        <v>-2.9</v>
      </c>
      <c r="V287" s="164">
        <v>0.6</v>
      </c>
      <c r="W287" s="164">
        <v>3.1</v>
      </c>
      <c r="X287" s="164">
        <v>1.8</v>
      </c>
      <c r="Y287" s="164">
        <v>1.8</v>
      </c>
      <c r="Z287" s="164">
        <v>-0.9</v>
      </c>
      <c r="AA287" s="164">
        <v>2.2000000000000002</v>
      </c>
      <c r="AB287" s="164">
        <v>-0.9</v>
      </c>
      <c r="AC287" s="164">
        <v>1.9</v>
      </c>
      <c r="AD287" s="164">
        <v>0.4</v>
      </c>
      <c r="AE287" s="164">
        <v>-0.2</v>
      </c>
      <c r="AF287" s="164">
        <v>0</v>
      </c>
      <c r="AG287" s="164">
        <v>-1.4</v>
      </c>
      <c r="AH287" s="164">
        <v>1.3</v>
      </c>
      <c r="AI287" s="164">
        <v>0</v>
      </c>
      <c r="AJ287" s="164">
        <v>0.6</v>
      </c>
      <c r="AK287" s="164">
        <v>0.6</v>
      </c>
    </row>
    <row r="288" spans="1:37">
      <c r="A288" s="163">
        <v>43070</v>
      </c>
      <c r="B288" s="164">
        <v>106</v>
      </c>
      <c r="C288" s="164">
        <v>140.30000000000001</v>
      </c>
      <c r="D288" s="164">
        <v>94.9</v>
      </c>
      <c r="E288" s="164">
        <v>119.8</v>
      </c>
      <c r="F288" s="164">
        <v>104.3</v>
      </c>
      <c r="G288" s="164">
        <v>129.4</v>
      </c>
      <c r="H288" s="164">
        <v>102.7</v>
      </c>
      <c r="I288" s="164">
        <v>85.6</v>
      </c>
      <c r="J288" s="164">
        <v>104.9</v>
      </c>
      <c r="K288" s="164">
        <v>128.80000000000001</v>
      </c>
      <c r="L288" s="164">
        <v>112.7</v>
      </c>
      <c r="M288" s="164">
        <v>112.1</v>
      </c>
      <c r="N288" s="164">
        <v>-0.2</v>
      </c>
      <c r="O288" s="164">
        <v>7.3</v>
      </c>
      <c r="P288" s="164">
        <v>-3</v>
      </c>
      <c r="Q288" s="164">
        <v>3.4</v>
      </c>
      <c r="R288" s="164">
        <v>-0.8</v>
      </c>
      <c r="S288" s="164">
        <v>4</v>
      </c>
      <c r="T288" s="164">
        <v>3.3</v>
      </c>
      <c r="U288" s="164">
        <v>-3.4</v>
      </c>
      <c r="V288" s="164">
        <v>0.6</v>
      </c>
      <c r="W288" s="164">
        <v>3.2</v>
      </c>
      <c r="X288" s="164">
        <v>1.3</v>
      </c>
      <c r="Y288" s="164">
        <v>1.9</v>
      </c>
      <c r="Z288" s="164">
        <v>1</v>
      </c>
      <c r="AA288" s="164">
        <v>3.2</v>
      </c>
      <c r="AB288" s="164">
        <v>-0.3</v>
      </c>
      <c r="AC288" s="164">
        <v>0.3</v>
      </c>
      <c r="AD288" s="164">
        <v>-0.8</v>
      </c>
      <c r="AE288" s="164">
        <v>-0.5</v>
      </c>
      <c r="AF288" s="164">
        <v>2.4</v>
      </c>
      <c r="AG288" s="164">
        <v>-1.3</v>
      </c>
      <c r="AH288" s="164">
        <v>0.6</v>
      </c>
      <c r="AI288" s="164">
        <v>0.1</v>
      </c>
      <c r="AJ288" s="164">
        <v>0.2</v>
      </c>
      <c r="AK288" s="164">
        <v>0.6</v>
      </c>
    </row>
    <row r="289" spans="1:37">
      <c r="A289" s="163">
        <v>43160</v>
      </c>
      <c r="B289" s="164">
        <v>106.5</v>
      </c>
      <c r="C289" s="164">
        <v>141.30000000000001</v>
      </c>
      <c r="D289" s="164">
        <v>93</v>
      </c>
      <c r="E289" s="164">
        <v>120.6</v>
      </c>
      <c r="F289" s="164">
        <v>103.9</v>
      </c>
      <c r="G289" s="164">
        <v>132.19999999999999</v>
      </c>
      <c r="H289" s="164">
        <v>103.8</v>
      </c>
      <c r="I289" s="164">
        <v>85.3</v>
      </c>
      <c r="J289" s="164">
        <v>104.2</v>
      </c>
      <c r="K289" s="164">
        <v>132.1</v>
      </c>
      <c r="L289" s="164">
        <v>113</v>
      </c>
      <c r="M289" s="164">
        <v>112.6</v>
      </c>
      <c r="N289" s="164">
        <v>0.5</v>
      </c>
      <c r="O289" s="164">
        <v>7</v>
      </c>
      <c r="P289" s="164">
        <v>-3.5</v>
      </c>
      <c r="Q289" s="164">
        <v>3.3</v>
      </c>
      <c r="R289" s="164">
        <v>-0.1</v>
      </c>
      <c r="S289" s="164">
        <v>4.2</v>
      </c>
      <c r="T289" s="164">
        <v>2.9</v>
      </c>
      <c r="U289" s="164">
        <v>-3.4</v>
      </c>
      <c r="V289" s="164">
        <v>0.6</v>
      </c>
      <c r="W289" s="164">
        <v>2.6</v>
      </c>
      <c r="X289" s="164">
        <v>1</v>
      </c>
      <c r="Y289" s="164">
        <v>1.9</v>
      </c>
      <c r="Z289" s="164">
        <v>0.5</v>
      </c>
      <c r="AA289" s="164">
        <v>0.7</v>
      </c>
      <c r="AB289" s="164">
        <v>-2</v>
      </c>
      <c r="AC289" s="164">
        <v>0.7</v>
      </c>
      <c r="AD289" s="164">
        <v>-0.4</v>
      </c>
      <c r="AE289" s="164">
        <v>2.2000000000000002</v>
      </c>
      <c r="AF289" s="164">
        <v>1.1000000000000001</v>
      </c>
      <c r="AG289" s="164">
        <v>-0.4</v>
      </c>
      <c r="AH289" s="164">
        <v>-0.7</v>
      </c>
      <c r="AI289" s="164">
        <v>2.6</v>
      </c>
      <c r="AJ289" s="164">
        <v>0.3</v>
      </c>
      <c r="AK289" s="164">
        <v>0.4</v>
      </c>
    </row>
    <row r="290" spans="1:37">
      <c r="A290" s="163">
        <v>43252</v>
      </c>
      <c r="B290" s="164">
        <v>106.1</v>
      </c>
      <c r="C290" s="164">
        <v>143.5</v>
      </c>
      <c r="D290" s="164">
        <v>94.2</v>
      </c>
      <c r="E290" s="164">
        <v>120.8</v>
      </c>
      <c r="F290" s="164">
        <v>104.2</v>
      </c>
      <c r="G290" s="164">
        <v>134.69999999999999</v>
      </c>
      <c r="H290" s="164">
        <v>105.5</v>
      </c>
      <c r="I290" s="164">
        <v>84.2</v>
      </c>
      <c r="J290" s="164">
        <v>103.8</v>
      </c>
      <c r="K290" s="164">
        <v>132.19999999999999</v>
      </c>
      <c r="L290" s="164">
        <v>113.5</v>
      </c>
      <c r="M290" s="164">
        <v>113</v>
      </c>
      <c r="N290" s="164">
        <v>0.3</v>
      </c>
      <c r="O290" s="164">
        <v>7.8</v>
      </c>
      <c r="P290" s="164">
        <v>-2</v>
      </c>
      <c r="Q290" s="164">
        <v>3.1</v>
      </c>
      <c r="R290" s="164">
        <v>-0.5</v>
      </c>
      <c r="S290" s="164">
        <v>3.4</v>
      </c>
      <c r="T290" s="164">
        <v>5.2</v>
      </c>
      <c r="U290" s="164">
        <v>-4.2</v>
      </c>
      <c r="V290" s="164">
        <v>0.8</v>
      </c>
      <c r="W290" s="164">
        <v>2.7</v>
      </c>
      <c r="X290" s="164">
        <v>1.5</v>
      </c>
      <c r="Y290" s="164">
        <v>2.1</v>
      </c>
      <c r="Z290" s="164">
        <v>-0.4</v>
      </c>
      <c r="AA290" s="164">
        <v>1.6</v>
      </c>
      <c r="AB290" s="164">
        <v>1.3</v>
      </c>
      <c r="AC290" s="164">
        <v>0.2</v>
      </c>
      <c r="AD290" s="164">
        <v>0.3</v>
      </c>
      <c r="AE290" s="164">
        <v>1.9</v>
      </c>
      <c r="AF290" s="164">
        <v>1.6</v>
      </c>
      <c r="AG290" s="164">
        <v>-1.3</v>
      </c>
      <c r="AH290" s="164">
        <v>-0.4</v>
      </c>
      <c r="AI290" s="164">
        <v>0.1</v>
      </c>
      <c r="AJ290" s="164">
        <v>0.4</v>
      </c>
      <c r="AK290" s="164">
        <v>0.4</v>
      </c>
    </row>
    <row r="291" spans="1:37">
      <c r="A291" s="163">
        <v>43344</v>
      </c>
      <c r="B291" s="164">
        <v>106.6</v>
      </c>
      <c r="C291" s="164">
        <v>145.30000000000001</v>
      </c>
      <c r="D291" s="164">
        <v>94.4</v>
      </c>
      <c r="E291" s="164">
        <v>121.3</v>
      </c>
      <c r="F291" s="164">
        <v>103</v>
      </c>
      <c r="G291" s="164">
        <v>134.19999999999999</v>
      </c>
      <c r="H291" s="164">
        <v>106.3</v>
      </c>
      <c r="I291" s="164">
        <v>83</v>
      </c>
      <c r="J291" s="164">
        <v>105.5</v>
      </c>
      <c r="K291" s="164">
        <v>132.30000000000001</v>
      </c>
      <c r="L291" s="164">
        <v>114.1</v>
      </c>
      <c r="M291" s="164">
        <v>113.5</v>
      </c>
      <c r="N291" s="164">
        <v>1.6</v>
      </c>
      <c r="O291" s="164">
        <v>6.8</v>
      </c>
      <c r="P291" s="164">
        <v>-0.8</v>
      </c>
      <c r="Q291" s="164">
        <v>1.6</v>
      </c>
      <c r="R291" s="164">
        <v>-2</v>
      </c>
      <c r="S291" s="164">
        <v>3.2</v>
      </c>
      <c r="T291" s="164">
        <v>6</v>
      </c>
      <c r="U291" s="164">
        <v>-4.3</v>
      </c>
      <c r="V291" s="164">
        <v>1.2</v>
      </c>
      <c r="W291" s="164">
        <v>2.8</v>
      </c>
      <c r="X291" s="164">
        <v>1.4</v>
      </c>
      <c r="Y291" s="164">
        <v>1.9</v>
      </c>
      <c r="Z291" s="164">
        <v>0.5</v>
      </c>
      <c r="AA291" s="164">
        <v>1.3</v>
      </c>
      <c r="AB291" s="164">
        <v>0.2</v>
      </c>
      <c r="AC291" s="164">
        <v>0.4</v>
      </c>
      <c r="AD291" s="164">
        <v>-1.2</v>
      </c>
      <c r="AE291" s="164">
        <v>-0.4</v>
      </c>
      <c r="AF291" s="164">
        <v>0.8</v>
      </c>
      <c r="AG291" s="164">
        <v>-1.4</v>
      </c>
      <c r="AH291" s="164">
        <v>1.6</v>
      </c>
      <c r="AI291" s="164">
        <v>0.1</v>
      </c>
      <c r="AJ291" s="164">
        <v>0.5</v>
      </c>
      <c r="AK291" s="164">
        <v>0.4</v>
      </c>
    </row>
    <row r="292" spans="1:37">
      <c r="A292" s="163">
        <v>43435</v>
      </c>
      <c r="B292" s="164">
        <v>107.6</v>
      </c>
      <c r="C292" s="164">
        <v>149.9</v>
      </c>
      <c r="D292" s="164">
        <v>94.2</v>
      </c>
      <c r="E292" s="164">
        <v>121.6</v>
      </c>
      <c r="F292" s="164">
        <v>103.5</v>
      </c>
      <c r="G292" s="164">
        <v>133.69999999999999</v>
      </c>
      <c r="H292" s="164">
        <v>105.6</v>
      </c>
      <c r="I292" s="164">
        <v>81.900000000000006</v>
      </c>
      <c r="J292" s="164">
        <v>106.7</v>
      </c>
      <c r="K292" s="164">
        <v>132.30000000000001</v>
      </c>
      <c r="L292" s="164">
        <v>114.4</v>
      </c>
      <c r="M292" s="164">
        <v>114.1</v>
      </c>
      <c r="N292" s="164">
        <v>1.5</v>
      </c>
      <c r="O292" s="164">
        <v>6.8</v>
      </c>
      <c r="P292" s="164">
        <v>-0.7</v>
      </c>
      <c r="Q292" s="164">
        <v>1.5</v>
      </c>
      <c r="R292" s="164">
        <v>-0.8</v>
      </c>
      <c r="S292" s="164">
        <v>3.3</v>
      </c>
      <c r="T292" s="164">
        <v>2.8</v>
      </c>
      <c r="U292" s="164">
        <v>-4.3</v>
      </c>
      <c r="V292" s="164">
        <v>1.7</v>
      </c>
      <c r="W292" s="164">
        <v>2.7</v>
      </c>
      <c r="X292" s="164">
        <v>1.5</v>
      </c>
      <c r="Y292" s="164">
        <v>1.8</v>
      </c>
      <c r="Z292" s="164">
        <v>0.9</v>
      </c>
      <c r="AA292" s="164">
        <v>3.2</v>
      </c>
      <c r="AB292" s="164">
        <v>-0.2</v>
      </c>
      <c r="AC292" s="164">
        <v>0.2</v>
      </c>
      <c r="AD292" s="164">
        <v>0.5</v>
      </c>
      <c r="AE292" s="164">
        <v>-0.4</v>
      </c>
      <c r="AF292" s="164">
        <v>-0.7</v>
      </c>
      <c r="AG292" s="164">
        <v>-1.3</v>
      </c>
      <c r="AH292" s="164">
        <v>1.1000000000000001</v>
      </c>
      <c r="AI292" s="164">
        <v>0</v>
      </c>
      <c r="AJ292" s="164">
        <v>0.3</v>
      </c>
      <c r="AK292" s="164">
        <v>0.5</v>
      </c>
    </row>
    <row r="293" spans="1:37">
      <c r="A293" s="163">
        <v>43525</v>
      </c>
      <c r="B293" s="164">
        <v>109</v>
      </c>
      <c r="C293" s="164">
        <v>150.30000000000001</v>
      </c>
      <c r="D293" s="164">
        <v>92.9</v>
      </c>
      <c r="E293" s="164">
        <v>121.6</v>
      </c>
      <c r="F293" s="164">
        <v>103.1</v>
      </c>
      <c r="G293" s="164">
        <v>136.30000000000001</v>
      </c>
      <c r="H293" s="164">
        <v>103.8</v>
      </c>
      <c r="I293" s="164">
        <v>81.400000000000006</v>
      </c>
      <c r="J293" s="164">
        <v>105.1</v>
      </c>
      <c r="K293" s="164">
        <v>135.9</v>
      </c>
      <c r="L293" s="164">
        <v>114.2</v>
      </c>
      <c r="M293" s="164">
        <v>114.1</v>
      </c>
      <c r="N293" s="164">
        <v>2.2999999999999998</v>
      </c>
      <c r="O293" s="164">
        <v>6.4</v>
      </c>
      <c r="P293" s="164">
        <v>-0.1</v>
      </c>
      <c r="Q293" s="164">
        <v>0.8</v>
      </c>
      <c r="R293" s="164">
        <v>-0.8</v>
      </c>
      <c r="S293" s="164">
        <v>3.1</v>
      </c>
      <c r="T293" s="164">
        <v>0</v>
      </c>
      <c r="U293" s="164">
        <v>-4.5999999999999996</v>
      </c>
      <c r="V293" s="164">
        <v>0.9</v>
      </c>
      <c r="W293" s="164">
        <v>2.9</v>
      </c>
      <c r="X293" s="164">
        <v>1.1000000000000001</v>
      </c>
      <c r="Y293" s="164">
        <v>1.3</v>
      </c>
      <c r="Z293" s="164">
        <v>1.3</v>
      </c>
      <c r="AA293" s="164">
        <v>0.3</v>
      </c>
      <c r="AB293" s="164">
        <v>-1.4</v>
      </c>
      <c r="AC293" s="164">
        <v>0</v>
      </c>
      <c r="AD293" s="164">
        <v>-0.4</v>
      </c>
      <c r="AE293" s="164">
        <v>1.9</v>
      </c>
      <c r="AF293" s="164">
        <v>-1.7</v>
      </c>
      <c r="AG293" s="164">
        <v>-0.6</v>
      </c>
      <c r="AH293" s="164">
        <v>-1.5</v>
      </c>
      <c r="AI293" s="164">
        <v>2.7</v>
      </c>
      <c r="AJ293" s="164">
        <v>-0.2</v>
      </c>
      <c r="AK293" s="164">
        <v>0</v>
      </c>
    </row>
    <row r="294" spans="1:37">
      <c r="A294" s="163">
        <v>43617</v>
      </c>
      <c r="B294" s="164">
        <v>108.6</v>
      </c>
      <c r="C294" s="164">
        <v>151.9</v>
      </c>
      <c r="D294" s="164">
        <v>94.4</v>
      </c>
      <c r="E294" s="164">
        <v>121.4</v>
      </c>
      <c r="F294" s="164">
        <v>103.8</v>
      </c>
      <c r="G294" s="164">
        <v>138.69999999999999</v>
      </c>
      <c r="H294" s="164">
        <v>107.3</v>
      </c>
      <c r="I294" s="164">
        <v>80.5</v>
      </c>
      <c r="J294" s="164">
        <v>105.7</v>
      </c>
      <c r="K294" s="164">
        <v>135.9</v>
      </c>
      <c r="L294" s="164">
        <v>114.5</v>
      </c>
      <c r="M294" s="164">
        <v>114.8</v>
      </c>
      <c r="N294" s="164">
        <v>2.4</v>
      </c>
      <c r="O294" s="164">
        <v>5.9</v>
      </c>
      <c r="P294" s="164">
        <v>0.2</v>
      </c>
      <c r="Q294" s="164">
        <v>0.5</v>
      </c>
      <c r="R294" s="164">
        <v>-0.4</v>
      </c>
      <c r="S294" s="164">
        <v>3</v>
      </c>
      <c r="T294" s="164">
        <v>1.7</v>
      </c>
      <c r="U294" s="164">
        <v>-4.4000000000000004</v>
      </c>
      <c r="V294" s="164">
        <v>1.8</v>
      </c>
      <c r="W294" s="164">
        <v>2.8</v>
      </c>
      <c r="X294" s="164">
        <v>0.9</v>
      </c>
      <c r="Y294" s="164">
        <v>1.6</v>
      </c>
      <c r="Z294" s="164">
        <v>-0.4</v>
      </c>
      <c r="AA294" s="164">
        <v>1.1000000000000001</v>
      </c>
      <c r="AB294" s="164">
        <v>1.6</v>
      </c>
      <c r="AC294" s="164">
        <v>-0.2</v>
      </c>
      <c r="AD294" s="164">
        <v>0.7</v>
      </c>
      <c r="AE294" s="164">
        <v>1.8</v>
      </c>
      <c r="AF294" s="164">
        <v>3.4</v>
      </c>
      <c r="AG294" s="164">
        <v>-1.1000000000000001</v>
      </c>
      <c r="AH294" s="164">
        <v>0.6</v>
      </c>
      <c r="AI294" s="164">
        <v>0</v>
      </c>
      <c r="AJ294" s="164">
        <v>0.3</v>
      </c>
      <c r="AK294" s="164">
        <v>0.6</v>
      </c>
    </row>
    <row r="295" spans="1:37">
      <c r="A295" s="163">
        <v>43709</v>
      </c>
      <c r="B295" s="164">
        <v>109</v>
      </c>
      <c r="C295" s="164">
        <v>154.9</v>
      </c>
      <c r="D295" s="164">
        <v>95.8</v>
      </c>
      <c r="E295" s="164">
        <v>121.8</v>
      </c>
      <c r="F295" s="164">
        <v>104.9</v>
      </c>
      <c r="G295" s="164">
        <v>138.4</v>
      </c>
      <c r="H295" s="164">
        <v>107</v>
      </c>
      <c r="I295" s="164">
        <v>79.599999999999994</v>
      </c>
      <c r="J295" s="164">
        <v>107.3</v>
      </c>
      <c r="K295" s="164">
        <v>136</v>
      </c>
      <c r="L295" s="164">
        <v>114.7</v>
      </c>
      <c r="M295" s="164">
        <v>115.4</v>
      </c>
      <c r="N295" s="164">
        <v>2.2999999999999998</v>
      </c>
      <c r="O295" s="164">
        <v>6.6</v>
      </c>
      <c r="P295" s="164">
        <v>1.5</v>
      </c>
      <c r="Q295" s="164">
        <v>0.4</v>
      </c>
      <c r="R295" s="164">
        <v>1.8</v>
      </c>
      <c r="S295" s="164">
        <v>3.1</v>
      </c>
      <c r="T295" s="164">
        <v>0.7</v>
      </c>
      <c r="U295" s="164">
        <v>-4.0999999999999996</v>
      </c>
      <c r="V295" s="164">
        <v>1.7</v>
      </c>
      <c r="W295" s="164">
        <v>2.8</v>
      </c>
      <c r="X295" s="164">
        <v>0.5</v>
      </c>
      <c r="Y295" s="164">
        <v>1.7</v>
      </c>
      <c r="Z295" s="164">
        <v>0.4</v>
      </c>
      <c r="AA295" s="164">
        <v>2</v>
      </c>
      <c r="AB295" s="164">
        <v>1.5</v>
      </c>
      <c r="AC295" s="164">
        <v>0.3</v>
      </c>
      <c r="AD295" s="164">
        <v>1.1000000000000001</v>
      </c>
      <c r="AE295" s="164">
        <v>-0.2</v>
      </c>
      <c r="AF295" s="164">
        <v>-0.3</v>
      </c>
      <c r="AG295" s="164">
        <v>-1.1000000000000001</v>
      </c>
      <c r="AH295" s="164">
        <v>1.5</v>
      </c>
      <c r="AI295" s="164">
        <v>0.1</v>
      </c>
      <c r="AJ295" s="164">
        <v>0.2</v>
      </c>
      <c r="AK295" s="164">
        <v>0.5</v>
      </c>
    </row>
    <row r="296" spans="1:37">
      <c r="A296" s="163">
        <v>43800</v>
      </c>
      <c r="B296" s="164">
        <v>110.4</v>
      </c>
      <c r="C296" s="164">
        <v>159.6</v>
      </c>
      <c r="D296" s="164">
        <v>95.5</v>
      </c>
      <c r="E296" s="164">
        <v>121.9</v>
      </c>
      <c r="F296" s="164">
        <v>104.6</v>
      </c>
      <c r="G296" s="164">
        <v>138</v>
      </c>
      <c r="H296" s="164">
        <v>108.6</v>
      </c>
      <c r="I296" s="164">
        <v>78.8</v>
      </c>
      <c r="J296" s="164">
        <v>108.3</v>
      </c>
      <c r="K296" s="164">
        <v>136.1</v>
      </c>
      <c r="L296" s="164">
        <v>115.2</v>
      </c>
      <c r="M296" s="164">
        <v>116.2</v>
      </c>
      <c r="N296" s="164">
        <v>2.6</v>
      </c>
      <c r="O296" s="164">
        <v>6.5</v>
      </c>
      <c r="P296" s="164">
        <v>1.4</v>
      </c>
      <c r="Q296" s="164">
        <v>0.2</v>
      </c>
      <c r="R296" s="164">
        <v>1.1000000000000001</v>
      </c>
      <c r="S296" s="164">
        <v>3.2</v>
      </c>
      <c r="T296" s="164">
        <v>2.8</v>
      </c>
      <c r="U296" s="164">
        <v>-3.8</v>
      </c>
      <c r="V296" s="164">
        <v>1.5</v>
      </c>
      <c r="W296" s="164">
        <v>2.9</v>
      </c>
      <c r="X296" s="164">
        <v>0.7</v>
      </c>
      <c r="Y296" s="164">
        <v>1.8</v>
      </c>
      <c r="Z296" s="164">
        <v>1.3</v>
      </c>
      <c r="AA296" s="164">
        <v>3</v>
      </c>
      <c r="AB296" s="164">
        <v>-0.3</v>
      </c>
      <c r="AC296" s="164">
        <v>0.1</v>
      </c>
      <c r="AD296" s="164">
        <v>-0.3</v>
      </c>
      <c r="AE296" s="164">
        <v>-0.3</v>
      </c>
      <c r="AF296" s="164">
        <v>1.5</v>
      </c>
      <c r="AG296" s="164">
        <v>-1</v>
      </c>
      <c r="AH296" s="164">
        <v>0.9</v>
      </c>
      <c r="AI296" s="164">
        <v>0.1</v>
      </c>
      <c r="AJ296" s="164">
        <v>0.4</v>
      </c>
      <c r="AK296" s="164">
        <v>0.7</v>
      </c>
    </row>
    <row r="297" spans="1:37">
      <c r="A297" s="163">
        <v>43891</v>
      </c>
      <c r="B297" s="164">
        <v>112.5</v>
      </c>
      <c r="C297" s="164">
        <v>162.19999999999999</v>
      </c>
      <c r="D297" s="164">
        <v>94.8</v>
      </c>
      <c r="E297" s="164">
        <v>122.3</v>
      </c>
      <c r="F297" s="164">
        <v>105.4</v>
      </c>
      <c r="G297" s="164">
        <v>140.30000000000001</v>
      </c>
      <c r="H297" s="164">
        <v>106.5</v>
      </c>
      <c r="I297" s="164">
        <v>78.599999999999994</v>
      </c>
      <c r="J297" s="164">
        <v>106.5</v>
      </c>
      <c r="K297" s="164">
        <v>139.6</v>
      </c>
      <c r="L297" s="164">
        <v>116</v>
      </c>
      <c r="M297" s="164">
        <v>116.6</v>
      </c>
      <c r="N297" s="164">
        <v>3.2</v>
      </c>
      <c r="O297" s="164">
        <v>7.9</v>
      </c>
      <c r="P297" s="164">
        <v>2</v>
      </c>
      <c r="Q297" s="164">
        <v>0.6</v>
      </c>
      <c r="R297" s="164">
        <v>2.2000000000000002</v>
      </c>
      <c r="S297" s="164">
        <v>2.9</v>
      </c>
      <c r="T297" s="164">
        <v>2.6</v>
      </c>
      <c r="U297" s="164">
        <v>-3.4</v>
      </c>
      <c r="V297" s="164">
        <v>1.3</v>
      </c>
      <c r="W297" s="164">
        <v>2.7</v>
      </c>
      <c r="X297" s="164">
        <v>1.6</v>
      </c>
      <c r="Y297" s="164">
        <v>2.2000000000000002</v>
      </c>
      <c r="Z297" s="164">
        <v>1.9</v>
      </c>
      <c r="AA297" s="164">
        <v>1.6</v>
      </c>
      <c r="AB297" s="164">
        <v>-0.7</v>
      </c>
      <c r="AC297" s="164">
        <v>0.3</v>
      </c>
      <c r="AD297" s="164">
        <v>0.8</v>
      </c>
      <c r="AE297" s="164">
        <v>1.7</v>
      </c>
      <c r="AF297" s="164">
        <v>-1.9</v>
      </c>
      <c r="AG297" s="164">
        <v>-0.3</v>
      </c>
      <c r="AH297" s="164">
        <v>-1.7</v>
      </c>
      <c r="AI297" s="164">
        <v>2.6</v>
      </c>
      <c r="AJ297" s="164">
        <v>0.7</v>
      </c>
      <c r="AK297" s="164">
        <v>0.3</v>
      </c>
    </row>
    <row r="298" spans="1:37">
      <c r="A298" s="163">
        <v>43983</v>
      </c>
      <c r="B298" s="164">
        <v>113.1</v>
      </c>
      <c r="C298" s="164">
        <v>164.7</v>
      </c>
      <c r="D298" s="164">
        <v>94.9</v>
      </c>
      <c r="E298" s="164">
        <v>121.5</v>
      </c>
      <c r="F298" s="164">
        <v>93.6</v>
      </c>
      <c r="G298" s="164">
        <v>140</v>
      </c>
      <c r="H298" s="164">
        <v>99.3</v>
      </c>
      <c r="I298" s="164">
        <v>77.599999999999994</v>
      </c>
      <c r="J298" s="164">
        <v>105.4</v>
      </c>
      <c r="K298" s="164">
        <v>134.5</v>
      </c>
      <c r="L298" s="164">
        <v>116.4</v>
      </c>
      <c r="M298" s="164">
        <v>114.4</v>
      </c>
      <c r="N298" s="164">
        <v>4.0999999999999996</v>
      </c>
      <c r="O298" s="164">
        <v>8.4</v>
      </c>
      <c r="P298" s="164">
        <v>0.5</v>
      </c>
      <c r="Q298" s="164">
        <v>0.1</v>
      </c>
      <c r="R298" s="164">
        <v>-9.8000000000000007</v>
      </c>
      <c r="S298" s="164">
        <v>0.9</v>
      </c>
      <c r="T298" s="164">
        <v>-7.5</v>
      </c>
      <c r="U298" s="164">
        <v>-3.6</v>
      </c>
      <c r="V298" s="164">
        <v>-0.3</v>
      </c>
      <c r="W298" s="164">
        <v>-1</v>
      </c>
      <c r="X298" s="164">
        <v>1.7</v>
      </c>
      <c r="Y298" s="164">
        <v>-0.3</v>
      </c>
      <c r="Z298" s="164">
        <v>0.5</v>
      </c>
      <c r="AA298" s="164">
        <v>1.5</v>
      </c>
      <c r="AB298" s="164">
        <v>0.1</v>
      </c>
      <c r="AC298" s="164">
        <v>-0.7</v>
      </c>
      <c r="AD298" s="164">
        <v>-11.2</v>
      </c>
      <c r="AE298" s="164">
        <v>-0.2</v>
      </c>
      <c r="AF298" s="164">
        <v>-6.8</v>
      </c>
      <c r="AG298" s="164">
        <v>-1.3</v>
      </c>
      <c r="AH298" s="164">
        <v>-1</v>
      </c>
      <c r="AI298" s="164">
        <v>-3.7</v>
      </c>
      <c r="AJ298" s="164">
        <v>0.3</v>
      </c>
      <c r="AK298" s="164">
        <v>-1.9</v>
      </c>
    </row>
    <row r="299" spans="1:37">
      <c r="A299" s="163">
        <v>44075</v>
      </c>
      <c r="B299" s="164">
        <v>112.7</v>
      </c>
      <c r="C299" s="164">
        <v>167.4</v>
      </c>
      <c r="D299" s="164">
        <v>95.3</v>
      </c>
      <c r="E299" s="164">
        <v>121.5</v>
      </c>
      <c r="F299" s="164">
        <v>104.8</v>
      </c>
      <c r="G299" s="164">
        <v>139.80000000000001</v>
      </c>
      <c r="H299" s="164">
        <v>102.7</v>
      </c>
      <c r="I299" s="164">
        <v>77</v>
      </c>
      <c r="J299" s="164">
        <v>106.6</v>
      </c>
      <c r="K299" s="164">
        <v>137.30000000000001</v>
      </c>
      <c r="L299" s="164">
        <v>116.5</v>
      </c>
      <c r="M299" s="164">
        <v>116.2</v>
      </c>
      <c r="N299" s="164">
        <v>3.4</v>
      </c>
      <c r="O299" s="164">
        <v>8.1</v>
      </c>
      <c r="P299" s="164">
        <v>-0.5</v>
      </c>
      <c r="Q299" s="164">
        <v>-0.2</v>
      </c>
      <c r="R299" s="164">
        <v>-0.1</v>
      </c>
      <c r="S299" s="164">
        <v>1</v>
      </c>
      <c r="T299" s="164">
        <v>-4</v>
      </c>
      <c r="U299" s="164">
        <v>-3.3</v>
      </c>
      <c r="V299" s="164">
        <v>-0.7</v>
      </c>
      <c r="W299" s="164">
        <v>1</v>
      </c>
      <c r="X299" s="164">
        <v>1.6</v>
      </c>
      <c r="Y299" s="164">
        <v>0.7</v>
      </c>
      <c r="Z299" s="164">
        <v>-0.4</v>
      </c>
      <c r="AA299" s="164">
        <v>1.6</v>
      </c>
      <c r="AB299" s="164">
        <v>0.4</v>
      </c>
      <c r="AC299" s="164">
        <v>0</v>
      </c>
      <c r="AD299" s="164">
        <v>12</v>
      </c>
      <c r="AE299" s="164">
        <v>-0.1</v>
      </c>
      <c r="AF299" s="164">
        <v>3.4</v>
      </c>
      <c r="AG299" s="164">
        <v>-0.8</v>
      </c>
      <c r="AH299" s="164">
        <v>1.1000000000000001</v>
      </c>
      <c r="AI299" s="164">
        <v>2.1</v>
      </c>
      <c r="AJ299" s="164">
        <v>0.1</v>
      </c>
      <c r="AK299" s="164">
        <v>1.6</v>
      </c>
    </row>
    <row r="300" spans="1:37">
      <c r="A300" s="163">
        <v>44166</v>
      </c>
      <c r="B300" s="164">
        <v>112.9</v>
      </c>
      <c r="C300" s="164">
        <v>174.4</v>
      </c>
      <c r="D300" s="164">
        <v>94.3</v>
      </c>
      <c r="E300" s="164">
        <v>120.8</v>
      </c>
      <c r="F300" s="164">
        <v>108.4</v>
      </c>
      <c r="G300" s="164">
        <v>141.6</v>
      </c>
      <c r="H300" s="164">
        <v>103.6</v>
      </c>
      <c r="I300" s="164">
        <v>76.7</v>
      </c>
      <c r="J300" s="164">
        <v>108.3</v>
      </c>
      <c r="K300" s="164">
        <v>138.9</v>
      </c>
      <c r="L300" s="164">
        <v>116.6</v>
      </c>
      <c r="M300" s="164">
        <v>117.2</v>
      </c>
      <c r="N300" s="164">
        <v>2.2999999999999998</v>
      </c>
      <c r="O300" s="164">
        <v>9.3000000000000007</v>
      </c>
      <c r="P300" s="164">
        <v>-1.3</v>
      </c>
      <c r="Q300" s="164">
        <v>-0.9</v>
      </c>
      <c r="R300" s="164">
        <v>3.6</v>
      </c>
      <c r="S300" s="164">
        <v>2.6</v>
      </c>
      <c r="T300" s="164">
        <v>-4.5999999999999996</v>
      </c>
      <c r="U300" s="164">
        <v>-2.7</v>
      </c>
      <c r="V300" s="164">
        <v>0</v>
      </c>
      <c r="W300" s="164">
        <v>2.1</v>
      </c>
      <c r="X300" s="164">
        <v>1.2</v>
      </c>
      <c r="Y300" s="164">
        <v>0.9</v>
      </c>
      <c r="Z300" s="164">
        <v>0.2</v>
      </c>
      <c r="AA300" s="164">
        <v>4.2</v>
      </c>
      <c r="AB300" s="164">
        <v>-1</v>
      </c>
      <c r="AC300" s="164">
        <v>-0.6</v>
      </c>
      <c r="AD300" s="164">
        <v>3.4</v>
      </c>
      <c r="AE300" s="164">
        <v>1.3</v>
      </c>
      <c r="AF300" s="164">
        <v>0.9</v>
      </c>
      <c r="AG300" s="164">
        <v>-0.4</v>
      </c>
      <c r="AH300" s="164">
        <v>1.6</v>
      </c>
      <c r="AI300" s="164">
        <v>1.2</v>
      </c>
      <c r="AJ300" s="164">
        <v>0.1</v>
      </c>
      <c r="AK300" s="164">
        <v>0.9</v>
      </c>
    </row>
    <row r="302" spans="1:37">
      <c r="L302" s="167" t="s">
        <v>281</v>
      </c>
      <c r="M302" s="168">
        <f>M300-M296</f>
        <v>1</v>
      </c>
    </row>
    <row r="303" spans="1:37">
      <c r="L303" s="167"/>
      <c r="M303" s="168"/>
      <c r="N303" s="165"/>
    </row>
    <row r="304" spans="1:37">
      <c r="L304" s="167" t="s">
        <v>282</v>
      </c>
      <c r="M304" s="166">
        <f>M302/M296</f>
        <v>8.6058519793459545E-3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d32907c5-24ad-45fa-b08b-e299a201b8a6">R0001881716</Record_x0020_Number>
    <pc986450c19f4993ae8e7844e81a8eba xmlns="d32907c5-24ad-45fa-b08b-e299a201b8a6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2021-2022</TermName>
          <TermId xmlns="http://schemas.microsoft.com/office/infopath/2007/PartnerControls">74ffde60-5581-447c-a56b-c80cfe701b46</TermId>
        </TermInfo>
      </Terms>
    </pc986450c19f4993ae8e7844e81a8eba>
    <IconOverlay xmlns="http://schemas.microsoft.com/sharepoint/v4" xsi:nil="true"/>
    <TaxCatchAll xmlns="d32907c5-24ad-45fa-b08b-e299a201b8a6">
      <Value>3597</Value>
    </TaxCatchAll>
    <Grouping xmlns="cd8c0f0f-18b3-4f7c-a820-57c78a457cc7">document</Groupin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istribution Pricing Document" ma:contentTypeID="0x01010040455D106F859F468E6D452FBFEBB26800174C54FB34BBF04C9819D251BEF1E746002099F580B0EEC646B9939C887FCAA67F" ma:contentTypeVersion="13" ma:contentTypeDescription="" ma:contentTypeScope="" ma:versionID="9ce49f6951cb92a7a642da31e825e02e">
  <xsd:schema xmlns:xsd="http://www.w3.org/2001/XMLSchema" xmlns:xs="http://www.w3.org/2001/XMLSchema" xmlns:p="http://schemas.microsoft.com/office/2006/metadata/properties" xmlns:ns2="d32907c5-24ad-45fa-b08b-e299a201b8a6" xmlns:ns3="http://schemas.microsoft.com/sharepoint/v4" xmlns:ns4="cd8c0f0f-18b3-4f7c-a820-57c78a457cc7" targetNamespace="http://schemas.microsoft.com/office/2006/metadata/properties" ma:root="true" ma:fieldsID="f4705c4773717ceb262a3fb16820a5d9" ns2:_="" ns3:_="" ns4:_="">
    <xsd:import namespace="d32907c5-24ad-45fa-b08b-e299a201b8a6"/>
    <xsd:import namespace="http://schemas.microsoft.com/sharepoint/v4"/>
    <xsd:import namespace="cd8c0f0f-18b3-4f7c-a820-57c78a457cc7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pc986450c19f4993ae8e7844e81a8eba" minOccurs="0"/>
                <xsd:element ref="ns2:TaxCatchAll" minOccurs="0"/>
                <xsd:element ref="ns2:TaxCatchAllLabel" minOccurs="0"/>
                <xsd:element ref="ns3:IconOverlay" minOccurs="0"/>
                <xsd:element ref="ns4:Grouping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907c5-24ad-45fa-b08b-e299a201b8a6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8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pc986450c19f4993ae8e7844e81a8eba" ma:index="9" nillable="true" ma:taxonomy="true" ma:internalName="pc986450c19f4993ae8e7844e81a8eba" ma:taxonomyFieldName="Financial_x0020_Period" ma:displayName="Financial Year" ma:default="" ma:fieldId="{9c986450-c19f-4993-ae8e-7844e81a8eba}" ma:sspId="ad4ba584-9f2e-4c1f-a403-05b05b3bfc09" ma:termSetId="5b3413d0-018c-4504-8c48-0501abbcf62b" ma:anchorId="1450d112-b67f-4561-9e79-10b1c8b7a75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b4dba8e-bde8-4ac2-8551-f996d89d3c23}" ma:internalName="TaxCatchAll" ma:showField="CatchAllData" ma:web="d32907c5-24ad-45fa-b08b-e299a201b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b4dba8e-bde8-4ac2-8551-f996d89d3c23}" ma:internalName="TaxCatchAllLabel" ma:readOnly="true" ma:showField="CatchAllDataLabel" ma:web="d32907c5-24ad-45fa-b08b-e299a201b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c0f0f-18b3-4f7c-a820-57c78a457cc7" elementFormDefault="qualified">
    <xsd:import namespace="http://schemas.microsoft.com/office/2006/documentManagement/types"/>
    <xsd:import namespace="http://schemas.microsoft.com/office/infopath/2007/PartnerControls"/>
    <xsd:element name="Grouping" ma:index="14" ma:displayName="Grouping" ma:internalName="Groupi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6D98BB-691A-422A-A091-BE39F5EBAECF}">
  <ds:schemaRefs>
    <ds:schemaRef ds:uri="http://schemas.openxmlformats.org/package/2006/metadata/core-properties"/>
    <ds:schemaRef ds:uri="http://purl.org/dc/dcmitype/"/>
    <ds:schemaRef ds:uri="d32907c5-24ad-45fa-b08b-e299a201b8a6"/>
    <ds:schemaRef ds:uri="http://purl.org/dc/elements/1.1/"/>
    <ds:schemaRef ds:uri="http://schemas.microsoft.com/office/2006/metadata/properties"/>
    <ds:schemaRef ds:uri="cd8c0f0f-18b3-4f7c-a820-57c78a457cc7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sharepoint/v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6B9247-C4D3-40E7-AC8D-7DEA305490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57A61-71AF-4E20-9C36-CD31685ADE8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6F5A1DF3-A361-44FD-BDBD-2F89ECDA584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7593CE8-ED12-431A-A872-DD71A6B8F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907c5-24ad-45fa-b08b-e299a201b8a6"/>
    <ds:schemaRef ds:uri="http://schemas.microsoft.com/sharepoint/v4"/>
    <ds:schemaRef ds:uri="cd8c0f0f-18b3-4f7c-a820-57c78a457c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Cover</vt:lpstr>
      <vt:lpstr>2021-22 Fee Based Services</vt:lpstr>
      <vt:lpstr>2021-22 Quoted Services</vt:lpstr>
      <vt:lpstr>2021-22 Metering</vt:lpstr>
      <vt:lpstr>2021-22 Public Lighting</vt:lpstr>
      <vt:lpstr>CPI X-Factors &amp; Adjustments</vt:lpstr>
      <vt:lpstr>ACS Price Control Formula</vt:lpstr>
      <vt:lpstr>CPI Source</vt:lpstr>
      <vt:lpstr>'2021-22 Metering'!_ftn2</vt:lpstr>
      <vt:lpstr>'2021-22 Metering'!_ftnref2</vt:lpstr>
      <vt:lpstr>A2325846C_Latest</vt:lpstr>
    </vt:vector>
  </TitlesOfParts>
  <Company>TasNetworks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Esther Pither</dc:creator>
  <cp:lastModifiedBy>Shannon Culic</cp:lastModifiedBy>
  <cp:lastPrinted>2021-03-30T22:53:44Z</cp:lastPrinted>
  <dcterms:created xsi:type="dcterms:W3CDTF">2018-07-05T06:22:42Z</dcterms:created>
  <dcterms:modified xsi:type="dcterms:W3CDTF">2021-04-22T05:48:25Z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cordPoint_SubmissionDate">
    <vt:lpwstr/>
  </property>
  <property fmtid="{D5CDD505-2E9C-101B-9397-08002B2CF9AE}" pid="3" name="RecordPoint_RecordNumberSubmitted">
    <vt:lpwstr>R0001881716</vt:lpwstr>
  </property>
  <property fmtid="{D5CDD505-2E9C-101B-9397-08002B2CF9AE}" pid="4" name="Financial Period">
    <vt:lpwstr>3597;#2021-2022|74ffde60-5581-447c-a56b-c80cfe701b46</vt:lpwstr>
  </property>
  <property fmtid="{D5CDD505-2E9C-101B-9397-08002B2CF9AE}" pid="5" name="RecordPoint_ActiveItemSiteId">
    <vt:lpwstr>{0cefc182-ae07-4171-9131-5ca57d1739ab}</vt:lpwstr>
  </property>
  <property fmtid="{D5CDD505-2E9C-101B-9397-08002B2CF9AE}" pid="6" name="RecordPoint_ActiveItemListId">
    <vt:lpwstr>{cd8c0f0f-18b3-4f7c-a820-57c78a457cc7}</vt:lpwstr>
  </property>
  <property fmtid="{D5CDD505-2E9C-101B-9397-08002B2CF9AE}" pid="7" name="ContentTypeId">
    <vt:lpwstr>0x01010040455D106F859F468E6D452FBFEBB26800174C54FB34BBF04C9819D251BEF1E746002099F580B0EEC646B9939C887FCAA67F</vt:lpwstr>
  </property>
  <property fmtid="{D5CDD505-2E9C-101B-9397-08002B2CF9AE}" pid="8" name="RecordPoint_ActiveItemUniqueId">
    <vt:lpwstr>{9a51b862-5810-437c-97c0-54298125ab3a}</vt:lpwstr>
  </property>
  <property fmtid="{D5CDD505-2E9C-101B-9397-08002B2CF9AE}" pid="9" name="RecordPoint_ActiveItemMoved">
    <vt:lpwstr/>
  </property>
  <property fmtid="{D5CDD505-2E9C-101B-9397-08002B2CF9AE}" pid="10" name="RecordPoint_RecordFormat">
    <vt:lpwstr/>
  </property>
  <property fmtid="{D5CDD505-2E9C-101B-9397-08002B2CF9AE}" pid="11" name="RecordPoint_SubmissionCompleted">
    <vt:lpwstr>2021-04-20T23:12:07.8139958+10:00</vt:lpwstr>
  </property>
  <property fmtid="{D5CDD505-2E9C-101B-9397-08002B2CF9AE}" pid="12" name="RecordPoint_ActiveItemWebId">
    <vt:lpwstr>{c332c4e2-1c67-469b-b431-a240de2a6ebe}</vt:lpwstr>
  </property>
  <property fmtid="{D5CDD505-2E9C-101B-9397-08002B2CF9AE}" pid="13" name="RecordPoint_WorkflowType">
    <vt:lpwstr>ActiveSubmitStub</vt:lpwstr>
  </property>
</Properties>
</file>