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20" yWindow="1080" windowWidth="11100" windowHeight="7860" tabRatio="906"/>
  </bookViews>
  <sheets>
    <sheet name="Index" sheetId="4" r:id="rId1"/>
    <sheet name="Historic Opex Summary" sheetId="6" r:id="rId2"/>
    <sheet name="Hist Opex by Cat. Part Year" sheetId="1" state="hidden" r:id="rId3"/>
    <sheet name="Historic Opex by Category Yr1" sheetId="14" r:id="rId4"/>
    <sheet name="Historic Opex by Category Yr2" sheetId="15" r:id="rId5"/>
    <sheet name="Historic Opex by Category Yr3" sheetId="16" r:id="rId6"/>
    <sheet name="Historic Opex by Category Yr4" sheetId="17" r:id="rId7"/>
    <sheet name="Estimated Opex by Category Yr5" sheetId="18" r:id="rId8"/>
    <sheet name="Estimated Opex by Category Yr6" sheetId="44" r:id="rId9"/>
    <sheet name="Forecast Opex Summary" sheetId="7" r:id="rId10"/>
    <sheet name="Forecast Opex by Category Yr7" sheetId="3" r:id="rId11"/>
    <sheet name="Forecast Opex by Category Yr8" sheetId="19" r:id="rId12"/>
    <sheet name="Forecast Opex by Category Yr9" sheetId="20" r:id="rId13"/>
    <sheet name="Historic Capex by Category" sheetId="10" r:id="rId14"/>
    <sheet name="Hist Capex by Asset Class " sheetId="11" r:id="rId15"/>
    <sheet name="Hist Capex - Network" sheetId="41" r:id="rId16"/>
    <sheet name="Hist Capex - Non-Network" sheetId="42" r:id="rId17"/>
    <sheet name="Forecast Capex by Category" sheetId="32" r:id="rId18"/>
    <sheet name="Forecast Capex by Asset Class" sheetId="40" r:id="rId19"/>
    <sheet name="Forecast Capex - Network" sheetId="33" r:id="rId20"/>
    <sheet name="Forecast Capex - Non-Network" sheetId="43" r:id="rId21"/>
    <sheet name="Commentary on Opex" sheetId="13" r:id="rId22"/>
    <sheet name="Commentary on Historic Capex" sheetId="12" r:id="rId23"/>
    <sheet name="Commentary on Forecast Capex" sheetId="38" r:id="rId24"/>
    <sheet name="Opex Instructions" sheetId="23" r:id="rId25"/>
    <sheet name="Historic Capex Instructions" sheetId="24" r:id="rId26"/>
    <sheet name="Forecast Capex Instructions" sheetId="39" r:id="rId27"/>
  </sheets>
  <externalReferences>
    <externalReference r:id="rId28"/>
    <externalReference r:id="rId29"/>
    <externalReference r:id="rId30"/>
    <externalReference r:id="rId31"/>
    <externalReference r:id="rId32"/>
  </externalReferences>
  <definedNames>
    <definedName name="_xlnm._FilterDatabase" localSheetId="19" hidden="1">'Forecast Capex - Network'!$A$10:$D$87</definedName>
    <definedName name="_xlnm._FilterDatabase" localSheetId="20" hidden="1">'Forecast Capex - Non-Network'!$A$11:$A$16</definedName>
    <definedName name="_xlnm._FilterDatabase" localSheetId="15" hidden="1">'Hist Capex - Network'!$A$7:$M$87</definedName>
    <definedName name="e">[1]Strategies!$B$6:$Q$160</definedName>
    <definedName name="_xlnm.Print_Area" localSheetId="7">'Estimated Opex by Category Yr5'!$A$1:$M$67</definedName>
    <definedName name="_xlnm.Print_Area" localSheetId="8">'Estimated Opex by Category Yr6'!$A$1:$M$67</definedName>
    <definedName name="_xlnm.Print_Area" localSheetId="10">'Forecast Opex by Category Yr7'!$A$1:$K$67</definedName>
    <definedName name="_xlnm.Print_Area" localSheetId="11">'Forecast Opex by Category Yr8'!$A$1:$K$67</definedName>
    <definedName name="_xlnm.Print_Area" localSheetId="12">'Forecast Opex by Category Yr9'!$A$1:$L$67</definedName>
    <definedName name="_xlnm.Print_Area" localSheetId="9">'Forecast Opex Summary'!$A$1:$I$67</definedName>
    <definedName name="_xlnm.Print_Area" localSheetId="2">'Hist Opex by Cat. Part Year'!$A$1:$K$75</definedName>
    <definedName name="_xlnm.Print_Area" localSheetId="25">'Historic Capex Instructions'!$A$1:$D$25</definedName>
    <definedName name="_xlnm.Print_Area" localSheetId="3">'Historic Opex by Category Yr1'!$A$1:$M$67</definedName>
    <definedName name="_xlnm.Print_Area" localSheetId="4">'Historic Opex by Category Yr2'!$A$1:$M$67</definedName>
    <definedName name="_xlnm.Print_Area" localSheetId="5">'Historic Opex by Category Yr3'!$A$1:$M$67</definedName>
    <definedName name="_xlnm.Print_Area" localSheetId="6">'Historic Opex by Category Yr4'!$A$1:$M$67</definedName>
    <definedName name="_xlnm.Print_Area" localSheetId="1">'Historic Opex Summary'!$A$1:$M$69</definedName>
    <definedName name="Project_Lead_Times">'[2]Lead times'!$A$7:$D$23</definedName>
    <definedName name="Project_Lead_Times_Local">'[3]Lead times'!$A$5:$D$22</definedName>
    <definedName name="qryXLDateListOutput">#REF!</definedName>
    <definedName name="qryXLOutput">#REF!</definedName>
    <definedName name="qryXLOutputAssetClass">#REF!</definedName>
    <definedName name="qryXLOutputAssetClassGroups">#REF!</definedName>
    <definedName name="Source_Cost">'[4]Source Data'!$A$58:$AG$381</definedName>
    <definedName name="Strategies">[5]Strategies!$B$7:$Q$141</definedName>
  </definedNames>
  <calcPr calcId="125725" calcMode="manual" concurrentCalc="0"/>
</workbook>
</file>

<file path=xl/calcChain.xml><?xml version="1.0" encoding="utf-8"?>
<calcChain xmlns="http://schemas.openxmlformats.org/spreadsheetml/2006/main">
  <c r="R8" i="11"/>
  <c r="R9"/>
  <c r="R10"/>
  <c r="R11"/>
  <c r="R12"/>
  <c r="R13"/>
  <c r="R14"/>
  <c r="R18"/>
  <c r="R20"/>
  <c r="Q20"/>
  <c r="H89" i="33"/>
  <c r="H18" i="43"/>
  <c r="G89" i="33"/>
  <c r="G18" i="43"/>
  <c r="F89" i="33"/>
  <c r="F18" i="43"/>
  <c r="P8" i="11"/>
  <c r="P9"/>
  <c r="P10"/>
  <c r="P11"/>
  <c r="P12"/>
  <c r="P13"/>
  <c r="P14"/>
  <c r="P18"/>
  <c r="P20"/>
  <c r="O20"/>
  <c r="K21" i="10"/>
  <c r="K20"/>
  <c r="J21"/>
  <c r="I21"/>
  <c r="H21"/>
  <c r="G21"/>
  <c r="J43" i="6"/>
  <c r="I43"/>
  <c r="H43"/>
  <c r="G43"/>
  <c r="F43"/>
  <c r="E43"/>
  <c r="I50"/>
  <c r="I39"/>
  <c r="I54"/>
  <c r="I58"/>
  <c r="I66"/>
  <c r="H50"/>
  <c r="H31"/>
  <c r="H32"/>
  <c r="H33"/>
  <c r="H39"/>
  <c r="H58"/>
  <c r="H66"/>
  <c r="G50"/>
  <c r="G31"/>
  <c r="G32"/>
  <c r="G33"/>
  <c r="G39"/>
  <c r="G58"/>
  <c r="G66"/>
  <c r="F50"/>
  <c r="F31"/>
  <c r="F32"/>
  <c r="F33"/>
  <c r="F39"/>
  <c r="F58"/>
  <c r="F66"/>
  <c r="E50"/>
  <c r="E31"/>
  <c r="E32"/>
  <c r="E33"/>
  <c r="E39"/>
  <c r="E58"/>
  <c r="E66"/>
  <c r="J50"/>
  <c r="J39"/>
  <c r="J54"/>
  <c r="J58"/>
  <c r="J66"/>
  <c r="J60" i="44"/>
  <c r="E60" i="7"/>
  <c r="F60"/>
  <c r="D60"/>
  <c r="E50"/>
  <c r="E43"/>
  <c r="E39"/>
  <c r="E58"/>
  <c r="E66"/>
  <c r="F50"/>
  <c r="F43"/>
  <c r="F39"/>
  <c r="F58"/>
  <c r="F66"/>
  <c r="D50"/>
  <c r="D43"/>
  <c r="D39"/>
  <c r="D58"/>
  <c r="D66"/>
  <c r="L21" i="10"/>
  <c r="L20"/>
  <c r="I12" i="33"/>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9"/>
  <c r="I12" i="43"/>
  <c r="I13"/>
  <c r="I14"/>
  <c r="I15"/>
  <c r="I18"/>
  <c r="T18" i="11"/>
  <c r="S18"/>
  <c r="M58" i="41"/>
  <c r="T8" i="11"/>
  <c r="T9"/>
  <c r="T10"/>
  <c r="T11"/>
  <c r="T12"/>
  <c r="T13"/>
  <c r="T14"/>
  <c r="T20"/>
  <c r="S8"/>
  <c r="S9"/>
  <c r="S10"/>
  <c r="S11"/>
  <c r="S12"/>
  <c r="S13"/>
  <c r="S14"/>
  <c r="S15"/>
  <c r="S20"/>
  <c r="M59" i="41"/>
  <c r="M60"/>
  <c r="M61"/>
  <c r="M82"/>
  <c r="M30"/>
  <c r="M38"/>
  <c r="M49"/>
  <c r="M14"/>
  <c r="M16"/>
  <c r="G64" i="7"/>
  <c r="G52"/>
  <c r="G45"/>
  <c r="G46"/>
  <c r="G47"/>
  <c r="G48"/>
  <c r="G49"/>
  <c r="G50"/>
  <c r="G53"/>
  <c r="G54"/>
  <c r="G41"/>
  <c r="G42"/>
  <c r="G43"/>
  <c r="D31"/>
  <c r="E31"/>
  <c r="F31"/>
  <c r="G31"/>
  <c r="D32"/>
  <c r="E32"/>
  <c r="F32"/>
  <c r="G32"/>
  <c r="G33"/>
  <c r="G34"/>
  <c r="G35"/>
  <c r="G36"/>
  <c r="G37"/>
  <c r="G38"/>
  <c r="G39"/>
  <c r="G58"/>
  <c r="G61"/>
  <c r="G62"/>
  <c r="G63"/>
  <c r="G60"/>
  <c r="G66"/>
  <c r="H53" i="19"/>
  <c r="H53" i="20"/>
  <c r="H53" i="3"/>
  <c r="D19" i="24"/>
  <c r="K12" i="43"/>
  <c r="K13"/>
  <c r="K14"/>
  <c r="K15"/>
  <c r="B12" i="33"/>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C19" i="32"/>
  <c r="D19"/>
  <c r="E19"/>
  <c r="D12" i="33"/>
  <c r="K12"/>
  <c r="D13"/>
  <c r="K13"/>
  <c r="D14"/>
  <c r="K14"/>
  <c r="D15"/>
  <c r="K15"/>
  <c r="D16"/>
  <c r="K16"/>
  <c r="D17"/>
  <c r="K17"/>
  <c r="D18"/>
  <c r="K18"/>
  <c r="D19"/>
  <c r="K19"/>
  <c r="D20"/>
  <c r="K20"/>
  <c r="D21"/>
  <c r="K21"/>
  <c r="D22"/>
  <c r="K22"/>
  <c r="D23"/>
  <c r="K23"/>
  <c r="D24"/>
  <c r="O24" i="41"/>
  <c r="K24" i="33"/>
  <c r="D25"/>
  <c r="K25"/>
  <c r="D26"/>
  <c r="K26"/>
  <c r="D27"/>
  <c r="K27"/>
  <c r="D28"/>
  <c r="K28"/>
  <c r="D29"/>
  <c r="K29"/>
  <c r="D30"/>
  <c r="K30"/>
  <c r="D31"/>
  <c r="K31"/>
  <c r="D32"/>
  <c r="K32"/>
  <c r="D33"/>
  <c r="K33"/>
  <c r="D34"/>
  <c r="K34"/>
  <c r="D35"/>
  <c r="K35"/>
  <c r="D36"/>
  <c r="K36"/>
  <c r="D37"/>
  <c r="K37"/>
  <c r="D38"/>
  <c r="K38"/>
  <c r="D39"/>
  <c r="K39"/>
  <c r="D40"/>
  <c r="K40"/>
  <c r="D41"/>
  <c r="K41"/>
  <c r="D42"/>
  <c r="K42"/>
  <c r="D43"/>
  <c r="K43"/>
  <c r="D44"/>
  <c r="K44"/>
  <c r="D45"/>
  <c r="K45"/>
  <c r="D46"/>
  <c r="K46"/>
  <c r="D47"/>
  <c r="K47"/>
  <c r="D48"/>
  <c r="K48"/>
  <c r="D49"/>
  <c r="K49"/>
  <c r="D50"/>
  <c r="K50"/>
  <c r="D51"/>
  <c r="K51"/>
  <c r="D52"/>
  <c r="K52"/>
  <c r="D53"/>
  <c r="K53"/>
  <c r="D54"/>
  <c r="K54"/>
  <c r="D55"/>
  <c r="K55"/>
  <c r="D56"/>
  <c r="K56"/>
  <c r="D57"/>
  <c r="K57"/>
  <c r="D58"/>
  <c r="K58"/>
  <c r="D59"/>
  <c r="K59"/>
  <c r="D60"/>
  <c r="K60"/>
  <c r="D61"/>
  <c r="K61"/>
  <c r="D62"/>
  <c r="K62"/>
  <c r="D63"/>
  <c r="K63"/>
  <c r="D64"/>
  <c r="K64"/>
  <c r="D65"/>
  <c r="K65"/>
  <c r="D66"/>
  <c r="K66"/>
  <c r="D67"/>
  <c r="K67"/>
  <c r="D68"/>
  <c r="K68"/>
  <c r="D69"/>
  <c r="K69"/>
  <c r="D70"/>
  <c r="K70"/>
  <c r="D71"/>
  <c r="K71"/>
  <c r="D72"/>
  <c r="K72"/>
  <c r="D73"/>
  <c r="K73"/>
  <c r="D74"/>
  <c r="K74"/>
  <c r="D75"/>
  <c r="K75"/>
  <c r="D76"/>
  <c r="K76"/>
  <c r="D77"/>
  <c r="K77"/>
  <c r="D78"/>
  <c r="K78"/>
  <c r="D79"/>
  <c r="K79"/>
  <c r="D80"/>
  <c r="K80"/>
  <c r="D81"/>
  <c r="K81"/>
  <c r="D82"/>
  <c r="K82"/>
  <c r="D83"/>
  <c r="K83"/>
  <c r="D84"/>
  <c r="K84"/>
  <c r="D85"/>
  <c r="K85"/>
  <c r="D86"/>
  <c r="K86"/>
  <c r="D87"/>
  <c r="K87"/>
  <c r="H8" i="40"/>
  <c r="H9"/>
  <c r="H10"/>
  <c r="H11"/>
  <c r="H12"/>
  <c r="H13"/>
  <c r="H14"/>
  <c r="H15"/>
  <c r="H16"/>
  <c r="H17"/>
  <c r="H18"/>
  <c r="H19"/>
  <c r="H20"/>
  <c r="H21"/>
  <c r="H22"/>
  <c r="E24"/>
  <c r="F24"/>
  <c r="G24"/>
  <c r="H24"/>
  <c r="F9" i="32"/>
  <c r="F10"/>
  <c r="F11"/>
  <c r="F12"/>
  <c r="F14"/>
  <c r="F15"/>
  <c r="F16"/>
  <c r="F17"/>
  <c r="F19"/>
  <c r="M12" i="42"/>
  <c r="H20" i="11"/>
  <c r="G20" i="10"/>
  <c r="J20" i="11"/>
  <c r="H20" i="10"/>
  <c r="L20" i="11"/>
  <c r="I20" i="10"/>
  <c r="N20" i="11"/>
  <c r="J20" i="10"/>
  <c r="M13" i="42"/>
  <c r="M14"/>
  <c r="M15"/>
  <c r="M16"/>
  <c r="M17"/>
  <c r="M18"/>
  <c r="G20"/>
  <c r="H20"/>
  <c r="I20"/>
  <c r="J20"/>
  <c r="K20"/>
  <c r="L20"/>
  <c r="M20"/>
  <c r="G89" i="41"/>
  <c r="H89"/>
  <c r="I89"/>
  <c r="J89"/>
  <c r="K89"/>
  <c r="L89"/>
  <c r="M12"/>
  <c r="M13"/>
  <c r="M15"/>
  <c r="M17"/>
  <c r="M18"/>
  <c r="M19"/>
  <c r="M20"/>
  <c r="M21"/>
  <c r="M22"/>
  <c r="M23"/>
  <c r="M24"/>
  <c r="M25"/>
  <c r="M26"/>
  <c r="M27"/>
  <c r="M28"/>
  <c r="M29"/>
  <c r="M31"/>
  <c r="M32"/>
  <c r="M33"/>
  <c r="M34"/>
  <c r="M35"/>
  <c r="M36"/>
  <c r="M37"/>
  <c r="M39"/>
  <c r="M40"/>
  <c r="M41"/>
  <c r="M42"/>
  <c r="M43"/>
  <c r="M44"/>
  <c r="M45"/>
  <c r="M46"/>
  <c r="M47"/>
  <c r="M48"/>
  <c r="M50"/>
  <c r="M51"/>
  <c r="M52"/>
  <c r="M53"/>
  <c r="M54"/>
  <c r="M55"/>
  <c r="M56"/>
  <c r="M57"/>
  <c r="M62"/>
  <c r="M63"/>
  <c r="M64"/>
  <c r="M65"/>
  <c r="M66"/>
  <c r="M67"/>
  <c r="M68"/>
  <c r="M69"/>
  <c r="M70"/>
  <c r="M71"/>
  <c r="M72"/>
  <c r="M73"/>
  <c r="M74"/>
  <c r="M75"/>
  <c r="M76"/>
  <c r="M77"/>
  <c r="M78"/>
  <c r="M79"/>
  <c r="M80"/>
  <c r="M81"/>
  <c r="M83"/>
  <c r="M84"/>
  <c r="M85"/>
  <c r="M86"/>
  <c r="M87"/>
  <c r="M89"/>
  <c r="T15" i="11"/>
  <c r="G20"/>
  <c r="I20"/>
  <c r="K20"/>
  <c r="M20"/>
  <c r="G22"/>
  <c r="I22"/>
  <c r="K22"/>
  <c r="M22"/>
  <c r="O22"/>
  <c r="Q22"/>
  <c r="S22"/>
  <c r="M10" i="10"/>
  <c r="M11"/>
  <c r="M12"/>
  <c r="M13"/>
  <c r="M15"/>
  <c r="M20"/>
  <c r="M21"/>
  <c r="H11" i="20"/>
  <c r="D13" i="14"/>
  <c r="D13" i="15"/>
  <c r="D13" i="16"/>
  <c r="D13" i="17"/>
  <c r="H13" i="14"/>
  <c r="H13" i="15"/>
  <c r="H13" i="16"/>
  <c r="H13" i="17"/>
  <c r="D11" i="20"/>
  <c r="E13" i="14"/>
  <c r="E13" i="15"/>
  <c r="E13" i="16"/>
  <c r="E13" i="17"/>
  <c r="E11" i="20"/>
  <c r="F13" i="14"/>
  <c r="F13" i="15"/>
  <c r="F13" i="16"/>
  <c r="F13" i="17"/>
  <c r="F11" i="20"/>
  <c r="H12"/>
  <c r="D12"/>
  <c r="E12"/>
  <c r="F12"/>
  <c r="D13"/>
  <c r="E13"/>
  <c r="F13"/>
  <c r="H13"/>
  <c r="H15"/>
  <c r="D15"/>
  <c r="E15"/>
  <c r="F15"/>
  <c r="H16"/>
  <c r="D16"/>
  <c r="E16"/>
  <c r="F16"/>
  <c r="D17"/>
  <c r="E17"/>
  <c r="F17"/>
  <c r="H17"/>
  <c r="H19"/>
  <c r="D19"/>
  <c r="E19"/>
  <c r="F19"/>
  <c r="H20"/>
  <c r="D20"/>
  <c r="E20"/>
  <c r="F20"/>
  <c r="D21"/>
  <c r="E21"/>
  <c r="F21"/>
  <c r="H21"/>
  <c r="H23"/>
  <c r="D23"/>
  <c r="E23"/>
  <c r="F23"/>
  <c r="H24"/>
  <c r="D24"/>
  <c r="E24"/>
  <c r="F24"/>
  <c r="D25"/>
  <c r="E25"/>
  <c r="F25"/>
  <c r="H25"/>
  <c r="H27"/>
  <c r="D27"/>
  <c r="E27"/>
  <c r="F27"/>
  <c r="H28"/>
  <c r="D28"/>
  <c r="E28"/>
  <c r="F28"/>
  <c r="D29"/>
  <c r="E29"/>
  <c r="F29"/>
  <c r="H29"/>
  <c r="D31"/>
  <c r="E31"/>
  <c r="F31"/>
  <c r="H31"/>
  <c r="D32"/>
  <c r="E32"/>
  <c r="F32"/>
  <c r="H32"/>
  <c r="D33"/>
  <c r="E33"/>
  <c r="F33"/>
  <c r="H33"/>
  <c r="H34"/>
  <c r="H35"/>
  <c r="H36"/>
  <c r="H37"/>
  <c r="H38"/>
  <c r="H39"/>
  <c r="H41"/>
  <c r="H42"/>
  <c r="H43"/>
  <c r="H45"/>
  <c r="H46"/>
  <c r="H47"/>
  <c r="H48"/>
  <c r="H49"/>
  <c r="H50"/>
  <c r="H52"/>
  <c r="H54"/>
  <c r="H58"/>
  <c r="H60"/>
  <c r="H61"/>
  <c r="H62"/>
  <c r="H63"/>
  <c r="H64"/>
  <c r="H66"/>
  <c r="H11" i="19"/>
  <c r="D11"/>
  <c r="E11"/>
  <c r="F11"/>
  <c r="H12"/>
  <c r="D12"/>
  <c r="E12"/>
  <c r="F12"/>
  <c r="D13"/>
  <c r="E13"/>
  <c r="F13"/>
  <c r="H13"/>
  <c r="H15"/>
  <c r="D15"/>
  <c r="E15"/>
  <c r="F15"/>
  <c r="H16"/>
  <c r="D16"/>
  <c r="E16"/>
  <c r="F16"/>
  <c r="D17"/>
  <c r="E17"/>
  <c r="F17"/>
  <c r="H17"/>
  <c r="H19"/>
  <c r="D19"/>
  <c r="E19"/>
  <c r="F19"/>
  <c r="H20"/>
  <c r="D20"/>
  <c r="E20"/>
  <c r="F20"/>
  <c r="D21"/>
  <c r="E21"/>
  <c r="F21"/>
  <c r="H21"/>
  <c r="H23"/>
  <c r="D23"/>
  <c r="E23"/>
  <c r="F23"/>
  <c r="H24"/>
  <c r="D24"/>
  <c r="E24"/>
  <c r="F24"/>
  <c r="D25"/>
  <c r="E25"/>
  <c r="F25"/>
  <c r="H25"/>
  <c r="H27"/>
  <c r="D27"/>
  <c r="E27"/>
  <c r="F27"/>
  <c r="H28"/>
  <c r="D28"/>
  <c r="E28"/>
  <c r="F28"/>
  <c r="D29"/>
  <c r="E29"/>
  <c r="F29"/>
  <c r="H29"/>
  <c r="D31"/>
  <c r="E31"/>
  <c r="F31"/>
  <c r="H31"/>
  <c r="D32"/>
  <c r="E32"/>
  <c r="F32"/>
  <c r="H32"/>
  <c r="D33"/>
  <c r="E33"/>
  <c r="F33"/>
  <c r="H33"/>
  <c r="H34"/>
  <c r="H35"/>
  <c r="H36"/>
  <c r="H37"/>
  <c r="H38"/>
  <c r="H39"/>
  <c r="H41"/>
  <c r="H42"/>
  <c r="H43"/>
  <c r="H45"/>
  <c r="H46"/>
  <c r="H47"/>
  <c r="H48"/>
  <c r="H49"/>
  <c r="H50"/>
  <c r="H52"/>
  <c r="H54"/>
  <c r="H58"/>
  <c r="H60"/>
  <c r="H61"/>
  <c r="H62"/>
  <c r="H63"/>
  <c r="H64"/>
  <c r="H66"/>
  <c r="H11" i="3"/>
  <c r="D11"/>
  <c r="E11"/>
  <c r="F11"/>
  <c r="H12"/>
  <c r="D12"/>
  <c r="E12"/>
  <c r="F12"/>
  <c r="D13"/>
  <c r="E13"/>
  <c r="F13"/>
  <c r="H13"/>
  <c r="H15"/>
  <c r="D15"/>
  <c r="E15"/>
  <c r="F15"/>
  <c r="H16"/>
  <c r="D16"/>
  <c r="E16"/>
  <c r="F16"/>
  <c r="D17"/>
  <c r="E17"/>
  <c r="F17"/>
  <c r="H17"/>
  <c r="H19"/>
  <c r="D19"/>
  <c r="E19"/>
  <c r="F19"/>
  <c r="H20"/>
  <c r="D20"/>
  <c r="E20"/>
  <c r="F20"/>
  <c r="D21"/>
  <c r="E21"/>
  <c r="F21"/>
  <c r="H21"/>
  <c r="H23"/>
  <c r="D23"/>
  <c r="E23"/>
  <c r="F23"/>
  <c r="H24"/>
  <c r="D24"/>
  <c r="E24"/>
  <c r="F24"/>
  <c r="D25"/>
  <c r="E25"/>
  <c r="F25"/>
  <c r="H25"/>
  <c r="H27"/>
  <c r="D27"/>
  <c r="E27"/>
  <c r="F27"/>
  <c r="H28"/>
  <c r="D28"/>
  <c r="E28"/>
  <c r="F28"/>
  <c r="D29"/>
  <c r="E29"/>
  <c r="F29"/>
  <c r="H29"/>
  <c r="D31"/>
  <c r="E31"/>
  <c r="F31"/>
  <c r="H31"/>
  <c r="D32"/>
  <c r="E32"/>
  <c r="F32"/>
  <c r="H32"/>
  <c r="D33"/>
  <c r="E33"/>
  <c r="F33"/>
  <c r="H33"/>
  <c r="H34"/>
  <c r="H35"/>
  <c r="H36"/>
  <c r="H37"/>
  <c r="H38"/>
  <c r="H39"/>
  <c r="H41"/>
  <c r="H42"/>
  <c r="H43"/>
  <c r="H45"/>
  <c r="H46"/>
  <c r="H47"/>
  <c r="H48"/>
  <c r="H49"/>
  <c r="H50"/>
  <c r="H52"/>
  <c r="H54"/>
  <c r="H58"/>
  <c r="H60"/>
  <c r="H61"/>
  <c r="H62"/>
  <c r="H63"/>
  <c r="H64"/>
  <c r="H66"/>
  <c r="G11" i="7"/>
  <c r="G12"/>
  <c r="D13"/>
  <c r="E13"/>
  <c r="F13"/>
  <c r="G13"/>
  <c r="G15"/>
  <c r="G16"/>
  <c r="D17"/>
  <c r="E17"/>
  <c r="F17"/>
  <c r="G17"/>
  <c r="G19"/>
  <c r="G20"/>
  <c r="D21"/>
  <c r="E21"/>
  <c r="F21"/>
  <c r="G21"/>
  <c r="G23"/>
  <c r="G24"/>
  <c r="D25"/>
  <c r="E25"/>
  <c r="F25"/>
  <c r="G25"/>
  <c r="G27"/>
  <c r="G28"/>
  <c r="D29"/>
  <c r="E29"/>
  <c r="F29"/>
  <c r="G29"/>
  <c r="C43"/>
  <c r="G55"/>
  <c r="G56"/>
  <c r="G57"/>
  <c r="J11" i="6"/>
  <c r="H11" i="44"/>
  <c r="D11"/>
  <c r="E11"/>
  <c r="F11"/>
  <c r="J12" i="6"/>
  <c r="H12" i="44"/>
  <c r="D12"/>
  <c r="E12"/>
  <c r="F12"/>
  <c r="D13"/>
  <c r="E13"/>
  <c r="F13"/>
  <c r="H13"/>
  <c r="J15" i="6"/>
  <c r="H15" i="44"/>
  <c r="D17" i="14"/>
  <c r="D17" i="15"/>
  <c r="D17" i="16"/>
  <c r="D17" i="17"/>
  <c r="H17" i="14"/>
  <c r="H17" i="15"/>
  <c r="H17" i="16"/>
  <c r="H17" i="17"/>
  <c r="D15" i="44"/>
  <c r="E17" i="14"/>
  <c r="E17" i="15"/>
  <c r="E17" i="16"/>
  <c r="E17" i="17"/>
  <c r="E15" i="44"/>
  <c r="F17" i="14"/>
  <c r="F17" i="15"/>
  <c r="F17" i="16"/>
  <c r="F17" i="17"/>
  <c r="F15" i="44"/>
  <c r="J16" i="6"/>
  <c r="H16" i="44"/>
  <c r="D16"/>
  <c r="E16"/>
  <c r="F16"/>
  <c r="D17"/>
  <c r="E17"/>
  <c r="F17"/>
  <c r="H17"/>
  <c r="J19" i="6"/>
  <c r="H19" i="44"/>
  <c r="D21" i="14"/>
  <c r="D21" i="15"/>
  <c r="D21" i="16"/>
  <c r="D21" i="17"/>
  <c r="H21" i="14"/>
  <c r="H21" i="15"/>
  <c r="H21" i="16"/>
  <c r="H21" i="17"/>
  <c r="D19" i="44"/>
  <c r="E21" i="14"/>
  <c r="E21" i="15"/>
  <c r="E21" i="16"/>
  <c r="E21" i="17"/>
  <c r="E19" i="44"/>
  <c r="F21" i="14"/>
  <c r="F21" i="15"/>
  <c r="F21" i="16"/>
  <c r="F21" i="17"/>
  <c r="F19" i="44"/>
  <c r="J20" i="6"/>
  <c r="H20" i="44"/>
  <c r="D20"/>
  <c r="E20"/>
  <c r="F20"/>
  <c r="D21"/>
  <c r="E21"/>
  <c r="F21"/>
  <c r="H21"/>
  <c r="J23" i="6"/>
  <c r="H23" i="44"/>
  <c r="D25" i="14"/>
  <c r="D25" i="15"/>
  <c r="D25" i="16"/>
  <c r="D25" i="17"/>
  <c r="H25" i="14"/>
  <c r="H25" i="15"/>
  <c r="H25" i="16"/>
  <c r="H25" i="17"/>
  <c r="D23" i="44"/>
  <c r="E25" i="14"/>
  <c r="E25" i="15"/>
  <c r="E25" i="16"/>
  <c r="E25" i="17"/>
  <c r="E23" i="44"/>
  <c r="F25" i="14"/>
  <c r="F25" i="15"/>
  <c r="F25" i="16"/>
  <c r="F25" i="17"/>
  <c r="F23" i="44"/>
  <c r="J24" i="6"/>
  <c r="H24" i="44"/>
  <c r="D24"/>
  <c r="E24"/>
  <c r="F24"/>
  <c r="D25"/>
  <c r="E25"/>
  <c r="F25"/>
  <c r="H25"/>
  <c r="J27" i="6"/>
  <c r="H27" i="44"/>
  <c r="D29" i="14"/>
  <c r="D29" i="15"/>
  <c r="D29" i="16"/>
  <c r="D29" i="17"/>
  <c r="H29" i="14"/>
  <c r="H29" i="15"/>
  <c r="H29" i="16"/>
  <c r="H29" i="17"/>
  <c r="D27" i="44"/>
  <c r="E29" i="14"/>
  <c r="E29" i="15"/>
  <c r="E29" i="16"/>
  <c r="E29" i="17"/>
  <c r="E27" i="44"/>
  <c r="F29" i="14"/>
  <c r="F29" i="15"/>
  <c r="F29" i="16"/>
  <c r="F29" i="17"/>
  <c r="F27" i="44"/>
  <c r="J28" i="6"/>
  <c r="H28" i="44"/>
  <c r="D28"/>
  <c r="E28"/>
  <c r="F28"/>
  <c r="D29"/>
  <c r="E29"/>
  <c r="F29"/>
  <c r="H29"/>
  <c r="D31"/>
  <c r="E31"/>
  <c r="F31"/>
  <c r="H31"/>
  <c r="D32"/>
  <c r="E32"/>
  <c r="F32"/>
  <c r="H32"/>
  <c r="D33"/>
  <c r="E33"/>
  <c r="F33"/>
  <c r="H33"/>
  <c r="H34"/>
  <c r="H35"/>
  <c r="H36"/>
  <c r="H37"/>
  <c r="H38"/>
  <c r="H39"/>
  <c r="J39"/>
  <c r="H41"/>
  <c r="H42"/>
  <c r="H43"/>
  <c r="J43"/>
  <c r="H45"/>
  <c r="H46"/>
  <c r="H47"/>
  <c r="H48"/>
  <c r="H49"/>
  <c r="H50"/>
  <c r="J50"/>
  <c r="H52"/>
  <c r="H54"/>
  <c r="H58"/>
  <c r="J58"/>
  <c r="H60"/>
  <c r="H61"/>
  <c r="H66"/>
  <c r="J66"/>
  <c r="I11" i="6"/>
  <c r="H11" i="18"/>
  <c r="D11"/>
  <c r="E11"/>
  <c r="F11"/>
  <c r="I12" i="6"/>
  <c r="H12" i="18"/>
  <c r="D12"/>
  <c r="E12"/>
  <c r="F12"/>
  <c r="D13"/>
  <c r="E13"/>
  <c r="F13"/>
  <c r="H13"/>
  <c r="I15" i="6"/>
  <c r="H15" i="18"/>
  <c r="D15"/>
  <c r="E15"/>
  <c r="F15"/>
  <c r="I16" i="6"/>
  <c r="H16" i="18"/>
  <c r="D16"/>
  <c r="E16"/>
  <c r="F16"/>
  <c r="D17"/>
  <c r="E17"/>
  <c r="F17"/>
  <c r="H17"/>
  <c r="I19" i="6"/>
  <c r="H19" i="18"/>
  <c r="D19"/>
  <c r="E19"/>
  <c r="F19"/>
  <c r="I20" i="6"/>
  <c r="H20" i="18"/>
  <c r="D20"/>
  <c r="E20"/>
  <c r="F20"/>
  <c r="D21"/>
  <c r="E21"/>
  <c r="F21"/>
  <c r="H21"/>
  <c r="I23" i="6"/>
  <c r="H23" i="18"/>
  <c r="D23"/>
  <c r="E23"/>
  <c r="F23"/>
  <c r="I24" i="6"/>
  <c r="H24" i="18"/>
  <c r="D24"/>
  <c r="E24"/>
  <c r="F24"/>
  <c r="D25"/>
  <c r="E25"/>
  <c r="F25"/>
  <c r="H25"/>
  <c r="I27" i="6"/>
  <c r="H27" i="18"/>
  <c r="D27"/>
  <c r="E27"/>
  <c r="F27"/>
  <c r="I28" i="6"/>
  <c r="H28" i="18"/>
  <c r="D28"/>
  <c r="E28"/>
  <c r="F28"/>
  <c r="D29"/>
  <c r="E29"/>
  <c r="F29"/>
  <c r="H29"/>
  <c r="D31"/>
  <c r="E31"/>
  <c r="F31"/>
  <c r="H31"/>
  <c r="D32"/>
  <c r="E32"/>
  <c r="F32"/>
  <c r="H32"/>
  <c r="D33"/>
  <c r="E33"/>
  <c r="F33"/>
  <c r="H33"/>
  <c r="H34"/>
  <c r="H35"/>
  <c r="H36"/>
  <c r="H37"/>
  <c r="H38"/>
  <c r="H39"/>
  <c r="J39"/>
  <c r="H41"/>
  <c r="H42"/>
  <c r="H43"/>
  <c r="J43"/>
  <c r="H45"/>
  <c r="H46"/>
  <c r="H47"/>
  <c r="H48"/>
  <c r="H49"/>
  <c r="H50"/>
  <c r="J50"/>
  <c r="H52"/>
  <c r="H54"/>
  <c r="H58"/>
  <c r="J58"/>
  <c r="H60"/>
  <c r="H61"/>
  <c r="H66"/>
  <c r="J66"/>
  <c r="D31" i="17"/>
  <c r="E31"/>
  <c r="F31"/>
  <c r="H31"/>
  <c r="D32"/>
  <c r="E32"/>
  <c r="F32"/>
  <c r="H32"/>
  <c r="D33"/>
  <c r="E33"/>
  <c r="F33"/>
  <c r="H33"/>
  <c r="H39"/>
  <c r="H43"/>
  <c r="H50"/>
  <c r="H58"/>
  <c r="H66"/>
  <c r="D31" i="16"/>
  <c r="E31"/>
  <c r="F31"/>
  <c r="H31"/>
  <c r="D32"/>
  <c r="E32"/>
  <c r="F32"/>
  <c r="H32"/>
  <c r="D33"/>
  <c r="E33"/>
  <c r="F33"/>
  <c r="H33"/>
  <c r="H39"/>
  <c r="H43"/>
  <c r="H50"/>
  <c r="H58"/>
  <c r="H66"/>
  <c r="D31" i="15"/>
  <c r="E31"/>
  <c r="F31"/>
  <c r="H31"/>
  <c r="D32"/>
  <c r="E32"/>
  <c r="F32"/>
  <c r="H32"/>
  <c r="D33"/>
  <c r="E33"/>
  <c r="F33"/>
  <c r="H33"/>
  <c r="H39"/>
  <c r="H43"/>
  <c r="H50"/>
  <c r="H58"/>
  <c r="H66"/>
  <c r="D31" i="14"/>
  <c r="E31"/>
  <c r="F31"/>
  <c r="H31"/>
  <c r="D32"/>
  <c r="E32"/>
  <c r="F32"/>
  <c r="H32"/>
  <c r="D33"/>
  <c r="E33"/>
  <c r="F33"/>
  <c r="H33"/>
  <c r="H39"/>
  <c r="H43"/>
  <c r="H50"/>
  <c r="H58"/>
  <c r="H66"/>
  <c r="K11" i="6"/>
  <c r="K12"/>
  <c r="E13"/>
  <c r="F13"/>
  <c r="G13"/>
  <c r="H13"/>
  <c r="I13"/>
  <c r="J13"/>
  <c r="K13"/>
  <c r="K15"/>
  <c r="K16"/>
  <c r="E17"/>
  <c r="F17"/>
  <c r="G17"/>
  <c r="H17"/>
  <c r="I17"/>
  <c r="J17"/>
  <c r="K17"/>
  <c r="K19"/>
  <c r="K20"/>
  <c r="E21"/>
  <c r="F21"/>
  <c r="G21"/>
  <c r="H21"/>
  <c r="I21"/>
  <c r="J21"/>
  <c r="K21"/>
  <c r="K23"/>
  <c r="K24"/>
  <c r="E25"/>
  <c r="F25"/>
  <c r="G25"/>
  <c r="H25"/>
  <c r="I25"/>
  <c r="J25"/>
  <c r="K25"/>
  <c r="K27"/>
  <c r="K28"/>
  <c r="E29"/>
  <c r="F29"/>
  <c r="G29"/>
  <c r="H29"/>
  <c r="I29"/>
  <c r="J29"/>
  <c r="K29"/>
  <c r="K31"/>
  <c r="K32"/>
  <c r="K33"/>
  <c r="L33"/>
  <c r="K34"/>
  <c r="L34"/>
  <c r="K35"/>
  <c r="L35"/>
  <c r="K36"/>
  <c r="L36"/>
  <c r="K37"/>
  <c r="L37"/>
  <c r="K38"/>
  <c r="L38"/>
  <c r="K39"/>
  <c r="L39"/>
  <c r="K41"/>
  <c r="L41"/>
  <c r="K42"/>
  <c r="L42"/>
  <c r="K43"/>
  <c r="L43"/>
  <c r="K45"/>
  <c r="L45"/>
  <c r="K46"/>
  <c r="L46"/>
  <c r="K47"/>
  <c r="L47"/>
  <c r="K48"/>
  <c r="L48"/>
  <c r="K49"/>
  <c r="L49"/>
  <c r="K50"/>
  <c r="L50"/>
  <c r="K52"/>
  <c r="L52"/>
  <c r="K54"/>
  <c r="L54"/>
  <c r="K55"/>
  <c r="K56"/>
  <c r="K57"/>
  <c r="K58"/>
  <c r="L58"/>
  <c r="K60"/>
  <c r="L60"/>
  <c r="K61"/>
  <c r="L61"/>
  <c r="K66"/>
  <c r="L66"/>
  <c r="E68"/>
  <c r="F68"/>
  <c r="G68"/>
  <c r="H68"/>
  <c r="I68"/>
  <c r="J68"/>
</calcChain>
</file>

<file path=xl/comments1.xml><?xml version="1.0" encoding="utf-8"?>
<comments xmlns="http://schemas.openxmlformats.org/spreadsheetml/2006/main">
  <authors>
    <author>Nick Cimdins</author>
  </authors>
  <commentList>
    <comment ref="J61" authorId="0">
      <text>
        <r>
          <rPr>
            <b/>
            <sz val="9"/>
            <color indexed="81"/>
            <rFont val="Tahoma"/>
            <family val="2"/>
          </rPr>
          <t>Nick Cimdins:</t>
        </r>
        <r>
          <rPr>
            <sz val="9"/>
            <color indexed="81"/>
            <rFont val="Tahoma"/>
            <family val="2"/>
          </rPr>
          <t xml:space="preserve">
per Kate J email 21 Jan 13 (saved in Nick C TRR workfolder)</t>
        </r>
      </text>
    </comment>
  </commentList>
</comments>
</file>

<file path=xl/comments2.xml><?xml version="1.0" encoding="utf-8"?>
<comments xmlns="http://schemas.openxmlformats.org/spreadsheetml/2006/main">
  <authors>
    <author>Nick Cimdins</author>
  </authors>
  <commentList>
    <comment ref="J60" authorId="0">
      <text>
        <r>
          <rPr>
            <b/>
            <sz val="9"/>
            <color indexed="81"/>
            <rFont val="Tahoma"/>
            <family val="2"/>
          </rPr>
          <t>Nick Cimdins:</t>
        </r>
        <r>
          <rPr>
            <sz val="9"/>
            <color indexed="81"/>
            <rFont val="Tahoma"/>
            <family val="2"/>
          </rPr>
          <t xml:space="preserve">
p.158 Final Decision (converted to nominal)</t>
        </r>
      </text>
    </comment>
    <comment ref="J61" authorId="0">
      <text>
        <r>
          <rPr>
            <b/>
            <sz val="9"/>
            <color indexed="81"/>
            <rFont val="Tahoma"/>
            <family val="2"/>
          </rPr>
          <t>Nick Cimdins:</t>
        </r>
        <r>
          <rPr>
            <sz val="9"/>
            <color indexed="81"/>
            <rFont val="Tahoma"/>
            <family val="2"/>
          </rPr>
          <t xml:space="preserve">
p.164 Final Decision (converted to nominal)</t>
        </r>
      </text>
    </comment>
  </commentList>
</comments>
</file>

<file path=xl/comments3.xml><?xml version="1.0" encoding="utf-8"?>
<comments xmlns="http://schemas.openxmlformats.org/spreadsheetml/2006/main">
  <authors>
    <author>Nick Cimdins</author>
  </authors>
  <commentList>
    <comment ref="J60" authorId="0">
      <text>
        <r>
          <rPr>
            <b/>
            <sz val="9"/>
            <color indexed="81"/>
            <rFont val="Tahoma"/>
            <family val="2"/>
          </rPr>
          <t>Nick Cimdins:</t>
        </r>
        <r>
          <rPr>
            <sz val="9"/>
            <color indexed="81"/>
            <rFont val="Tahoma"/>
            <family val="2"/>
          </rPr>
          <t xml:space="preserve">
p.158 Final Decision (converted to nominal)</t>
        </r>
      </text>
    </comment>
    <comment ref="J61" authorId="0">
      <text>
        <r>
          <rPr>
            <b/>
            <sz val="9"/>
            <color indexed="81"/>
            <rFont val="Tahoma"/>
            <family val="2"/>
          </rPr>
          <t>Nick Cimdins:</t>
        </r>
        <r>
          <rPr>
            <sz val="9"/>
            <color indexed="81"/>
            <rFont val="Tahoma"/>
            <family val="2"/>
          </rPr>
          <t xml:space="preserve">
p.164 Final Decision (converted to nominal)</t>
        </r>
      </text>
    </comment>
  </commentList>
</comments>
</file>

<file path=xl/comments4.xml><?xml version="1.0" encoding="utf-8"?>
<comments xmlns="http://schemas.openxmlformats.org/spreadsheetml/2006/main">
  <authors>
    <author>Nick Cimdins</author>
  </authors>
  <commentList>
    <comment ref="D52" authorId="0">
      <text>
        <r>
          <rPr>
            <b/>
            <sz val="9"/>
            <color indexed="81"/>
            <rFont val="Tahoma"/>
            <family val="2"/>
          </rPr>
          <t>Nick Cimdins:</t>
        </r>
        <r>
          <rPr>
            <sz val="9"/>
            <color indexed="81"/>
            <rFont val="Tahoma"/>
            <family val="2"/>
          </rPr>
          <t xml:space="preserve">
Per Charlotte Coster email to Nick C (saved in Nick C TRR workfolder)</t>
        </r>
      </text>
    </comment>
    <comment ref="E52" authorId="0">
      <text>
        <r>
          <rPr>
            <b/>
            <sz val="9"/>
            <color indexed="81"/>
            <rFont val="Tahoma"/>
            <family val="2"/>
          </rPr>
          <t>Nick Cimdins:</t>
        </r>
        <r>
          <rPr>
            <sz val="9"/>
            <color indexed="81"/>
            <rFont val="Tahoma"/>
            <family val="2"/>
          </rPr>
          <t xml:space="preserve">
Per Charlotte Coster email to Nick C (saved in Nick C TRR workfolder)</t>
        </r>
      </text>
    </comment>
    <comment ref="F52" authorId="0">
      <text>
        <r>
          <rPr>
            <b/>
            <sz val="9"/>
            <color indexed="81"/>
            <rFont val="Tahoma"/>
            <family val="2"/>
          </rPr>
          <t>Nick Cimdins:</t>
        </r>
        <r>
          <rPr>
            <sz val="9"/>
            <color indexed="81"/>
            <rFont val="Tahoma"/>
            <family val="2"/>
          </rPr>
          <t xml:space="preserve">
Per Charlotte Coster email to Nick C (saved in Nick C TRR workfolder)</t>
        </r>
      </text>
    </comment>
    <comment ref="D60" authorId="0">
      <text>
        <r>
          <rPr>
            <b/>
            <sz val="9"/>
            <color indexed="81"/>
            <rFont val="Tahoma"/>
            <family val="2"/>
          </rPr>
          <t>Nick Cimdins:</t>
        </r>
        <r>
          <rPr>
            <sz val="9"/>
            <color indexed="81"/>
            <rFont val="Tahoma"/>
            <family val="2"/>
          </rPr>
          <t xml:space="preserve">
Per Charlotte Coster email to Nick C (saved in Nick C TRR workfolder)</t>
        </r>
      </text>
    </comment>
    <comment ref="D61" authorId="0">
      <text>
        <r>
          <rPr>
            <b/>
            <sz val="9"/>
            <color indexed="81"/>
            <rFont val="Tahoma"/>
            <family val="2"/>
          </rPr>
          <t>Nick Cimdins:</t>
        </r>
        <r>
          <rPr>
            <sz val="9"/>
            <color indexed="81"/>
            <rFont val="Tahoma"/>
            <family val="2"/>
          </rPr>
          <t xml:space="preserve">
per Kate J email 21 Jan 13 (saved in Nick C TRR workfolder)</t>
        </r>
      </text>
    </comment>
    <comment ref="E61" authorId="0">
      <text>
        <r>
          <rPr>
            <b/>
            <sz val="9"/>
            <color indexed="81"/>
            <rFont val="Tahoma"/>
            <family val="2"/>
          </rPr>
          <t>Nick Cimdins:</t>
        </r>
        <r>
          <rPr>
            <sz val="9"/>
            <color indexed="81"/>
            <rFont val="Tahoma"/>
            <family val="2"/>
          </rPr>
          <t xml:space="preserve">
per Kate J email 21 Jan 13 (saved in Nick C TRR workfolder)</t>
        </r>
      </text>
    </comment>
    <comment ref="F61" authorId="0">
      <text>
        <r>
          <rPr>
            <b/>
            <sz val="9"/>
            <color indexed="81"/>
            <rFont val="Tahoma"/>
            <family val="2"/>
          </rPr>
          <t>Nick Cimdins:</t>
        </r>
        <r>
          <rPr>
            <sz val="9"/>
            <color indexed="81"/>
            <rFont val="Tahoma"/>
            <family val="2"/>
          </rPr>
          <t xml:space="preserve">
per Kate J email 21 Jan 13 (saved in Nick C TRR workfolder)</t>
        </r>
      </text>
    </comment>
  </commentList>
</comments>
</file>

<file path=xl/comments5.xml><?xml version="1.0" encoding="utf-8"?>
<comments xmlns="http://schemas.openxmlformats.org/spreadsheetml/2006/main">
  <authors>
    <author>Nick Cimdins</author>
  </authors>
  <commentList>
    <comment ref="G79" authorId="0">
      <text>
        <r>
          <rPr>
            <b/>
            <sz val="9"/>
            <color indexed="81"/>
            <rFont val="Tahoma"/>
            <family val="2"/>
          </rPr>
          <t>Nick Cimdins:</t>
        </r>
        <r>
          <rPr>
            <sz val="9"/>
            <color indexed="81"/>
            <rFont val="Tahoma"/>
            <family val="2"/>
          </rPr>
          <t xml:space="preserve">
source data incorrect, have fixed link</t>
        </r>
      </text>
    </comment>
  </commentList>
</comments>
</file>

<file path=xl/sharedStrings.xml><?xml version="1.0" encoding="utf-8"?>
<sst xmlns="http://schemas.openxmlformats.org/spreadsheetml/2006/main" count="1827" uniqueCount="506">
  <si>
    <t>Home</t>
  </si>
  <si>
    <t xml:space="preserve">Field Maintenance  </t>
  </si>
  <si>
    <t xml:space="preserve">$ million, nominal </t>
  </si>
  <si>
    <t>Routine</t>
  </si>
  <si>
    <t>Condition-Based</t>
  </si>
  <si>
    <t>Corrective</t>
  </si>
  <si>
    <t xml:space="preserve">Revenue Cap Allowance </t>
  </si>
  <si>
    <t>TOTAL</t>
  </si>
  <si>
    <t>Insurance</t>
  </si>
  <si>
    <t>Communications</t>
  </si>
  <si>
    <t>Grand Total</t>
  </si>
  <si>
    <t>Subtotal</t>
  </si>
  <si>
    <t>$ million nominal</t>
  </si>
  <si>
    <t>Total</t>
  </si>
  <si>
    <t>Revenue Cap Allowance</t>
  </si>
  <si>
    <t>Other</t>
  </si>
  <si>
    <t>TOTAL CAPEX</t>
  </si>
  <si>
    <t>NETWORK</t>
  </si>
  <si>
    <t>$M, Nominal</t>
  </si>
  <si>
    <t>Asset class</t>
  </si>
  <si>
    <t>Communications (other assets)</t>
  </si>
  <si>
    <t>Easements</t>
  </si>
  <si>
    <t>Land</t>
  </si>
  <si>
    <t>Vehicles</t>
  </si>
  <si>
    <t>INDEX</t>
  </si>
  <si>
    <t>Historic Capex by Category</t>
  </si>
  <si>
    <t>The commentary should address the following:</t>
  </si>
  <si>
    <t>In addition, the TNSP is requested to provide:</t>
  </si>
  <si>
    <t>Commentary</t>
  </si>
  <si>
    <t>Supporting information</t>
  </si>
  <si>
    <t>Commentary on Historic Capex</t>
  </si>
  <si>
    <t>&gt;Key Performance Indicators – are these benchmarked against other transmission companies?</t>
  </si>
  <si>
    <t>Historic Opex</t>
  </si>
  <si>
    <t>Historic Capex</t>
  </si>
  <si>
    <t>3.2 HISTORIC CAPEX by asset class</t>
  </si>
  <si>
    <t>Click on orange box for link to pages</t>
  </si>
  <si>
    <t>1.1 HISTORIC OPEX by expenditure category</t>
  </si>
  <si>
    <t>1.2 HISTORIC OPEX by expenditure category</t>
  </si>
  <si>
    <t>1.3 HISTORIC OPEX by expenditure category</t>
  </si>
  <si>
    <t>1.4 HISTORIC OPEX by expenditure category</t>
  </si>
  <si>
    <t>1.5 HISTORIC OPEX by expenditure category</t>
  </si>
  <si>
    <t>1.6 HISTORIC OPEX by expenditure category</t>
  </si>
  <si>
    <t>2.2 FORECAST OPEX by expenditure category</t>
  </si>
  <si>
    <t>2.3 FORECAST OPEX by expenditure category</t>
  </si>
  <si>
    <t>2.4 FORECAST OPEX by expenditure category</t>
  </si>
  <si>
    <t>PURPOSE OF INFORMATION AND USE BY THE AER:</t>
  </si>
  <si>
    <t>Data to be input on the basis of the definitions provided.</t>
  </si>
  <si>
    <r>
      <t xml:space="preserve">Corrective maintenance: </t>
    </r>
    <r>
      <rPr>
        <sz val="10"/>
        <rFont val="Arial"/>
        <family val="2"/>
      </rPr>
      <t>activities that restore a failed component to an operational state.</t>
    </r>
  </si>
  <si>
    <t>The capex categories are essentially divided between Network and Non-network.  Network includes augmentation capex which is subject to the Regulatory Test.</t>
  </si>
  <si>
    <t>DEFINITIONS:</t>
  </si>
  <si>
    <r>
      <t>Capex:</t>
    </r>
    <r>
      <rPr>
        <sz val="10"/>
        <rFont val="Arial"/>
      </rPr>
      <t xml:space="preserve"> expenditure that satisfies one or more of the following requirements - relates to the purchase or construction of a new asset; increases the functionality of the asset; or extends the service life of the asset. </t>
    </r>
  </si>
  <si>
    <t>Table 1.1</t>
  </si>
  <si>
    <t>Table 2.1</t>
  </si>
  <si>
    <t>Table 3.1</t>
  </si>
  <si>
    <t>Table 4.1</t>
  </si>
  <si>
    <t>Table 5.1</t>
  </si>
  <si>
    <t>Historic Capex Instructions</t>
  </si>
  <si>
    <t>Commentary on Opex</t>
  </si>
  <si>
    <t>Opex Instructions</t>
  </si>
  <si>
    <t>Revenue Reset Information Pro Formas</t>
  </si>
  <si>
    <t>Link to Opex instructions - Table 6.1</t>
  </si>
  <si>
    <t>Link to Capex Instructions - Table 6.2</t>
  </si>
  <si>
    <t>Link to Opex Commentary - Table 5.1</t>
  </si>
  <si>
    <t>Link to Historic Capex by category - Table 3.1</t>
  </si>
  <si>
    <t>Financial year</t>
  </si>
  <si>
    <r>
      <t>FDC:</t>
    </r>
    <r>
      <rPr>
        <sz val="10"/>
        <rFont val="Arial"/>
      </rPr>
      <t xml:space="preserve"> financing during construction - finance charges up to the point of completion of the project.</t>
    </r>
  </si>
  <si>
    <r>
      <t xml:space="preserve">Opex: </t>
    </r>
    <r>
      <rPr>
        <sz val="10"/>
        <rFont val="Arial"/>
        <family val="2"/>
      </rPr>
      <t>expenditure related to operating and maintaining assets which is not capex.</t>
    </r>
  </si>
  <si>
    <r>
      <t xml:space="preserve">Routine maintenance: </t>
    </r>
    <r>
      <rPr>
        <sz val="10"/>
        <rFont val="Arial"/>
        <family val="2"/>
      </rPr>
      <t>recurrent activities undertaken to maintain assets.</t>
    </r>
  </si>
  <si>
    <t>Customer contributions are to be noted separately.</t>
  </si>
  <si>
    <t>Estimated Commissioning Date</t>
  </si>
  <si>
    <t>REASON FOR PROJECT</t>
  </si>
  <si>
    <t xml:space="preserve">This pro forma is designed to provide context and background for the quantitative forecast capex templates, by specifying matters that the AER will take into account in assessing the TNSP’s proposed expenditure.  </t>
  </si>
  <si>
    <t>Table 6.1</t>
  </si>
  <si>
    <t>Forecast Opex</t>
  </si>
  <si>
    <t>Forecast Capex</t>
  </si>
  <si>
    <t>Forecast Capex by Category</t>
  </si>
  <si>
    <t>Forecast Capex Instructions</t>
  </si>
  <si>
    <t>Link to Historic Capex Instructions - Table 6.2</t>
  </si>
  <si>
    <t>Link to Historic Capex Commentary - Table 5.2</t>
  </si>
  <si>
    <t>Link to Forecast Capex Instructions - Table 6.3</t>
  </si>
  <si>
    <t>Link to Forecast Capex by category - Table 4.1</t>
  </si>
  <si>
    <t>Link to Forecast Capex commentary - Table 5.3</t>
  </si>
  <si>
    <t>Materials</t>
  </si>
  <si>
    <t>BUSINESS IT</t>
  </si>
  <si>
    <t>NON NETWORK</t>
  </si>
  <si>
    <t>TOTAL FORECAST CAPEX</t>
  </si>
  <si>
    <t>6.1 OPEX - Instructions and definitions</t>
  </si>
  <si>
    <t>&gt;Major opex risks and mitigation strategies.</t>
  </si>
  <si>
    <t>&gt;Reference to the project's assessment in the TNSP's Annual Planning Reports.</t>
  </si>
  <si>
    <t>&gt;Details of management induced capex efficiencies which have reduced costs.</t>
  </si>
  <si>
    <r>
      <t xml:space="preserve">&gt;Major </t>
    </r>
    <r>
      <rPr>
        <sz val="10"/>
        <rFont val="Arial"/>
      </rPr>
      <t>project risks and strategies undertaken to mitigate them.</t>
    </r>
  </si>
  <si>
    <t>Capex amounts should be entered on an as-incurred basis, excluding customer contributions.</t>
  </si>
  <si>
    <t>&gt;Details of management induced opex efficiencies achieved.</t>
  </si>
  <si>
    <t xml:space="preserve">Historic Capex by Asset Class </t>
  </si>
  <si>
    <t>Maintenance</t>
  </si>
  <si>
    <t>Labour</t>
  </si>
  <si>
    <t>Sub-Totals</t>
  </si>
  <si>
    <t>Lines</t>
  </si>
  <si>
    <t>Secondary Systems</t>
  </si>
  <si>
    <t>Substations</t>
  </si>
  <si>
    <t xml:space="preserve">Labour </t>
  </si>
  <si>
    <t>Summary</t>
  </si>
  <si>
    <t>Total Labour</t>
  </si>
  <si>
    <t>Total Maintenance</t>
  </si>
  <si>
    <t>Operations</t>
  </si>
  <si>
    <t>Sub-Total Labour</t>
  </si>
  <si>
    <t>Sub-Total Materials</t>
  </si>
  <si>
    <t>Total Maintenance Materials</t>
  </si>
  <si>
    <t>Total Other Materials</t>
  </si>
  <si>
    <t>Project ID</t>
  </si>
  <si>
    <t>Project Description</t>
  </si>
  <si>
    <t>$M nominal</t>
  </si>
  <si>
    <t>4.2 FORECAST CAPEX by asset class</t>
  </si>
  <si>
    <t>Link to Capex Instructions - Table 6.3</t>
  </si>
  <si>
    <t>Link to Forecast by Asset Class - Table 4.2</t>
  </si>
  <si>
    <t>Link to Historic Capex by Asset Class - Table 3.2</t>
  </si>
  <si>
    <t xml:space="preserve"> Commissioning Date</t>
  </si>
  <si>
    <t>Instructions / Definitions</t>
  </si>
  <si>
    <t>1.7 HISTORIC OPEX by expenditure category</t>
  </si>
  <si>
    <t>Historic Opex by Category - Summary</t>
  </si>
  <si>
    <t>Key cost drivers and explanation for material differences over time</t>
  </si>
  <si>
    <t>2.1  FORECAST OPEX by expenditure category</t>
  </si>
  <si>
    <t>Project Category</t>
  </si>
  <si>
    <t>3.1 HISTORIC CAPEX by project category</t>
  </si>
  <si>
    <t>Replacements</t>
  </si>
  <si>
    <t xml:space="preserve">NON-LOAD DRIVEN </t>
  </si>
  <si>
    <t>Security/Compliance</t>
  </si>
  <si>
    <t xml:space="preserve">SUPPORT THE BUSINESS </t>
  </si>
  <si>
    <t>Buildings</t>
  </si>
  <si>
    <t>Motor Vehicles</t>
  </si>
  <si>
    <t>Information Technology</t>
  </si>
  <si>
    <t>Yearly expenditure by project (inclusive of FDC)</t>
  </si>
  <si>
    <t>Reg Test / Business Case (Y/N)</t>
  </si>
  <si>
    <t>Reg Test / Business Case Cost Estimate</t>
  </si>
  <si>
    <t>Category^</t>
  </si>
  <si>
    <t>^refers to Categories set out in table 3.1 (e.g Augmentation, Replacement etc)</t>
  </si>
  <si>
    <t xml:space="preserve">3.3 HISTORIC CAPEX - NETWORK - by project </t>
  </si>
  <si>
    <t>^refers to Categories in table 3.1 (e.g Information Technology, Motor Vehicles etc)</t>
  </si>
  <si>
    <t>4.1 FORECAST CAPEX by project category</t>
  </si>
  <si>
    <t>^refers to the categories used in table 4.1 (eg Information Technology, Motor Vehicles etc)</t>
  </si>
  <si>
    <t>Historic Capex - Non-Network</t>
  </si>
  <si>
    <t>Historic Capex - Network</t>
  </si>
  <si>
    <t>Forecast Opex by Category - Summary</t>
  </si>
  <si>
    <t>5.1 Historic and Forecast Opex Commentary proforma: key cost drivers</t>
  </si>
  <si>
    <t>&gt;Were these increases foreseeable? If not, why not?</t>
  </si>
  <si>
    <t>&gt;A discussion on the relationship between opex and capex.</t>
  </si>
  <si>
    <t>&gt;Details of changes in accounting policies over the past regulatory period and how they may have impacted on opex in general or specific opex items.</t>
  </si>
  <si>
    <t xml:space="preserve">Commentary on cost drivers and material changes affecting the upcoming regulatory period </t>
  </si>
  <si>
    <t>Link to Historic Opex Summary - Table 1.1</t>
  </si>
  <si>
    <t>Link to Forecast Opex Summary - Table 2.1</t>
  </si>
  <si>
    <t>Link to Historic Capex - Non-Network - Table 3.4</t>
  </si>
  <si>
    <t>Link to Historic Capex - Network - Table 3.3</t>
  </si>
  <si>
    <t>5.2 Historic Capex Commentary Proforma: reasons for variance</t>
  </si>
  <si>
    <t>&gt;The main reasons for the project being undertaken (eg. demand growth)</t>
  </si>
  <si>
    <t>&gt;Relevant Annual Planning Reports.</t>
  </si>
  <si>
    <t xml:space="preserve">5.3 Forecast Capex Commentary Proforma: reasons for project </t>
  </si>
  <si>
    <t xml:space="preserve">Table 4.3 provides a column where reasons for the project can be provided.  This pro forma provides the opportunity for more detailed reasons to be given for factors influencing the proposed spend, including load growth, planned generation and the range of foreseable scenarios and their probabilities of occuring.  </t>
  </si>
  <si>
    <t>&gt;The theme sets upon which the proposed capex spend is based</t>
  </si>
  <si>
    <t>&gt; Project specific information in addition to the cost information provided in the forward capex templates.</t>
  </si>
  <si>
    <t>&gt;Details of its capital expenditure and approvals processes.</t>
  </si>
  <si>
    <t>&gt;Details of its overall asset management strategy/plan.</t>
  </si>
  <si>
    <t>&gt;Consultants reports on the probabilistic methodology adopted, its assumptions, inputs and detailed information on the outcomes.</t>
  </si>
  <si>
    <t>Theme sets and Scenarios modelled</t>
  </si>
  <si>
    <t>Link to Forecast Capex - Network - Table 4.3</t>
  </si>
  <si>
    <t>Link to Forecast Capex - Non-Network - Table 4.4</t>
  </si>
  <si>
    <r>
      <t xml:space="preserve">Condition based maintenance: </t>
    </r>
    <r>
      <rPr>
        <sz val="10"/>
        <rFont val="Arial"/>
        <family val="2"/>
      </rPr>
      <t>maintenance</t>
    </r>
    <r>
      <rPr>
        <b/>
        <sz val="10"/>
        <rFont val="Arial"/>
        <family val="2"/>
      </rPr>
      <t xml:space="preserve"> </t>
    </r>
    <r>
      <rPr>
        <sz val="10"/>
        <rFont val="Arial"/>
        <family val="2"/>
      </rPr>
      <t>activities based on inspection/assessment of the condition of an asset.</t>
    </r>
  </si>
  <si>
    <r>
      <t>Key cost drivers:</t>
    </r>
    <r>
      <rPr>
        <sz val="10"/>
        <rFont val="Arial"/>
      </rPr>
      <t xml:space="preserve"> significant factors driving expenditure such as age and condition of assets, size of network, CPI, labour costs, legislative requirements.</t>
    </r>
  </si>
  <si>
    <t>6.2 HISTORIC CAPEX - Instructions and definitions</t>
  </si>
  <si>
    <t>INSTRUCTIONS:</t>
  </si>
  <si>
    <t>Categorisation of capex should be performed according to the primary reason for expenditure.</t>
  </si>
  <si>
    <r>
      <t>Project Description:</t>
    </r>
    <r>
      <rPr>
        <sz val="10"/>
        <rFont val="Arial"/>
        <family val="2"/>
      </rPr>
      <t xml:space="preserve"> A short description of the project</t>
    </r>
  </si>
  <si>
    <t>6.3 FORECAST CAPEX - Instructions and definitions</t>
  </si>
  <si>
    <t>Reason for Variance from Cost Estimate / Expected Commissioning Date</t>
  </si>
  <si>
    <t xml:space="preserve">4.4 FORECAST CAPEX - Non-Network - by project </t>
  </si>
  <si>
    <t xml:space="preserve">3.4 HISTORIC CAPEX - Non-Network - by project </t>
  </si>
  <si>
    <t>&gt;The main cost drivers for the particular opex item (eg changes in CPI, legislative and regulatory requirements, environmental factors).</t>
  </si>
  <si>
    <t>&gt;Definitions of ‘opex’ and ‘capex’ used by the business.  Further, the TNSP should provide definitions for the categories and activities used in the opex templates.  These definitions should be added to the definition section in table 6.1</t>
  </si>
  <si>
    <t>&gt; The scenarios derived from the above theme sets and their relevant probabilities.</t>
  </si>
  <si>
    <t>The historic worksheets (1.1 to 1.7) are a key input into the AER's assessment of a TNSP's historic opex performance to assist it in establishing a starting point from which to set efficient opex for the next regulatory period.</t>
  </si>
  <si>
    <t>Key cost drivers for expenditure are important to the AER's understanding of what has happened in the current regulatory period and any step changes in opex claimed for the next regulatory period.</t>
  </si>
  <si>
    <t>Key cost drivers for expenditure: reasons for material changes in costs should be expanded upon in the relevant opex commentary proforma.</t>
  </si>
  <si>
    <t xml:space="preserve"> Business Case (Y/N)</t>
  </si>
  <si>
    <t xml:space="preserve"> Business Case Cost Estimate</t>
  </si>
  <si>
    <t>Business Case (Y/N)</t>
  </si>
  <si>
    <t>The forecast worksheets (2.1 to 2.6) are a key input into the AER's assessment of a TNSPs proposed forecast opex.</t>
  </si>
  <si>
    <t>INSTRUCTIONS</t>
  </si>
  <si>
    <t>DEFINITIONS</t>
  </si>
  <si>
    <t>This pro forma is designed to allow the TNSP to provide context and background for the quantitative opex templates.</t>
  </si>
  <si>
    <r>
      <t xml:space="preserve">The historic opex tables (1.1 - 1.7) provide a column where the key cost drivers for </t>
    </r>
    <r>
      <rPr>
        <i/>
        <sz val="10"/>
        <rFont val="Arial"/>
        <family val="2"/>
      </rPr>
      <t>historic opex</t>
    </r>
    <r>
      <rPr>
        <sz val="10"/>
        <rFont val="Arial"/>
      </rPr>
      <t xml:space="preserve"> should be briefly listed.  This commentary pro forma provides opportunity for more detailed explanations regarding material changes in particular expenses over the relevant regulatory period.  </t>
    </r>
  </si>
  <si>
    <r>
      <t xml:space="preserve">The forecast opex tables (2.1 - 2.7) provide a similar column where the key cost drivers for </t>
    </r>
    <r>
      <rPr>
        <i/>
        <sz val="10"/>
        <rFont val="Arial"/>
        <family val="2"/>
      </rPr>
      <t>forecast opex</t>
    </r>
    <r>
      <rPr>
        <sz val="10"/>
        <rFont val="Arial"/>
      </rPr>
      <t xml:space="preserve"> should be briefly listed.  This commentary pro forma provides the opportunity for more detailed explanations regarding material changes in particular forecast expenses.</t>
    </r>
  </si>
  <si>
    <t>Commentary on cost drivers and material changes over the current regulatory period</t>
  </si>
  <si>
    <t>Specifying expenditure by project enables the AER to select projects on which to undertake more detailed analysis.</t>
  </si>
  <si>
    <t>Reasons for variance: if actual expenditure materially varies from the amount determined under the Regulatory Test/Business case, or the date of commissioning was later than planned, then reasons should be given on the Historic Capex Commentary pro forma with a brief reference in the 'Reasons for variance' column of Table 3.3 and 3.4.</t>
  </si>
  <si>
    <r>
      <t xml:space="preserve">Business case: </t>
    </r>
    <r>
      <rPr>
        <sz val="10"/>
        <rFont val="Arial"/>
        <family val="2"/>
      </rPr>
      <t>a detailed cost/benefit</t>
    </r>
    <r>
      <rPr>
        <b/>
        <sz val="10"/>
        <rFont val="Arial"/>
        <family val="2"/>
      </rPr>
      <t xml:space="preserve"> </t>
    </r>
    <r>
      <rPr>
        <sz val="10"/>
        <rFont val="Arial"/>
        <family val="2"/>
      </rPr>
      <t>analysis undertaken to support an investment.</t>
    </r>
  </si>
  <si>
    <r>
      <t xml:space="preserve">Project ID: </t>
    </r>
    <r>
      <rPr>
        <sz val="10"/>
        <rFont val="Arial"/>
        <family val="2"/>
      </rPr>
      <t>A unique numerical identifier for a given project</t>
    </r>
  </si>
  <si>
    <r>
      <t>Regulatory Test:</t>
    </r>
    <r>
      <rPr>
        <sz val="10"/>
        <rFont val="Arial"/>
      </rPr>
      <t xml:space="preserve"> the test as promulgated by the ACCC to assess augmentation expenditure. A prudency test must be applied to other capex undertaken in the current regulatory period.</t>
    </r>
  </si>
  <si>
    <t>This pro forma is designed to allow TNSP's to provide context and background for the quantitative historic capex templates.</t>
  </si>
  <si>
    <r>
      <t xml:space="preserve">Tables 3.3 &amp; 3.4 provide a column where reasons for capex cost variances may be briefly listed.  This pro forma provides the opportunity for more detailed reasons to be given for material differences between actual project costs and amounts included in the </t>
    </r>
    <r>
      <rPr>
        <sz val="10"/>
        <rFont val="Arial"/>
        <family val="2"/>
      </rPr>
      <t>regulatory test/business case assessment.</t>
    </r>
    <r>
      <rPr>
        <sz val="10"/>
        <rFont val="Arial"/>
      </rPr>
      <t xml:space="preserve">  </t>
    </r>
  </si>
  <si>
    <t>&gt;The main reasons for material cost variances for the particular project (eg changes in material costs, legislative and regulatory requirements, environmental factors, technology changes) and whether they were forseeable.</t>
  </si>
  <si>
    <t>&gt;How does the project align with the TNSP's asset management strategy/plan?</t>
  </si>
  <si>
    <t xml:space="preserve">&gt;The main reason for any material variance in commissioning date (e.g delays in supply of materials, environmental approvals etc) and whether they were forseeable. </t>
  </si>
  <si>
    <t>Commentary on reasons for variance</t>
  </si>
  <si>
    <t>Cost</t>
  </si>
  <si>
    <t>FDC</t>
  </si>
  <si>
    <t>TOTAL FDC</t>
  </si>
  <si>
    <t>Forecast Capex by Asset Class</t>
  </si>
  <si>
    <t>Forecast Capex - Network</t>
  </si>
  <si>
    <t>Forecast Capex - Non-Network</t>
  </si>
  <si>
    <t xml:space="preserve">4.3 FORECAST CAPEX - NETWORK - by project </t>
  </si>
  <si>
    <t>^refers to Categories set out in table 4.1 (e.g Augmentation, Replacement etc)</t>
  </si>
  <si>
    <t>Link to Forecast Capex Commentary - Table 5.3</t>
  </si>
  <si>
    <t>Commentary on Forecast Capex</t>
  </si>
  <si>
    <t>The templates are key inputs into the AER's assessment of forecast capex and will enable an analysis of the proposed expenditure.</t>
  </si>
  <si>
    <t>Network Switching Centre</t>
  </si>
  <si>
    <t>Secondary</t>
  </si>
  <si>
    <t>Transmission Lines</t>
  </si>
  <si>
    <t>Switchgear</t>
  </si>
  <si>
    <t>Transformers</t>
  </si>
  <si>
    <t>Reactive</t>
  </si>
  <si>
    <t>Establishment</t>
  </si>
  <si>
    <t>Finance</t>
  </si>
  <si>
    <t>HR</t>
  </si>
  <si>
    <t xml:space="preserve">IT </t>
  </si>
  <si>
    <t>System Recurrent</t>
  </si>
  <si>
    <t>Non-System</t>
  </si>
  <si>
    <t>OHS</t>
  </si>
  <si>
    <t>System Non-Recurrent</t>
  </si>
  <si>
    <t>Taxes and Charges</t>
  </si>
  <si>
    <t>Asset Works Program</t>
  </si>
  <si>
    <t>Asset Management Support</t>
  </si>
  <si>
    <t>TOTAL OPEX</t>
  </si>
  <si>
    <t>Total Non-System</t>
  </si>
  <si>
    <t>Total System Non-Recurrent</t>
  </si>
  <si>
    <t>Total System Recurrent</t>
  </si>
  <si>
    <t>IT</t>
  </si>
  <si>
    <t>Other Business support</t>
  </si>
  <si>
    <t>Year 1</t>
  </si>
  <si>
    <t>Year 2</t>
  </si>
  <si>
    <t>Year 3</t>
  </si>
  <si>
    <t>Year 4</t>
  </si>
  <si>
    <t>Year 5</t>
  </si>
  <si>
    <t>Any part years</t>
  </si>
  <si>
    <t>Historic Opex by Category Year 1</t>
  </si>
  <si>
    <t>Historic Opex by Category Year 2</t>
  </si>
  <si>
    <t>Historic Opex by Category Year 3</t>
  </si>
  <si>
    <t>Historic Opex by Category Year 4</t>
  </si>
  <si>
    <t>Forecast Opex by Category Year 7</t>
  </si>
  <si>
    <t>Forecast Opex by Category Year 8</t>
  </si>
  <si>
    <t>Forecast Opex by Category Year 9</t>
  </si>
  <si>
    <t>Year 6</t>
  </si>
  <si>
    <t>Year 7</t>
  </si>
  <si>
    <t>Year 8</t>
  </si>
  <si>
    <t>Year 9</t>
  </si>
  <si>
    <t>Any Part Year</t>
  </si>
  <si>
    <t>$ million, real (as of year 6)</t>
  </si>
  <si>
    <t>$ million, real (as of year 6))</t>
  </si>
  <si>
    <t>Note: These definitions are a guide only.  TNSPs can adapt the definition section as necessary, given consultation with the AER.</t>
  </si>
  <si>
    <t>Templates must be completed according to the instructions contained in the AER's Submission Guidelines.</t>
  </si>
  <si>
    <t xml:space="preserve">All cells must be filled out where possible, especially in relation to any commentary on variances. </t>
  </si>
  <si>
    <t>Values for years 4 and 5 are estimated values only</t>
  </si>
  <si>
    <t>Templates must be completed in accordance with the instructions contained in the AER's Submission Guidelines and Cost Allocation Guidelines.</t>
  </si>
  <si>
    <t>All expenditure must relate to the provision of prescribed transmission services.</t>
  </si>
  <si>
    <t>The templates are key inputs into the AER's assessment of historic capex and will assist in the analysis of the TNSP's forecast capex claim.</t>
  </si>
  <si>
    <t>Values for years 4 and 5 are estimated values only.</t>
  </si>
  <si>
    <t>Capex amounts should be entered exclusive of customer contributions.</t>
  </si>
  <si>
    <t>The TNSP is also requested to provide consultants' reports on the probabilistic methodology adopted, including information on theme sets and scenarios upon which the proposed capex spend is based. Further, details on the consultants assumptions, inputs and detailed information on the outcomes are requested.</t>
  </si>
  <si>
    <t>Year 1
2008/09</t>
  </si>
  <si>
    <t>Year 2
2009/10</t>
  </si>
  <si>
    <t>Year 3
2010/11</t>
  </si>
  <si>
    <t>Year 4
2011/12</t>
  </si>
  <si>
    <t>Year 5
2012/13</t>
  </si>
  <si>
    <t>Management Fee</t>
  </si>
  <si>
    <t>Self Insurance Costs</t>
  </si>
  <si>
    <t>Inventory Adjustment</t>
  </si>
  <si>
    <t>Availability Rebate</t>
  </si>
  <si>
    <t>Easement Tax</t>
  </si>
  <si>
    <t>Compliance</t>
  </si>
  <si>
    <t>Asset failure risk</t>
  </si>
  <si>
    <t>Year 6
2013/14</t>
  </si>
  <si>
    <t>Purchase of servers, PCs, printers, plotters and other IT related equipment</t>
  </si>
  <si>
    <t>All costs associated with the fit out and upgrade of non system related buildings</t>
  </si>
  <si>
    <t>Purchase of furniture items for the office (desks chairs, fridges etc)</t>
  </si>
  <si>
    <t>Tools and equipment required to perform the maintenance the replacement activities associated with the Network</t>
  </si>
  <si>
    <t>Vehicles and specialist plant required to undertake the maintenance on the network</t>
  </si>
  <si>
    <t>All other non system capital expenditure</t>
  </si>
  <si>
    <t>Year 1 - 2008/09</t>
  </si>
  <si>
    <t>Year 2 - 2009/10</t>
  </si>
  <si>
    <t>Year 3 - 2010/11</t>
  </si>
  <si>
    <t>Year 4 - 2011/12</t>
  </si>
  <si>
    <t>Year 5 - 2012/13</t>
  </si>
  <si>
    <t>Year 6 - 2013/14</t>
  </si>
  <si>
    <t>Year 7
2014/15</t>
  </si>
  <si>
    <t>Not applicable to SP AusNet</t>
  </si>
  <si>
    <t>Field maintenance splits have been derived form SP AusNet project types.
OMS = Scheduled Maintenance = Routine
OMU = Unscheduled Maintenance = Condition based
OME = Emergency Maintenance = Corrective.</t>
  </si>
  <si>
    <t>GFC in 2008 caused spike in defined benefit superannuation liability, reversed in 2009</t>
  </si>
  <si>
    <t>2009/10 changed IT service delivery (EBS)</t>
  </si>
  <si>
    <t>Decline reflects realised cost efficiencies in project delivery and reprioritisation of funding towards capex</t>
  </si>
  <si>
    <t>Forecast maintenance splits based on historical relativities</t>
  </si>
  <si>
    <t>Year 8
2015/16</t>
  </si>
  <si>
    <t>Year 9
2016/17</t>
  </si>
  <si>
    <t>Group 3 roll-in</t>
  </si>
  <si>
    <t>Other explanations are included on the 'Hist Opex Summary' sheet, where applicable, and in the submission document</t>
  </si>
  <si>
    <t>Year 7 - 2014/15</t>
  </si>
  <si>
    <t>Year 8 - 2015/16</t>
  </si>
  <si>
    <t>Year 9 - 2016/17</t>
  </si>
  <si>
    <t>Liability has been increasing because of perceived bushfire risk, SP AusNet’s claim history and increasing capex</t>
  </si>
  <si>
    <t>2014/15</t>
  </si>
  <si>
    <t>2015/16</t>
  </si>
  <si>
    <t>2016/17</t>
  </si>
  <si>
    <t>Multiple projects make up each program (~400 individual projects)</t>
  </si>
  <si>
    <t>Multiple commission dates for each program and in some cases, individual projects can have components commissioned at different stages - details on individual projects/programs available on request</t>
  </si>
  <si>
    <t>Multiple projects make up each program (~360 individual projects)</t>
  </si>
  <si>
    <t>Y/N*</t>
  </si>
  <si>
    <t>* Not all tools purchases require business case as limits are not met for individual purchases</t>
  </si>
  <si>
    <t>Have assumed benchmark for final two years of regulatory period</t>
  </si>
  <si>
    <t>Increases in Operations a result in improved understanding of cost centres based on ABC Survet results</t>
  </si>
  <si>
    <t>Fluctuation between 2008/09 and 2010/11 result of: (1) org structure review and (2) ABC survey results</t>
  </si>
  <si>
    <t>Maintenance splits are indicative, based on information contained within SPN's asset management system</t>
  </si>
  <si>
    <t>Replacements - major stations</t>
  </si>
  <si>
    <t>Replacements - other</t>
  </si>
  <si>
    <t>Primary reason for increase is land tax (2008/09: $2.4M, 2011/12: $4.0M)</t>
  </si>
  <si>
    <t>Reg Test / Business Case Cost Estimate (to be spent current reg period)</t>
  </si>
  <si>
    <t>New category - 220kv CB replacement</t>
  </si>
  <si>
    <t>New category - Oil CB Replacement Program</t>
  </si>
  <si>
    <t>New category - replacement of CTs, VTs &amp; CVTs</t>
  </si>
  <si>
    <t>New category - Civil infrastructure</t>
  </si>
  <si>
    <t>Refer submission document for explanation of escalators which apply across all categories</t>
  </si>
  <si>
    <t xml:space="preserve">Step up in 2014/15 mosty driven by Corrosion Management program ($3.2M) , with carbon pricing ($0.8M) and comms maintenance ($0.9M) also contributing </t>
  </si>
  <si>
    <t>Innovation program commences in 2014/15 ($0.4M, increasing to $0.7M in 2015/16 and 2016/17), allocated to support</t>
  </si>
  <si>
    <t>Planning on establishing a 'Controller Training Simulator' in 2014/15</t>
  </si>
  <si>
    <t>$1.6M allocated to OHS for step change related to Security of Critical Infrastructure (Terminal Stations)</t>
  </si>
  <si>
    <t>$1.4M p.a. opex associated with transitional arrangements to be incurred in 2015/16 and 2016/17</t>
  </si>
  <si>
    <t>IT step changes include network security ($0.3M), SCADA security ($0.2M) and Market Reporting and Operations ($0.2M)</t>
  </si>
  <si>
    <t>Unable to aggregate as not all held in SPN's database - individual business cases can be produced on request</t>
  </si>
  <si>
    <t>Communications (buildings, towers and site infrastructure)</t>
  </si>
  <si>
    <t>Computer Equipment/Projects</t>
  </si>
  <si>
    <t>Property - Buildings</t>
  </si>
  <si>
    <t>Vehicles/Plant</t>
  </si>
  <si>
    <t>Tools and Equipment</t>
  </si>
  <si>
    <t>Multiple projects make up each program (not all of which have been assigned project numbers yet)</t>
  </si>
  <si>
    <t>2008/09</t>
  </si>
  <si>
    <t>2009/10</t>
  </si>
  <si>
    <t>2010/11</t>
  </si>
  <si>
    <t>2011/12</t>
  </si>
  <si>
    <t>2012/13 (Est)</t>
  </si>
  <si>
    <t>2013/14 (Est)</t>
  </si>
  <si>
    <t>Year 5
2012/13 (Est)</t>
  </si>
  <si>
    <t>Year 6 
2013/14 (Est)</t>
  </si>
  <si>
    <t>Year 5 
2012/13 (est)</t>
  </si>
  <si>
    <t>Year 6 
2013/14 (est)</t>
  </si>
  <si>
    <t>Timing - business case had all expenditure completed in prior period</t>
  </si>
  <si>
    <t>N/A</t>
  </si>
  <si>
    <t>N</t>
  </si>
  <si>
    <t>Y</t>
  </si>
  <si>
    <t>Savings achieved on transformer procurement and design, plus timing differences</t>
  </si>
  <si>
    <t xml:space="preserve"> Delay in Planning Permit approval from the council  </t>
  </si>
  <si>
    <t xml:space="preserve"> Delays in Planning Phase  </t>
  </si>
  <si>
    <t>Reduced material cost and internal as opposed to external labour employed on project contribute to variance</t>
  </si>
  <si>
    <t>Reduced transmission supply cost the major contributor to variance</t>
  </si>
  <si>
    <t>BC value is based on conventional or business-as-usual delivery model. Design and construct delivery model currently being considered.</t>
  </si>
  <si>
    <t xml:space="preserve">Accumulation of various minor construction efficiences achieved on site following the BC revision to complete the works. </t>
  </si>
  <si>
    <t>Timing issue due to delays in association with the DSP and ISP inefficiencies and quality of deliverables.</t>
  </si>
  <si>
    <t>Project delays due to availability of Transmission lines in conjunctions with Generators at Hazelwood Power Station</t>
  </si>
  <si>
    <t>TOTAL HISTORIC CAPEX (INCLUSIVE OF FDC)</t>
  </si>
  <si>
    <t>Estimated Opex by Category Year 5</t>
  </si>
  <si>
    <t>Estimated Opex by Category Year 6</t>
  </si>
  <si>
    <t>1.2 HISTORIC OPEX by expenditure categor</t>
  </si>
  <si>
    <t>Project-by-project depending on stage in approval process</t>
  </si>
  <si>
    <t>Safety/Compliance</t>
  </si>
  <si>
    <t>New category - Communications safety and security</t>
  </si>
  <si>
    <t>Debt raising costs</t>
  </si>
  <si>
    <t>Equity raising costs</t>
  </si>
  <si>
    <t>EBSS payments</t>
  </si>
  <si>
    <t>Compliance*</t>
  </si>
  <si>
    <t>* represents change of category compared to regulatory accounts</t>
  </si>
  <si>
    <t>Project estimate prepared for business case overstated cost and included a large unadjusted risk allowance.</t>
  </si>
  <si>
    <t>Project delayed to manage overall capital program</t>
  </si>
  <si>
    <t>Projects delayed due to redesign resulting from adoption of new technology. Also, part project deferred to coordinate with other projects.</t>
  </si>
  <si>
    <t>Detailed design took longer than estimated due to need to construct new battery rooms to meet Australian Standards.</t>
  </si>
  <si>
    <t xml:space="preserve">Related communications project delayed due to flooding. Delays due to to field test and design resource constraints. </t>
  </si>
  <si>
    <t>New equipment failed and was reworked and delivered late.</t>
  </si>
  <si>
    <t>Changes in project timing compared to business case</t>
  </si>
  <si>
    <t>Y/N</t>
  </si>
  <si>
    <t>Not all projects have approved business cases in place yet</t>
  </si>
  <si>
    <t>Complex design required for obsolete equipment coupled with equipment outage constraints.</t>
  </si>
  <si>
    <t>Multiple delay causes including shortage of testers, outage constraints &amp; project dependencies</t>
  </si>
  <si>
    <t>Equipment (transformers) cost less than original estimate.</t>
  </si>
  <si>
    <t>Complex projects. Improved project delivery approach lowers cost plus initial estimate overstated cost.</t>
  </si>
  <si>
    <t>Refer to chapter 5 of SP AusNet's Revenue Proposal for a detailed explanation of the cost drivers and material changes affecting the next regulatory period.</t>
  </si>
  <si>
    <t>Refer to section 3.4 of SP AusNet's Revenue Proposal for further discussion of the cost drivers and material changes over the current regulatory period.</t>
  </si>
  <si>
    <t>For further information in addition to that already provided in the templates, refer to section 3.3 of SP AusNet's Revenue Proposal</t>
  </si>
  <si>
    <t>Refer to chapter 4 of SP AusNet's Revenue Proposal for a detailed explanation of SP AusNet's capital expenditure forecast, including:</t>
  </si>
  <si>
    <t>&gt; forecasting methodology</t>
  </si>
  <si>
    <t>&gt; key assumptions</t>
  </si>
  <si>
    <t>&gt; a discussion of each major capital expenditure program</t>
  </si>
  <si>
    <t>Refer to Appendices 2A, 3A, 4A, 4B, 4C, 4D, 4E, 4F, 4G, 4H, plus Plant Strategies, Planning Reports and Business Cases for further supporting information</t>
  </si>
  <si>
    <t>Refer to Appendices 2A, 3B, plus Plant Strategies, Business Cases and Implementation Reports for further information</t>
  </si>
  <si>
    <t>Refer section 5.8 of SP AusNet's Revenue Proposal for a discussion on opex-capex trade offs and SP AusNet's policy on the Capitalisation of Overheads</t>
  </si>
  <si>
    <r>
      <t>Safety/Compliance:</t>
    </r>
    <r>
      <rPr>
        <sz val="10"/>
        <rFont val="Arial"/>
        <family val="2"/>
      </rPr>
      <t xml:space="preserve"> projects undertaken to ensure the physical security of assets and compliance with amendments to various technical, safety or environmental legislation. </t>
    </r>
  </si>
  <si>
    <r>
      <t>Management Fee:</t>
    </r>
    <r>
      <rPr>
        <sz val="10"/>
        <rFont val="Arial"/>
        <family val="2"/>
      </rPr>
      <t xml:space="preserve"> the Service Charge paid to SPI Management Services Pty Ltd</t>
    </r>
  </si>
  <si>
    <r>
      <t xml:space="preserve">Non-system: </t>
    </r>
    <r>
      <rPr>
        <sz val="10"/>
        <rFont val="Arial"/>
        <family val="2"/>
      </rPr>
      <t xml:space="preserve">all activities not directly related to the operation and maintenance of the network, including administrative, planning and engineering support costs. </t>
    </r>
  </si>
  <si>
    <r>
      <t>OHS:</t>
    </r>
    <r>
      <rPr>
        <sz val="10"/>
        <rFont val="Arial"/>
        <family val="2"/>
      </rPr>
      <t xml:space="preserve"> expenditure relating to Health, Safety, Environment and Quality activities</t>
    </r>
  </si>
  <si>
    <r>
      <t>Operations:</t>
    </r>
    <r>
      <rPr>
        <sz val="10"/>
        <rFont val="Arial"/>
        <family val="2"/>
      </rPr>
      <t xml:space="preserve"> Network planning, systems, performance monitoring, etc.</t>
    </r>
  </si>
  <si>
    <r>
      <t xml:space="preserve">Asset works: </t>
    </r>
    <r>
      <rPr>
        <sz val="10"/>
        <rFont val="Arial"/>
        <family val="2"/>
      </rPr>
      <t>system non-recurrent expenditure that is required to manage operational risk within an acceptable band</t>
    </r>
  </si>
  <si>
    <r>
      <t>Taxes and Charges:</t>
    </r>
    <r>
      <rPr>
        <sz val="10"/>
        <rFont val="Arial"/>
        <family val="2"/>
      </rPr>
      <t xml:space="preserve"> costs associated with owning and managing assets, which include land tax, council rates charges, water charges, electricity bills and permits etc.</t>
    </r>
  </si>
  <si>
    <r>
      <t xml:space="preserve">Asset Management Support: </t>
    </r>
    <r>
      <rPr>
        <sz val="10"/>
        <rFont val="Arial"/>
        <family val="2"/>
      </rPr>
      <t xml:space="preserve"> those operational activities to support the strategic development and ongoing asset management of the network. Asset Management Support has 5 major sub-elements: Grid Planning, Project Support, Network Customer Support, and Operational Support.</t>
    </r>
  </si>
  <si>
    <r>
      <t>Other:</t>
    </r>
    <r>
      <rPr>
        <sz val="10"/>
        <rFont val="Arial"/>
        <family val="2"/>
      </rPr>
      <t xml:space="preserve"> all other projects associated with the network which provides prescribed transmission services such as response capability enhancements.</t>
    </r>
  </si>
  <si>
    <r>
      <t>Replacements - other:</t>
    </r>
    <r>
      <rPr>
        <sz val="10"/>
        <rFont val="Arial"/>
        <family val="2"/>
      </rPr>
      <t xml:space="preserve"> replacement or life extension of all other non terminal station network assets.  </t>
    </r>
  </si>
  <si>
    <r>
      <t>Replacements - major stations:</t>
    </r>
    <r>
      <rPr>
        <sz val="10"/>
        <rFont val="Arial"/>
        <family val="2"/>
      </rPr>
      <t xml:space="preserve"> replacement or life extension of terminal station assets</t>
    </r>
  </si>
  <si>
    <r>
      <t xml:space="preserve">Non-system: </t>
    </r>
    <r>
      <rPr>
        <sz val="10"/>
        <rFont val="Arial"/>
        <family val="2"/>
      </rPr>
      <t>non-network capex relating to IT, commercial buildings, motor vehicles and tools.</t>
    </r>
  </si>
  <si>
    <t>SOURCE:</t>
  </si>
  <si>
    <t>OPEX FORECAST MODEL</t>
  </si>
  <si>
    <t>REGULATORY ACCOUNTS HISTORIC OPEX SUMMARY</t>
  </si>
  <si>
    <t>REGULATORY ACCOUNTS HISTORIC CAPEX BY CATEGORY + FDC FROM UNDERLYING DATA</t>
  </si>
  <si>
    <t>CAPEX FORECAST MODEL + FDC ASSUMPTION (8%)</t>
  </si>
  <si>
    <t>Yearly expenditure by project - excluding FDC</t>
  </si>
  <si>
    <t>(excluding FDC)</t>
  </si>
  <si>
    <t>Cost in each completed year from Regulatory Accounts - Hist Capex Ass Cls (Incurred) sheet. FDC from underlying data</t>
  </si>
  <si>
    <t>Cost in forecast years from capex forecast model plus assumed 8% FDC</t>
  </si>
  <si>
    <t>REGULATORY ACCOUNTS HISTORIC NETWORK CAPEX + FDC FROM UNDERLYING DATA</t>
  </si>
  <si>
    <t>CAPEX FORECAST MODEL + DETAIL UNDERPINNING COMMITTED PROJECTS + FDC ASSUMPTION (8%)</t>
  </si>
  <si>
    <t>REGULATORY ACCOUNTS HISTORIC NON-NETWORK CAPEX + FDC FROM UNDERLYING DATA</t>
  </si>
  <si>
    <t>OPEX MODEL, PTRM and NON-COSTING SUBMISSION TEMPLATES (EBSS)</t>
  </si>
  <si>
    <t>Source:</t>
  </si>
  <si>
    <t>Capex forecast model</t>
  </si>
  <si>
    <t>Capex forecast model, plus detail on committed projects</t>
  </si>
  <si>
    <t>Efficiency savings</t>
  </si>
  <si>
    <t>n/a</t>
  </si>
  <si>
    <t>replacement of 22 kV bays</t>
  </si>
  <si>
    <t>response capability for primary equipment failures</t>
  </si>
  <si>
    <t>replacement of bulk  oil CB's at DDTS</t>
  </si>
  <si>
    <t>Stage 2 development at HOTS</t>
  </si>
  <si>
    <t>replacement of post type CT's</t>
  </si>
  <si>
    <t>replacement of 66 kV CB's</t>
  </si>
  <si>
    <t>complete refurbishment of ROTS</t>
  </si>
  <si>
    <t>Surge Arrestor replacement program</t>
  </si>
  <si>
    <t>replacement of 500 kV CB's</t>
  </si>
  <si>
    <t>Redevelopment of BLTS</t>
  </si>
  <si>
    <t>Response capability for Communications equipment</t>
  </si>
  <si>
    <t>installation of OPGW</t>
  </si>
  <si>
    <t>Continuing program for communications equipment</t>
  </si>
  <si>
    <t>installation of Radio communication links</t>
  </si>
  <si>
    <t>Land Management</t>
  </si>
  <si>
    <t>mitigation of noise from stations</t>
  </si>
  <si>
    <t>Oil containment at stations</t>
  </si>
  <si>
    <t>replacement of station air conditioners</t>
  </si>
  <si>
    <t>replacement of station hydrant systems</t>
  </si>
  <si>
    <t>response capability for undefined works</t>
  </si>
  <si>
    <t>Refurbishment of GNTS</t>
  </si>
  <si>
    <t>Refurbishment of GTS</t>
  </si>
  <si>
    <t>Refurbishment of HWPS</t>
  </si>
  <si>
    <t>Refurbishment of HWTS</t>
  </si>
  <si>
    <t>Refurbishment of KTS</t>
  </si>
  <si>
    <t>response capability for lines</t>
  </si>
  <si>
    <t>replacement of insulators and fittings</t>
  </si>
  <si>
    <t>Refurbishment of MTS</t>
  </si>
  <si>
    <t>replacement of capacitor banks</t>
  </si>
  <si>
    <t>replacement of shunt reactors</t>
  </si>
  <si>
    <t>replacement of SVC thyristors and controls</t>
  </si>
  <si>
    <t>replacement of reactive switchgear</t>
  </si>
  <si>
    <t>synchronous condenser refurbishment</t>
  </si>
  <si>
    <t>Refurbish</t>
  </si>
  <si>
    <t>Redevelopment of RTS</t>
  </si>
  <si>
    <t>Redevelopment of RWTS</t>
  </si>
  <si>
    <t>upgrade station earthing installations</t>
  </si>
  <si>
    <t>mitigation methods for EMF standards</t>
  </si>
  <si>
    <t>Fall restraints on towers</t>
  </si>
  <si>
    <t>management of secondary systems</t>
  </si>
  <si>
    <t>response capability for secondary equipment</t>
  </si>
  <si>
    <t>replacement of station controls</t>
  </si>
  <si>
    <t>replacement of station AC&amp;DC supplies</t>
  </si>
  <si>
    <t>replacement of station EHV protection systems</t>
  </si>
  <si>
    <t>replacement of station HV protection systems</t>
  </si>
  <si>
    <t>replacement of energy metering</t>
  </si>
  <si>
    <t>replacement of station and control centre SCADA</t>
  </si>
  <si>
    <t>station access control</t>
  </si>
  <si>
    <t>Security</t>
  </si>
  <si>
    <t>installation of security cameras</t>
  </si>
  <si>
    <t>installation of station security fences</t>
  </si>
  <si>
    <t>works to satisfy Insurance underwriters</t>
  </si>
  <si>
    <t>replacement of transformer bushings</t>
  </si>
  <si>
    <t>response capability for transformer failures</t>
  </si>
  <si>
    <t>replacement of station service supplies</t>
  </si>
  <si>
    <t>transformer refurbishment</t>
  </si>
  <si>
    <t>transformer replacement</t>
  </si>
  <si>
    <t>refurbishment of TTS</t>
  </si>
  <si>
    <t>commencement of redevelopment of WMTS</t>
  </si>
  <si>
    <t>BTS Rebuild</t>
  </si>
  <si>
    <t>BATS Rebuild</t>
  </si>
  <si>
    <t>BETS Rebuild</t>
  </si>
  <si>
    <t>SHTS Rebuild</t>
  </si>
  <si>
    <t>RCTS Rebuild</t>
  </si>
  <si>
    <t>HOTS Rebuild stage 1</t>
  </si>
  <si>
    <t>MBTS Rebuild</t>
  </si>
  <si>
    <t>TGTS Rebuild</t>
  </si>
  <si>
    <t>JLTS CB and CT replacements</t>
  </si>
  <si>
    <t>HOTS Rebuild stage 2</t>
  </si>
  <si>
    <t>Tower/Conductor replacements</t>
  </si>
  <si>
    <t>SVTS Rebuild</t>
  </si>
  <si>
    <t>HTS Rebuild</t>
  </si>
  <si>
    <t>Safety Compliance</t>
  </si>
  <si>
    <t>General Equipment and Funiture</t>
  </si>
  <si>
    <t>Other General Assets</t>
  </si>
  <si>
    <t>Recoverable Works Construction</t>
  </si>
  <si>
    <t>Operational performance</t>
  </si>
  <si>
    <t>Refer to Appendices 4E, 4F, 5A, 5B, 5C, 5D, as well as SP AusNet's policies on capitalisation of overhead and property, plant and equipment, for further supporting information</t>
  </si>
</sst>
</file>

<file path=xl/styles.xml><?xml version="1.0" encoding="utf-8"?>
<styleSheet xmlns="http://schemas.openxmlformats.org/spreadsheetml/2006/main">
  <numFmts count="10">
    <numFmt numFmtId="164" formatCode="_(* #,##0.00_);_(* \(#,##0.00\);_(* &quot;-&quot;??_);_(@_)"/>
    <numFmt numFmtId="165" formatCode="_-* #,##0_-;\-* #,##0_-;_-* &quot;-&quot;??_-;_-@_-"/>
    <numFmt numFmtId="166" formatCode="_-* #,##0.0_-;\-* #,##0.0_-;_-* &quot;-&quot;??_-;_-@_-"/>
    <numFmt numFmtId="167" formatCode="_-* #,##0.000_-;\-* #,##0.000_-;_-* &quot;-&quot;??_-;_-@_-"/>
    <numFmt numFmtId="168" formatCode="_-* #,##0.0000_-;\-* #,##0.0000_-;_-* &quot;-&quot;??_-;_-@_-"/>
    <numFmt numFmtId="169" formatCode="0.000"/>
    <numFmt numFmtId="170" formatCode="0.0"/>
    <numFmt numFmtId="171" formatCode="#,##0.00_-;\(#,##0.00\)"/>
    <numFmt numFmtId="172" formatCode="#,##0.0_-;\(#,##0.0\)"/>
    <numFmt numFmtId="173" formatCode="#,##0.000_-;\(#,##0.000\)"/>
  </numFmts>
  <fonts count="24">
    <font>
      <sz val="10"/>
      <name val="Arial"/>
    </font>
    <font>
      <sz val="10"/>
      <name val="Arial"/>
    </font>
    <font>
      <b/>
      <sz val="10"/>
      <name val="Arial"/>
      <family val="2"/>
    </font>
    <font>
      <u/>
      <sz val="10"/>
      <color indexed="12"/>
      <name val="MS Sans Serif"/>
      <family val="2"/>
    </font>
    <font>
      <b/>
      <sz val="12"/>
      <name val="Arial"/>
      <family val="2"/>
    </font>
    <font>
      <sz val="10"/>
      <name val="Arial"/>
      <family val="2"/>
    </font>
    <font>
      <sz val="10"/>
      <name val="Arial Black"/>
      <family val="2"/>
    </font>
    <font>
      <sz val="10"/>
      <name val="Arial"/>
      <family val="2"/>
    </font>
    <font>
      <sz val="12"/>
      <name val="Arial Black"/>
      <family val="2"/>
    </font>
    <font>
      <b/>
      <sz val="12"/>
      <name val="Arial Black"/>
      <family val="2"/>
    </font>
    <font>
      <sz val="12"/>
      <color indexed="12"/>
      <name val="Arial Black"/>
      <family val="2"/>
    </font>
    <font>
      <i/>
      <sz val="10"/>
      <name val="Arial"/>
      <family val="2"/>
    </font>
    <font>
      <sz val="10"/>
      <color indexed="12"/>
      <name val="Arial Black"/>
      <family val="2"/>
    </font>
    <font>
      <sz val="10"/>
      <name val="Arial"/>
      <family val="2"/>
    </font>
    <font>
      <sz val="11"/>
      <name val="Arial Narrow"/>
      <family val="2"/>
    </font>
    <font>
      <b/>
      <sz val="11"/>
      <name val="Arial Narrow"/>
      <family val="2"/>
    </font>
    <font>
      <sz val="11"/>
      <color indexed="10"/>
      <name val="Arial Narrow"/>
      <family val="2"/>
    </font>
    <font>
      <u/>
      <sz val="11"/>
      <name val="Arial Narrow"/>
      <family val="2"/>
    </font>
    <font>
      <b/>
      <u/>
      <sz val="11"/>
      <name val="Arial Narrow"/>
      <family val="2"/>
    </font>
    <font>
      <sz val="11"/>
      <color indexed="12"/>
      <name val="Arial Narrow"/>
      <family val="2"/>
    </font>
    <font>
      <sz val="11"/>
      <color indexed="8"/>
      <name val="Arial Narrow"/>
      <family val="2"/>
    </font>
    <font>
      <sz val="9"/>
      <color indexed="81"/>
      <name val="Tahoma"/>
      <family val="2"/>
    </font>
    <font>
      <b/>
      <sz val="9"/>
      <color indexed="81"/>
      <name val="Tahoma"/>
      <family val="2"/>
    </font>
    <font>
      <b/>
      <sz val="11"/>
      <color rgb="FFFF0000"/>
      <name val="Arial Narrow"/>
      <family val="2"/>
    </font>
  </fonts>
  <fills count="17">
    <fill>
      <patternFill patternType="none"/>
    </fill>
    <fill>
      <patternFill patternType="gray125"/>
    </fill>
    <fill>
      <patternFill patternType="solid">
        <fgColor indexed="52"/>
        <bgColor indexed="64"/>
      </patternFill>
    </fill>
    <fill>
      <patternFill patternType="solid">
        <fgColor indexed="13"/>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indexed="22"/>
        <bgColor indexed="64"/>
      </patternFill>
    </fill>
    <fill>
      <patternFill patternType="solid">
        <fgColor indexed="15"/>
        <bgColor indexed="64"/>
      </patternFill>
    </fill>
    <fill>
      <patternFill patternType="solid">
        <fgColor indexed="46"/>
        <bgColor indexed="64"/>
      </patternFill>
    </fill>
    <fill>
      <patternFill patternType="solid">
        <fgColor indexed="43"/>
        <bgColor indexed="64"/>
      </patternFill>
    </fill>
    <fill>
      <patternFill patternType="solid">
        <fgColor indexed="9"/>
        <bgColor indexed="64"/>
      </patternFill>
    </fill>
    <fill>
      <patternFill patternType="solid">
        <fgColor indexed="29"/>
        <bgColor indexed="64"/>
      </patternFill>
    </fill>
    <fill>
      <patternFill patternType="solid">
        <fgColor rgb="FFFF99CC"/>
        <bgColor indexed="64"/>
      </patternFill>
    </fill>
  </fills>
  <borders count="39">
    <border>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cellStyleXfs>
  <cellXfs count="558">
    <xf numFmtId="0" fontId="0" fillId="0" borderId="0" xfId="0"/>
    <xf numFmtId="0" fontId="2" fillId="0" borderId="0" xfId="0" applyFont="1"/>
    <xf numFmtId="0" fontId="0" fillId="0" borderId="0" xfId="0" applyFill="1"/>
    <xf numFmtId="0" fontId="0" fillId="0" borderId="1" xfId="0" applyBorder="1"/>
    <xf numFmtId="0" fontId="0" fillId="0" borderId="2" xfId="0" applyFill="1" applyBorder="1"/>
    <xf numFmtId="0" fontId="0" fillId="0" borderId="3" xfId="0" applyBorder="1"/>
    <xf numFmtId="0" fontId="0" fillId="0" borderId="0" xfId="0" applyBorder="1"/>
    <xf numFmtId="0" fontId="0" fillId="0" borderId="2" xfId="0" applyBorder="1"/>
    <xf numFmtId="0" fontId="0" fillId="0" borderId="4" xfId="0" applyBorder="1"/>
    <xf numFmtId="0" fontId="0" fillId="0" borderId="5" xfId="0" applyBorder="1"/>
    <xf numFmtId="0" fontId="0" fillId="0" borderId="0" xfId="0" applyFill="1" applyBorder="1"/>
    <xf numFmtId="0" fontId="0" fillId="0" borderId="6" xfId="0" applyBorder="1"/>
    <xf numFmtId="0" fontId="0" fillId="0" borderId="7" xfId="0" applyBorder="1"/>
    <xf numFmtId="0" fontId="0" fillId="0" borderId="2" xfId="0" applyBorder="1" applyAlignment="1">
      <alignment wrapText="1"/>
    </xf>
    <xf numFmtId="0" fontId="0" fillId="0" borderId="0" xfId="0" applyBorder="1" applyAlignment="1">
      <alignment wrapText="1"/>
    </xf>
    <xf numFmtId="0" fontId="2" fillId="0" borderId="8" xfId="0" applyFont="1" applyBorder="1"/>
    <xf numFmtId="0" fontId="0" fillId="0" borderId="9" xfId="0" applyBorder="1" applyAlignment="1">
      <alignment wrapText="1"/>
    </xf>
    <xf numFmtId="0" fontId="7" fillId="0" borderId="0" xfId="0" applyFont="1"/>
    <xf numFmtId="0" fontId="6" fillId="0" borderId="0" xfId="0" applyFont="1"/>
    <xf numFmtId="0" fontId="6" fillId="0" borderId="0" xfId="0" applyFont="1" applyBorder="1"/>
    <xf numFmtId="0" fontId="4" fillId="0" borderId="6" xfId="0" applyFont="1" applyBorder="1"/>
    <xf numFmtId="0" fontId="5" fillId="0" borderId="9" xfId="0" applyFont="1" applyBorder="1" applyAlignment="1">
      <alignment wrapText="1"/>
    </xf>
    <xf numFmtId="0" fontId="2" fillId="0" borderId="2" xfId="0" applyFont="1" applyBorder="1"/>
    <xf numFmtId="0" fontId="2" fillId="0" borderId="2" xfId="0" applyFont="1" applyBorder="1" applyAlignment="1">
      <alignment wrapText="1"/>
    </xf>
    <xf numFmtId="0" fontId="2" fillId="0" borderId="5" xfId="0" applyFont="1" applyBorder="1"/>
    <xf numFmtId="0" fontId="0" fillId="0" borderId="5" xfId="0" applyBorder="1" applyAlignment="1">
      <alignment wrapText="1"/>
    </xf>
    <xf numFmtId="0" fontId="0" fillId="0" borderId="9" xfId="0" applyBorder="1"/>
    <xf numFmtId="0" fontId="5" fillId="0" borderId="2" xfId="0" applyFont="1" applyBorder="1" applyAlignment="1">
      <alignment wrapText="1"/>
    </xf>
    <xf numFmtId="0" fontId="2" fillId="0" borderId="5" xfId="0" applyFont="1" applyBorder="1" applyAlignment="1">
      <alignment wrapText="1"/>
    </xf>
    <xf numFmtId="0" fontId="2" fillId="0" borderId="9" xfId="0" applyFont="1" applyBorder="1" applyAlignment="1">
      <alignment wrapText="1"/>
    </xf>
    <xf numFmtId="0" fontId="6" fillId="0" borderId="0" xfId="2" applyFont="1" applyFill="1" applyBorder="1" applyAlignment="1">
      <alignment horizontal="center" vertical="center"/>
    </xf>
    <xf numFmtId="0" fontId="8" fillId="0" borderId="0" xfId="0" applyFont="1"/>
    <xf numFmtId="0" fontId="8" fillId="0" borderId="0" xfId="0" applyFont="1" applyBorder="1" applyAlignment="1">
      <alignment horizontal="right" wrapText="1"/>
    </xf>
    <xf numFmtId="0" fontId="8" fillId="0" borderId="3" xfId="0" applyFont="1" applyBorder="1" applyAlignment="1">
      <alignment horizontal="right" wrapText="1"/>
    </xf>
    <xf numFmtId="0" fontId="10" fillId="2" borderId="8" xfId="2" applyFont="1" applyFill="1" applyBorder="1"/>
    <xf numFmtId="0" fontId="8" fillId="0" borderId="6" xfId="0" applyFont="1" applyBorder="1" applyAlignment="1">
      <alignment horizontal="right" wrapText="1"/>
    </xf>
    <xf numFmtId="0" fontId="6" fillId="0" borderId="0" xfId="2" applyFont="1" applyFill="1" applyBorder="1" applyAlignment="1">
      <alignment wrapText="1"/>
    </xf>
    <xf numFmtId="0" fontId="0" fillId="0" borderId="2" xfId="0" applyFill="1" applyBorder="1" applyAlignment="1">
      <alignment wrapText="1"/>
    </xf>
    <xf numFmtId="0" fontId="8" fillId="0" borderId="1" xfId="0" applyFont="1" applyBorder="1" applyAlignment="1">
      <alignment horizontal="right" wrapText="1"/>
    </xf>
    <xf numFmtId="0" fontId="0" fillId="0" borderId="10" xfId="0" applyBorder="1"/>
    <xf numFmtId="0" fontId="0" fillId="0" borderId="11" xfId="0" applyBorder="1"/>
    <xf numFmtId="0" fontId="9" fillId="0" borderId="12" xfId="0" applyFont="1" applyBorder="1"/>
    <xf numFmtId="0" fontId="0" fillId="0" borderId="13" xfId="0" applyBorder="1"/>
    <xf numFmtId="0" fontId="9" fillId="0" borderId="14" xfId="0" applyFont="1" applyBorder="1"/>
    <xf numFmtId="0" fontId="8" fillId="0" borderId="12" xfId="0" applyFont="1" applyBorder="1" applyAlignment="1">
      <alignment horizontal="right" wrapText="1"/>
    </xf>
    <xf numFmtId="0" fontId="8" fillId="0" borderId="15" xfId="0" applyFont="1" applyBorder="1" applyAlignment="1">
      <alignment horizontal="right" wrapText="1"/>
    </xf>
    <xf numFmtId="0" fontId="6" fillId="3" borderId="8" xfId="0" applyFont="1" applyFill="1" applyBorder="1"/>
    <xf numFmtId="0" fontId="8" fillId="0" borderId="16" xfId="0" applyFont="1" applyBorder="1" applyAlignment="1">
      <alignment horizontal="right" wrapText="1"/>
    </xf>
    <xf numFmtId="0" fontId="7" fillId="0" borderId="17" xfId="0" applyFont="1" applyBorder="1"/>
    <xf numFmtId="0" fontId="7" fillId="0" borderId="18" xfId="0" applyFont="1" applyBorder="1"/>
    <xf numFmtId="0" fontId="6" fillId="0" borderId="0" xfId="2" applyFont="1" applyFill="1" applyAlignment="1">
      <alignment wrapText="1"/>
    </xf>
    <xf numFmtId="0" fontId="0" fillId="0" borderId="2" xfId="0" applyBorder="1" applyAlignment="1">
      <alignment horizontal="left"/>
    </xf>
    <xf numFmtId="0" fontId="5" fillId="0" borderId="2" xfId="0" applyFont="1" applyFill="1" applyBorder="1"/>
    <xf numFmtId="0" fontId="8" fillId="0" borderId="19" xfId="0" applyFont="1" applyBorder="1" applyAlignment="1">
      <alignment horizontal="right" wrapText="1"/>
    </xf>
    <xf numFmtId="0" fontId="7" fillId="0" borderId="7" xfId="0" applyFont="1" applyBorder="1"/>
    <xf numFmtId="0" fontId="10" fillId="2" borderId="20" xfId="2" applyFont="1" applyFill="1" applyBorder="1"/>
    <xf numFmtId="0" fontId="7" fillId="0" borderId="21" xfId="0" applyFont="1" applyBorder="1"/>
    <xf numFmtId="0" fontId="8" fillId="0" borderId="21" xfId="0" applyFont="1" applyBorder="1" applyAlignment="1">
      <alignment horizontal="right" wrapText="1"/>
    </xf>
    <xf numFmtId="0" fontId="10" fillId="2" borderId="22" xfId="2" applyFont="1" applyFill="1" applyBorder="1"/>
    <xf numFmtId="0" fontId="8" fillId="0" borderId="23" xfId="0" applyFont="1" applyBorder="1" applyAlignment="1">
      <alignment horizontal="right" wrapText="1"/>
    </xf>
    <xf numFmtId="0" fontId="10" fillId="0" borderId="20" xfId="0" applyFont="1" applyBorder="1"/>
    <xf numFmtId="0" fontId="0" fillId="0" borderId="20" xfId="0" applyBorder="1"/>
    <xf numFmtId="0" fontId="0" fillId="0" borderId="24" xfId="0" applyBorder="1"/>
    <xf numFmtId="0" fontId="0" fillId="0" borderId="5" xfId="0" applyFill="1" applyBorder="1"/>
    <xf numFmtId="0" fontId="0" fillId="0" borderId="9" xfId="0" applyFill="1" applyBorder="1" applyAlignment="1">
      <alignment wrapText="1"/>
    </xf>
    <xf numFmtId="0" fontId="1" fillId="0" borderId="2" xfId="0" applyFont="1" applyFill="1" applyBorder="1"/>
    <xf numFmtId="0" fontId="0" fillId="0" borderId="5" xfId="0" applyFill="1" applyBorder="1" applyAlignment="1">
      <alignment wrapText="1"/>
    </xf>
    <xf numFmtId="0" fontId="2" fillId="0" borderId="5" xfId="0" applyFont="1" applyFill="1" applyBorder="1"/>
    <xf numFmtId="0" fontId="2" fillId="0" borderId="8" xfId="0" applyFont="1" applyFill="1" applyBorder="1"/>
    <xf numFmtId="0" fontId="0" fillId="0" borderId="2" xfId="0" applyNumberFormat="1" applyFill="1" applyBorder="1" applyAlignment="1">
      <alignment wrapText="1"/>
    </xf>
    <xf numFmtId="0" fontId="5" fillId="0" borderId="9" xfId="0" applyFont="1" applyFill="1" applyBorder="1" applyAlignment="1">
      <alignment wrapText="1"/>
    </xf>
    <xf numFmtId="0" fontId="1" fillId="0" borderId="2" xfId="0" applyFont="1" applyFill="1" applyBorder="1" applyAlignment="1">
      <alignment wrapText="1"/>
    </xf>
    <xf numFmtId="0" fontId="10" fillId="0" borderId="24" xfId="2" applyFont="1" applyFill="1" applyBorder="1"/>
    <xf numFmtId="0" fontId="8" fillId="0" borderId="0" xfId="0" applyFont="1" applyFill="1" applyBorder="1" applyAlignment="1">
      <alignment horizontal="right" wrapText="1"/>
    </xf>
    <xf numFmtId="0" fontId="5" fillId="0" borderId="2" xfId="0" applyNumberFormat="1" applyFont="1" applyFill="1" applyBorder="1" applyAlignment="1">
      <alignment wrapText="1"/>
    </xf>
    <xf numFmtId="0" fontId="0" fillId="0" borderId="2" xfId="0" applyFill="1" applyBorder="1" applyAlignment="1"/>
    <xf numFmtId="0" fontId="10" fillId="0" borderId="8" xfId="0" applyFont="1" applyBorder="1"/>
    <xf numFmtId="0" fontId="8" fillId="0" borderId="8" xfId="0" applyFont="1" applyBorder="1"/>
    <xf numFmtId="0" fontId="10" fillId="0" borderId="25" xfId="2" applyFont="1" applyFill="1" applyBorder="1"/>
    <xf numFmtId="0" fontId="10" fillId="0" borderId="26" xfId="2" applyFont="1" applyFill="1" applyBorder="1"/>
    <xf numFmtId="0" fontId="0" fillId="0" borderId="2" xfId="0" applyFill="1" applyBorder="1" applyAlignment="1">
      <alignment vertical="center" wrapText="1"/>
    </xf>
    <xf numFmtId="0" fontId="2" fillId="0" borderId="2" xfId="0" applyFont="1" applyBorder="1" applyAlignment="1">
      <alignment vertical="center" wrapText="1"/>
    </xf>
    <xf numFmtId="0" fontId="2" fillId="0" borderId="9" xfId="0" applyFont="1" applyBorder="1"/>
    <xf numFmtId="0" fontId="8" fillId="3" borderId="27" xfId="0" applyFont="1" applyFill="1" applyBorder="1"/>
    <xf numFmtId="0" fontId="13" fillId="3" borderId="28" xfId="0" applyFont="1" applyFill="1" applyBorder="1"/>
    <xf numFmtId="0" fontId="8" fillId="3" borderId="29" xfId="0" applyFont="1" applyFill="1" applyBorder="1"/>
    <xf numFmtId="0" fontId="10" fillId="2" borderId="30" xfId="2" applyFont="1" applyFill="1" applyBorder="1"/>
    <xf numFmtId="0" fontId="2" fillId="0" borderId="0" xfId="0" applyFont="1" applyBorder="1" applyAlignment="1">
      <alignment wrapText="1"/>
    </xf>
    <xf numFmtId="0" fontId="0" fillId="0" borderId="0" xfId="0" applyAlignment="1">
      <alignment wrapText="1"/>
    </xf>
    <xf numFmtId="0" fontId="14" fillId="0" borderId="0" xfId="0" applyFont="1"/>
    <xf numFmtId="0" fontId="14" fillId="0" borderId="16" xfId="0" applyFont="1" applyBorder="1" applyAlignment="1"/>
    <xf numFmtId="0" fontId="15" fillId="0" borderId="0" xfId="0" applyFont="1"/>
    <xf numFmtId="0" fontId="15" fillId="0" borderId="31" xfId="2" applyFont="1" applyFill="1" applyBorder="1" applyAlignment="1">
      <alignment horizontal="center" vertical="center"/>
    </xf>
    <xf numFmtId="0" fontId="14" fillId="0" borderId="0" xfId="0" applyFont="1" applyBorder="1"/>
    <xf numFmtId="0" fontId="14" fillId="0" borderId="0" xfId="0" applyFont="1" applyFill="1"/>
    <xf numFmtId="0" fontId="15" fillId="0" borderId="0" xfId="2" applyFont="1" applyFill="1" applyBorder="1" applyAlignment="1">
      <alignment horizontal="center" vertical="center"/>
    </xf>
    <xf numFmtId="0" fontId="15" fillId="4" borderId="32" xfId="0" applyFont="1" applyFill="1" applyBorder="1" applyAlignment="1">
      <alignment horizontal="center" vertical="center"/>
    </xf>
    <xf numFmtId="0" fontId="15" fillId="4" borderId="32"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8" xfId="0" applyFont="1" applyFill="1" applyBorder="1" applyAlignment="1">
      <alignment horizontal="center" vertical="center"/>
    </xf>
    <xf numFmtId="0" fontId="15" fillId="3" borderId="9" xfId="0" applyFont="1" applyFill="1" applyBorder="1"/>
    <xf numFmtId="0" fontId="14" fillId="0" borderId="2" xfId="0" applyFont="1" applyFill="1" applyBorder="1"/>
    <xf numFmtId="0" fontId="15" fillId="4" borderId="8" xfId="0" applyFont="1" applyFill="1" applyBorder="1" applyAlignment="1"/>
    <xf numFmtId="0" fontId="14" fillId="0" borderId="3" xfId="0" applyFont="1" applyBorder="1"/>
    <xf numFmtId="0" fontId="14" fillId="0" borderId="2" xfId="0" applyFont="1" applyBorder="1"/>
    <xf numFmtId="0" fontId="15" fillId="5" borderId="8" xfId="0" applyFont="1" applyFill="1" applyBorder="1" applyAlignment="1"/>
    <xf numFmtId="0" fontId="14" fillId="6" borderId="2" xfId="0" applyFont="1" applyFill="1" applyBorder="1" applyAlignment="1">
      <alignment horizontal="right"/>
    </xf>
    <xf numFmtId="0" fontId="15" fillId="7" borderId="8" xfId="0" applyFont="1" applyFill="1" applyBorder="1" applyAlignment="1">
      <alignment horizontal="right"/>
    </xf>
    <xf numFmtId="0" fontId="15" fillId="5" borderId="8" xfId="0" applyFont="1" applyFill="1" applyBorder="1"/>
    <xf numFmtId="0" fontId="15" fillId="5" borderId="2" xfId="0" applyFont="1" applyFill="1" applyBorder="1" applyAlignment="1"/>
    <xf numFmtId="0" fontId="15" fillId="8" borderId="8" xfId="0" applyFont="1" applyFill="1" applyBorder="1" applyAlignment="1">
      <alignment horizontal="right"/>
    </xf>
    <xf numFmtId="0" fontId="15" fillId="3" borderId="8" xfId="0" applyFont="1" applyFill="1" applyBorder="1" applyAlignment="1"/>
    <xf numFmtId="0" fontId="15" fillId="8" borderId="5" xfId="0" applyFont="1" applyFill="1" applyBorder="1" applyAlignment="1"/>
    <xf numFmtId="0" fontId="15" fillId="0" borderId="0" xfId="0" applyFont="1" applyFill="1" applyAlignment="1"/>
    <xf numFmtId="0" fontId="14" fillId="0" borderId="0" xfId="0" applyFont="1" applyFill="1" applyBorder="1"/>
    <xf numFmtId="0" fontId="15" fillId="8" borderId="8" xfId="0" applyFont="1" applyFill="1" applyBorder="1" applyAlignment="1"/>
    <xf numFmtId="0" fontId="14" fillId="0" borderId="0" xfId="0" applyFont="1" applyFill="1" applyAlignment="1"/>
    <xf numFmtId="0" fontId="15" fillId="9" borderId="8" xfId="0" applyFont="1" applyFill="1" applyBorder="1" applyAlignment="1"/>
    <xf numFmtId="0" fontId="14" fillId="4" borderId="32" xfId="0" applyFont="1" applyFill="1" applyBorder="1"/>
    <xf numFmtId="167" fontId="14" fillId="0" borderId="0" xfId="1" applyNumberFormat="1" applyFont="1" applyBorder="1"/>
    <xf numFmtId="166" fontId="15" fillId="0" borderId="3" xfId="1" applyNumberFormat="1" applyFont="1" applyFill="1" applyBorder="1" applyAlignment="1">
      <alignment horizontal="center" textRotation="180"/>
    </xf>
    <xf numFmtId="166" fontId="15" fillId="0" borderId="0" xfId="1" applyNumberFormat="1" applyFont="1" applyFill="1" applyBorder="1" applyAlignment="1">
      <alignment horizontal="center" textRotation="180"/>
    </xf>
    <xf numFmtId="166" fontId="14" fillId="0" borderId="3" xfId="1" applyNumberFormat="1" applyFont="1" applyBorder="1"/>
    <xf numFmtId="166" fontId="14" fillId="0" borderId="0" xfId="1" applyNumberFormat="1" applyFont="1" applyBorder="1"/>
    <xf numFmtId="166" fontId="15" fillId="0" borderId="34" xfId="1" applyNumberFormat="1" applyFont="1" applyBorder="1"/>
    <xf numFmtId="0" fontId="14" fillId="0" borderId="0" xfId="0" applyFont="1" applyAlignment="1">
      <alignment horizontal="center"/>
    </xf>
    <xf numFmtId="0" fontId="14" fillId="0" borderId="0" xfId="0" applyFont="1" applyBorder="1" applyAlignment="1">
      <alignment horizontal="center"/>
    </xf>
    <xf numFmtId="0" fontId="15" fillId="16" borderId="8" xfId="0" applyFont="1" applyFill="1" applyBorder="1" applyAlignment="1">
      <alignment horizontal="center" vertical="center"/>
    </xf>
    <xf numFmtId="0" fontId="15" fillId="16" borderId="2" xfId="0" applyFont="1" applyFill="1" applyBorder="1" applyAlignment="1">
      <alignment horizontal="center" textRotation="180"/>
    </xf>
    <xf numFmtId="0" fontId="14" fillId="16" borderId="2" xfId="0" applyFont="1" applyFill="1" applyBorder="1"/>
    <xf numFmtId="0" fontId="14" fillId="0" borderId="0" xfId="0" applyFont="1" applyAlignment="1"/>
    <xf numFmtId="0" fontId="14" fillId="0" borderId="0" xfId="0" applyFont="1" applyBorder="1" applyAlignment="1"/>
    <xf numFmtId="0" fontId="14" fillId="0" borderId="34" xfId="0" applyFont="1" applyBorder="1" applyAlignment="1">
      <alignment horizontal="center" vertical="center"/>
    </xf>
    <xf numFmtId="0" fontId="15" fillId="0" borderId="7" xfId="0" applyFont="1" applyFill="1" applyBorder="1" applyAlignment="1">
      <alignment horizontal="center" vertical="center" wrapText="1"/>
    </xf>
    <xf numFmtId="0" fontId="14" fillId="8" borderId="7" xfId="0" applyFont="1" applyFill="1" applyBorder="1" applyAlignment="1">
      <alignment horizontal="center" vertical="center"/>
    </xf>
    <xf numFmtId="0" fontId="14" fillId="0" borderId="9"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0" borderId="3" xfId="0" applyFont="1" applyFill="1" applyBorder="1" applyAlignment="1">
      <alignment horizontal="center" vertical="center"/>
    </xf>
    <xf numFmtId="0" fontId="15" fillId="0" borderId="0" xfId="0" applyFont="1" applyFill="1"/>
    <xf numFmtId="0" fontId="15" fillId="4" borderId="8" xfId="0" applyFont="1" applyFill="1" applyBorder="1" applyAlignment="1">
      <alignment horizontal="center"/>
    </xf>
    <xf numFmtId="0" fontId="15" fillId="4" borderId="32" xfId="0" applyFont="1" applyFill="1" applyBorder="1" applyAlignment="1">
      <alignment horizontal="center"/>
    </xf>
    <xf numFmtId="0" fontId="15" fillId="0" borderId="5" xfId="0" applyFont="1" applyFill="1" applyBorder="1" applyAlignment="1">
      <alignment horizontal="center"/>
    </xf>
    <xf numFmtId="0" fontId="15" fillId="8" borderId="18" xfId="0" applyFont="1" applyFill="1" applyBorder="1" applyAlignment="1">
      <alignment horizontal="center"/>
    </xf>
    <xf numFmtId="0" fontId="14" fillId="0" borderId="1" xfId="0" applyFont="1" applyBorder="1" applyAlignment="1"/>
    <xf numFmtId="0" fontId="15" fillId="4" borderId="1" xfId="0" applyFont="1" applyFill="1" applyBorder="1" applyAlignment="1">
      <alignment horizontal="center" wrapText="1"/>
    </xf>
    <xf numFmtId="0" fontId="14" fillId="0" borderId="3" xfId="0" applyFont="1" applyBorder="1" applyAlignment="1"/>
    <xf numFmtId="0" fontId="14" fillId="10" borderId="9"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3" xfId="0" applyFont="1" applyFill="1" applyBorder="1" applyAlignment="1"/>
    <xf numFmtId="0" fontId="14" fillId="0" borderId="9" xfId="0" applyFont="1" applyFill="1" applyBorder="1"/>
    <xf numFmtId="0" fontId="14" fillId="10" borderId="2" xfId="0" applyFont="1" applyFill="1" applyBorder="1" applyAlignment="1">
      <alignment horizontal="center" vertical="center"/>
    </xf>
    <xf numFmtId="0" fontId="14" fillId="0" borderId="0" xfId="0" applyFont="1" applyAlignment="1">
      <alignment horizontal="center" vertical="center"/>
    </xf>
    <xf numFmtId="0" fontId="14" fillId="0" borderId="3" xfId="0" applyFont="1" applyBorder="1" applyAlignment="1">
      <alignment horizontal="center" vertical="center"/>
    </xf>
    <xf numFmtId="0" fontId="14" fillId="0" borderId="17" xfId="0" applyFont="1" applyFill="1" applyBorder="1"/>
    <xf numFmtId="0" fontId="14" fillId="7" borderId="8"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2" xfId="0" applyFont="1" applyBorder="1" applyAlignment="1">
      <alignment horizontal="center" vertical="center"/>
    </xf>
    <xf numFmtId="0" fontId="14" fillId="8" borderId="8" xfId="0" applyFont="1" applyFill="1" applyBorder="1" applyAlignment="1">
      <alignment horizontal="center" vertical="center"/>
    </xf>
    <xf numFmtId="0" fontId="14" fillId="0" borderId="5" xfId="0" applyFont="1" applyBorder="1" applyAlignment="1">
      <alignment horizontal="center" vertical="center"/>
    </xf>
    <xf numFmtId="0" fontId="14" fillId="0" borderId="5" xfId="0" applyFont="1" applyBorder="1"/>
    <xf numFmtId="0" fontId="14" fillId="9" borderId="8" xfId="0" applyFont="1" applyFill="1" applyBorder="1" applyAlignment="1">
      <alignment horizontal="center" vertical="center"/>
    </xf>
    <xf numFmtId="0" fontId="14" fillId="8" borderId="34" xfId="0" applyFont="1" applyFill="1" applyBorder="1"/>
    <xf numFmtId="0" fontId="14" fillId="8" borderId="33" xfId="0" applyFont="1" applyFill="1" applyBorder="1"/>
    <xf numFmtId="168" fontId="14" fillId="0" borderId="2" xfId="1" applyNumberFormat="1" applyFont="1" applyFill="1" applyBorder="1" applyAlignment="1">
      <alignment horizontal="center" vertical="center"/>
    </xf>
    <xf numFmtId="168" fontId="14" fillId="7" borderId="8" xfId="0" applyNumberFormat="1" applyFont="1" applyFill="1" applyBorder="1" applyAlignment="1">
      <alignment horizontal="center" vertical="center"/>
    </xf>
    <xf numFmtId="167" fontId="14" fillId="8" borderId="8" xfId="0" applyNumberFormat="1" applyFont="1" applyFill="1" applyBorder="1" applyAlignment="1">
      <alignment horizontal="center" vertical="center"/>
    </xf>
    <xf numFmtId="168" fontId="14" fillId="8" borderId="8" xfId="0" applyNumberFormat="1" applyFont="1" applyFill="1" applyBorder="1" applyAlignment="1">
      <alignment horizontal="center" vertical="center"/>
    </xf>
    <xf numFmtId="0" fontId="15" fillId="0" borderId="8" xfId="0" applyFont="1" applyFill="1" applyBorder="1" applyAlignment="1"/>
    <xf numFmtId="0" fontId="16" fillId="0" borderId="0" xfId="0" applyFont="1" applyFill="1" applyBorder="1" applyAlignment="1">
      <alignment horizontal="center" vertical="center"/>
    </xf>
    <xf numFmtId="0" fontId="14" fillId="0" borderId="0" xfId="0" applyFont="1" applyFill="1" applyBorder="1" applyAlignment="1"/>
    <xf numFmtId="167" fontId="16" fillId="0" borderId="0" xfId="1" applyNumberFormat="1" applyFont="1" applyFill="1" applyBorder="1" applyAlignment="1"/>
    <xf numFmtId="0" fontId="14" fillId="4" borderId="9"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8" borderId="9" xfId="0" applyFont="1" applyFill="1" applyBorder="1" applyAlignment="1">
      <alignment horizontal="center" vertical="center"/>
    </xf>
    <xf numFmtId="0" fontId="15" fillId="0" borderId="9" xfId="0" applyFont="1" applyFill="1" applyBorder="1" applyAlignment="1">
      <alignment horizontal="center" vertical="center" wrapText="1"/>
    </xf>
    <xf numFmtId="0" fontId="14" fillId="0" borderId="8" xfId="0" applyFont="1" applyFill="1" applyBorder="1" applyAlignment="1"/>
    <xf numFmtId="168" fontId="14" fillId="7" borderId="8" xfId="1" applyNumberFormat="1" applyFont="1" applyFill="1" applyBorder="1" applyAlignment="1">
      <alignment horizontal="center" vertical="center"/>
    </xf>
    <xf numFmtId="0" fontId="14" fillId="0" borderId="0" xfId="2" applyFont="1" applyFill="1" applyBorder="1" applyAlignment="1">
      <alignment horizontal="center" vertical="center"/>
    </xf>
    <xf numFmtId="0" fontId="14" fillId="0" borderId="0" xfId="2" applyFont="1" applyBorder="1" applyAlignment="1"/>
    <xf numFmtId="0" fontId="15" fillId="0" borderId="0" xfId="0" applyFont="1" applyFill="1" applyBorder="1" applyAlignment="1">
      <alignment horizontal="left"/>
    </xf>
    <xf numFmtId="0" fontId="15" fillId="11" borderId="32" xfId="0" applyFont="1" applyFill="1" applyBorder="1"/>
    <xf numFmtId="0" fontId="15" fillId="12" borderId="33" xfId="0" applyFont="1" applyFill="1" applyBorder="1"/>
    <xf numFmtId="0" fontId="14" fillId="6" borderId="32" xfId="0" applyFont="1" applyFill="1" applyBorder="1"/>
    <xf numFmtId="0" fontId="14" fillId="6" borderId="34" xfId="0" applyFont="1" applyFill="1" applyBorder="1"/>
    <xf numFmtId="0" fontId="14" fillId="6" borderId="33" xfId="0" applyFont="1" applyFill="1" applyBorder="1"/>
    <xf numFmtId="0" fontId="14" fillId="6" borderId="6" xfId="0" applyFont="1" applyFill="1" applyBorder="1"/>
    <xf numFmtId="0" fontId="14" fillId="6" borderId="16" xfId="0" applyFont="1" applyFill="1" applyBorder="1"/>
    <xf numFmtId="0" fontId="14" fillId="6" borderId="18" xfId="0" applyFont="1" applyFill="1" applyBorder="1"/>
    <xf numFmtId="0" fontId="14" fillId="5" borderId="2" xfId="0" applyFont="1" applyFill="1" applyBorder="1"/>
    <xf numFmtId="0" fontId="14" fillId="5" borderId="0" xfId="0" applyFont="1" applyFill="1" applyBorder="1"/>
    <xf numFmtId="0" fontId="14" fillId="5" borderId="17" xfId="0" applyFont="1" applyFill="1" applyBorder="1"/>
    <xf numFmtId="0" fontId="15" fillId="7" borderId="0" xfId="0" applyFont="1" applyFill="1" applyBorder="1"/>
    <xf numFmtId="0" fontId="14" fillId="7" borderId="0" xfId="0" applyFont="1" applyFill="1" applyBorder="1"/>
    <xf numFmtId="0" fontId="14" fillId="7" borderId="8" xfId="0" applyFont="1" applyFill="1" applyBorder="1"/>
    <xf numFmtId="0" fontId="15" fillId="8" borderId="0" xfId="0" applyFont="1" applyFill="1" applyBorder="1"/>
    <xf numFmtId="0" fontId="14" fillId="8" borderId="0" xfId="0" applyFont="1" applyFill="1" applyBorder="1"/>
    <xf numFmtId="0" fontId="18" fillId="0" borderId="0" xfId="0" applyFont="1" applyBorder="1"/>
    <xf numFmtId="0" fontId="18" fillId="0" borderId="0" xfId="0" applyFont="1"/>
    <xf numFmtId="0" fontId="19" fillId="0" borderId="0" xfId="2" applyFont="1" applyFill="1" applyBorder="1" applyAlignment="1">
      <alignment horizontal="center" vertical="justify"/>
    </xf>
    <xf numFmtId="0" fontId="15" fillId="0" borderId="0" xfId="0" applyFont="1" applyAlignment="1">
      <alignment horizontal="center"/>
    </xf>
    <xf numFmtId="0" fontId="15" fillId="0" borderId="0" xfId="0" applyFont="1" applyFill="1" applyAlignment="1">
      <alignment horizontal="center" wrapText="1"/>
    </xf>
    <xf numFmtId="0" fontId="15" fillId="0" borderId="0" xfId="0" applyFont="1" applyFill="1" applyBorder="1" applyAlignment="1">
      <alignment horizontal="center"/>
    </xf>
    <xf numFmtId="0" fontId="15" fillId="13" borderId="8"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4" fillId="0" borderId="0" xfId="0" applyFont="1" applyFill="1" applyAlignment="1">
      <alignment horizontal="center" vertical="justify"/>
    </xf>
    <xf numFmtId="0" fontId="14" fillId="0" borderId="9" xfId="0" applyFont="1" applyBorder="1"/>
    <xf numFmtId="0" fontId="14" fillId="6" borderId="9" xfId="0" applyFont="1" applyFill="1" applyBorder="1"/>
    <xf numFmtId="0" fontId="14" fillId="5" borderId="9" xfId="0" applyFont="1" applyFill="1" applyBorder="1"/>
    <xf numFmtId="0" fontId="14" fillId="6" borderId="2" xfId="0" applyFont="1" applyFill="1" applyBorder="1"/>
    <xf numFmtId="0" fontId="14" fillId="6" borderId="5" xfId="0" applyFont="1" applyFill="1" applyBorder="1"/>
    <xf numFmtId="0" fontId="15" fillId="7" borderId="8" xfId="0" applyFont="1" applyFill="1" applyBorder="1"/>
    <xf numFmtId="0" fontId="14" fillId="0" borderId="9" xfId="0" applyFont="1" applyBorder="1" applyAlignment="1">
      <alignment horizontal="center"/>
    </xf>
    <xf numFmtId="0" fontId="14" fillId="0" borderId="2" xfId="0" applyFont="1" applyBorder="1" applyAlignment="1">
      <alignment horizontal="center"/>
    </xf>
    <xf numFmtId="0" fontId="14" fillId="0" borderId="2" xfId="0" applyFont="1" applyFill="1" applyBorder="1" applyAlignment="1">
      <alignment horizontal="center"/>
    </xf>
    <xf numFmtId="0" fontId="15" fillId="8" borderId="32" xfId="0" applyFont="1" applyFill="1" applyBorder="1"/>
    <xf numFmtId="0" fontId="15" fillId="4" borderId="33" xfId="0" applyFont="1" applyFill="1" applyBorder="1" applyAlignment="1">
      <alignment horizontal="center" vertical="center"/>
    </xf>
    <xf numFmtId="0" fontId="14" fillId="0" borderId="17" xfId="0" applyFont="1" applyBorder="1"/>
    <xf numFmtId="0" fontId="15" fillId="8" borderId="9" xfId="0" applyFont="1" applyFill="1" applyBorder="1"/>
    <xf numFmtId="0" fontId="18" fillId="8" borderId="2" xfId="0" applyFont="1" applyFill="1" applyBorder="1"/>
    <xf numFmtId="0" fontId="15" fillId="5" borderId="2" xfId="0" applyFont="1" applyFill="1" applyBorder="1"/>
    <xf numFmtId="0" fontId="15" fillId="5" borderId="0" xfId="0" applyFont="1" applyFill="1" applyBorder="1"/>
    <xf numFmtId="0" fontId="15" fillId="6" borderId="2" xfId="0" applyFont="1" applyFill="1" applyBorder="1"/>
    <xf numFmtId="0" fontId="15" fillId="6" borderId="0" xfId="0" applyFont="1" applyFill="1" applyBorder="1"/>
    <xf numFmtId="0" fontId="17" fillId="6" borderId="0" xfId="0" applyFont="1" applyFill="1" applyBorder="1"/>
    <xf numFmtId="0" fontId="14" fillId="5" borderId="3" xfId="0" applyFont="1" applyFill="1" applyBorder="1"/>
    <xf numFmtId="0" fontId="14" fillId="5" borderId="4" xfId="0" applyFont="1" applyFill="1" applyBorder="1"/>
    <xf numFmtId="0" fontId="14" fillId="5" borderId="18" xfId="0" applyFont="1" applyFill="1" applyBorder="1"/>
    <xf numFmtId="0" fontId="15" fillId="3" borderId="0" xfId="0" applyFont="1" applyFill="1"/>
    <xf numFmtId="0" fontId="14" fillId="3" borderId="0" xfId="0" applyFont="1" applyFill="1"/>
    <xf numFmtId="0" fontId="15" fillId="6" borderId="6" xfId="0" applyFont="1" applyFill="1" applyBorder="1"/>
    <xf numFmtId="0" fontId="14" fillId="6" borderId="7" xfId="0" applyFont="1" applyFill="1" applyBorder="1"/>
    <xf numFmtId="0" fontId="15" fillId="6" borderId="16" xfId="0" applyFont="1" applyFill="1" applyBorder="1"/>
    <xf numFmtId="0" fontId="14" fillId="6" borderId="0" xfId="0" applyFont="1" applyFill="1" applyBorder="1"/>
    <xf numFmtId="0" fontId="15" fillId="5" borderId="3" xfId="0" applyFont="1" applyFill="1" applyBorder="1"/>
    <xf numFmtId="0" fontId="15" fillId="6" borderId="3" xfId="0" applyFont="1" applyFill="1" applyBorder="1"/>
    <xf numFmtId="0" fontId="15" fillId="7" borderId="32" xfId="0" applyFont="1" applyFill="1" applyBorder="1"/>
    <xf numFmtId="0" fontId="14" fillId="7" borderId="34" xfId="0" applyFont="1" applyFill="1" applyBorder="1"/>
    <xf numFmtId="0" fontId="14" fillId="7" borderId="33" xfId="0" applyFont="1" applyFill="1" applyBorder="1"/>
    <xf numFmtId="0" fontId="14" fillId="0" borderId="2" xfId="0" applyFont="1" applyFill="1" applyBorder="1" applyAlignment="1">
      <alignment wrapText="1"/>
    </xf>
    <xf numFmtId="0" fontId="14" fillId="14" borderId="2" xfId="0" applyFont="1" applyFill="1" applyBorder="1"/>
    <xf numFmtId="164" fontId="14" fillId="0" borderId="0" xfId="0" applyNumberFormat="1" applyFont="1"/>
    <xf numFmtId="165" fontId="14" fillId="0" borderId="2" xfId="1" applyNumberFormat="1" applyFont="1" applyBorder="1"/>
    <xf numFmtId="164" fontId="14" fillId="0" borderId="2" xfId="1" applyNumberFormat="1" applyFont="1" applyBorder="1"/>
    <xf numFmtId="9" fontId="14" fillId="0" borderId="0" xfId="0" applyNumberFormat="1" applyFont="1"/>
    <xf numFmtId="0" fontId="14" fillId="5" borderId="6" xfId="0" applyFont="1" applyFill="1" applyBorder="1"/>
    <xf numFmtId="0" fontId="14" fillId="5" borderId="7" xfId="0" applyFont="1" applyFill="1" applyBorder="1"/>
    <xf numFmtId="0" fontId="14" fillId="5" borderId="17" xfId="0" applyFont="1" applyFill="1" applyBorder="1" applyAlignment="1"/>
    <xf numFmtId="169" fontId="14" fillId="7" borderId="8" xfId="0" applyNumberFormat="1" applyFont="1" applyFill="1" applyBorder="1" applyAlignment="1">
      <alignment horizontal="center" vertical="center"/>
    </xf>
    <xf numFmtId="169" fontId="14" fillId="0" borderId="2" xfId="0" applyNumberFormat="1" applyFont="1" applyFill="1" applyBorder="1" applyAlignment="1">
      <alignment horizontal="center" vertical="center"/>
    </xf>
    <xf numFmtId="169" fontId="14" fillId="10" borderId="2" xfId="0" applyNumberFormat="1" applyFont="1" applyFill="1" applyBorder="1" applyAlignment="1">
      <alignment horizontal="center" vertical="center"/>
    </xf>
    <xf numFmtId="164" fontId="14" fillId="0" borderId="17" xfId="0" applyNumberFormat="1" applyFont="1" applyBorder="1"/>
    <xf numFmtId="0" fontId="15" fillId="3" borderId="34" xfId="0" applyFont="1" applyFill="1" applyBorder="1" applyAlignment="1">
      <alignment horizontal="center" vertical="center"/>
    </xf>
    <xf numFmtId="0" fontId="14" fillId="0" borderId="1"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168" fontId="14" fillId="0" borderId="17" xfId="1" applyNumberFormat="1" applyFont="1" applyFill="1" applyBorder="1" applyAlignment="1">
      <alignment horizontal="center" vertical="center"/>
    </xf>
    <xf numFmtId="0" fontId="23" fillId="0" borderId="35" xfId="0" applyFont="1" applyBorder="1"/>
    <xf numFmtId="0" fontId="15" fillId="0" borderId="0" xfId="0" applyFont="1" applyFill="1" applyBorder="1"/>
    <xf numFmtId="0" fontId="18" fillId="0" borderId="0" xfId="0" applyFont="1" applyFill="1"/>
    <xf numFmtId="0" fontId="18" fillId="0" borderId="0" xfId="0" applyFont="1" applyFill="1" applyBorder="1"/>
    <xf numFmtId="0" fontId="15" fillId="0" borderId="0" xfId="0" applyFont="1" applyFill="1" applyAlignment="1">
      <alignment horizontal="center" vertical="justify"/>
    </xf>
    <xf numFmtId="0" fontId="15" fillId="7" borderId="8" xfId="0" applyFont="1" applyFill="1" applyBorder="1" applyAlignment="1">
      <alignment horizontal="center" wrapText="1"/>
    </xf>
    <xf numFmtId="0" fontId="14" fillId="6" borderId="2" xfId="0" applyFont="1" applyFill="1" applyBorder="1" applyAlignment="1"/>
    <xf numFmtId="0" fontId="15" fillId="13" borderId="9" xfId="0" applyFont="1" applyFill="1" applyBorder="1" applyAlignment="1">
      <alignment horizontal="center"/>
    </xf>
    <xf numFmtId="0" fontId="15" fillId="13" borderId="7" xfId="0" applyFont="1" applyFill="1" applyBorder="1" applyAlignment="1">
      <alignment horizontal="center"/>
    </xf>
    <xf numFmtId="0" fontId="15" fillId="13" borderId="16" xfId="0" applyFont="1" applyFill="1" applyBorder="1" applyAlignment="1">
      <alignment horizontal="center"/>
    </xf>
    <xf numFmtId="0" fontId="18" fillId="0" borderId="6" xfId="0" applyFont="1" applyFill="1" applyBorder="1"/>
    <xf numFmtId="0" fontId="18" fillId="0" borderId="16" xfId="0" applyFont="1" applyFill="1" applyBorder="1"/>
    <xf numFmtId="0" fontId="14" fillId="0" borderId="0" xfId="0" applyFont="1" applyFill="1" applyBorder="1" applyAlignment="1">
      <alignment horizontal="center"/>
    </xf>
    <xf numFmtId="167" fontId="14" fillId="0" borderId="0" xfId="0" applyNumberFormat="1" applyFont="1" applyAlignment="1">
      <alignment horizontal="center" vertical="center"/>
    </xf>
    <xf numFmtId="0" fontId="14" fillId="0" borderId="0" xfId="2" applyFont="1" applyFill="1" applyBorder="1" applyAlignment="1"/>
    <xf numFmtId="0" fontId="14" fillId="0" borderId="0" xfId="2" applyFont="1" applyFill="1" applyBorder="1" applyAlignment="1">
      <alignment horizontal="center" vertical="center" wrapText="1"/>
    </xf>
    <xf numFmtId="0" fontId="15" fillId="4" borderId="0" xfId="0" applyFont="1" applyFill="1" applyAlignment="1">
      <alignment horizontal="center" vertical="center" wrapText="1"/>
    </xf>
    <xf numFmtId="0" fontId="15" fillId="0" borderId="0" xfId="0" applyFont="1" applyFill="1" applyBorder="1" applyAlignment="1">
      <alignment horizontal="center" textRotation="180"/>
    </xf>
    <xf numFmtId="0" fontId="15" fillId="5" borderId="5" xfId="0" applyFont="1" applyFill="1" applyBorder="1"/>
    <xf numFmtId="0" fontId="15" fillId="13" borderId="2" xfId="0" applyFont="1" applyFill="1" applyBorder="1" applyAlignment="1">
      <alignment horizontal="center" vertical="center"/>
    </xf>
    <xf numFmtId="0" fontId="15" fillId="13" borderId="17" xfId="0" applyFont="1" applyFill="1" applyBorder="1" applyAlignment="1">
      <alignment horizontal="center" vertical="center"/>
    </xf>
    <xf numFmtId="0" fontId="15" fillId="13" borderId="5" xfId="0" applyFont="1" applyFill="1" applyBorder="1" applyAlignment="1">
      <alignment horizontal="center" vertical="center"/>
    </xf>
    <xf numFmtId="0" fontId="15" fillId="8" borderId="9" xfId="0" applyFont="1" applyFill="1" applyBorder="1" applyAlignment="1">
      <alignment horizontal="center"/>
    </xf>
    <xf numFmtId="0" fontId="14" fillId="0" borderId="5" xfId="0" applyFont="1" applyBorder="1" applyAlignment="1">
      <alignment horizontal="center"/>
    </xf>
    <xf numFmtId="0" fontId="14" fillId="5" borderId="23" xfId="0" applyFont="1" applyFill="1" applyBorder="1"/>
    <xf numFmtId="0" fontId="14" fillId="5" borderId="14" xfId="0" applyFont="1" applyFill="1" applyBorder="1"/>
    <xf numFmtId="0" fontId="15" fillId="6" borderId="9" xfId="0" applyFont="1" applyFill="1" applyBorder="1"/>
    <xf numFmtId="0" fontId="17" fillId="6" borderId="16" xfId="0" applyFont="1" applyFill="1" applyBorder="1"/>
    <xf numFmtId="0" fontId="14" fillId="3" borderId="34" xfId="0" applyFont="1" applyFill="1" applyBorder="1"/>
    <xf numFmtId="0" fontId="18" fillId="3" borderId="34" xfId="0" applyFont="1" applyFill="1" applyBorder="1"/>
    <xf numFmtId="0" fontId="18" fillId="3" borderId="33" xfId="0" applyFont="1" applyFill="1" applyBorder="1"/>
    <xf numFmtId="0" fontId="15" fillId="5" borderId="4" xfId="0" applyFont="1" applyFill="1" applyBorder="1"/>
    <xf numFmtId="0" fontId="15" fillId="5" borderId="1" xfId="0" applyFont="1" applyFill="1" applyBorder="1"/>
    <xf numFmtId="0" fontId="15" fillId="0" borderId="8" xfId="0" applyFont="1" applyFill="1" applyBorder="1" applyAlignment="1">
      <alignment horizontal="center" vertical="center" wrapText="1"/>
    </xf>
    <xf numFmtId="164" fontId="14" fillId="0" borderId="9" xfId="1" applyFont="1" applyBorder="1" applyAlignment="1">
      <alignment horizontal="left"/>
    </xf>
    <xf numFmtId="164" fontId="14" fillId="0" borderId="2" xfId="1" applyFont="1" applyBorder="1" applyAlignment="1">
      <alignment horizontal="left"/>
    </xf>
    <xf numFmtId="0" fontId="14" fillId="0" borderId="2" xfId="0" applyFont="1" applyBorder="1" applyAlignment="1">
      <alignment horizontal="left"/>
    </xf>
    <xf numFmtId="0" fontId="14" fillId="0" borderId="5" xfId="0" applyFont="1" applyBorder="1" applyAlignment="1">
      <alignment horizontal="left"/>
    </xf>
    <xf numFmtId="0" fontId="14" fillId="0" borderId="0" xfId="0" applyFont="1" applyAlignment="1">
      <alignment horizontal="left"/>
    </xf>
    <xf numFmtId="0" fontId="14" fillId="5" borderId="16" xfId="0" applyFont="1" applyFill="1" applyBorder="1"/>
    <xf numFmtId="0" fontId="14" fillId="0" borderId="2" xfId="0" applyFont="1" applyBorder="1" applyAlignment="1">
      <alignment horizontal="left" wrapText="1"/>
    </xf>
    <xf numFmtId="0" fontId="15" fillId="13" borderId="9" xfId="0" applyFont="1" applyFill="1" applyBorder="1" applyAlignment="1">
      <alignment horizontal="right"/>
    </xf>
    <xf numFmtId="0" fontId="15" fillId="13" borderId="5" xfId="0" applyFont="1" applyFill="1" applyBorder="1" applyAlignment="1">
      <alignment horizontal="right"/>
    </xf>
    <xf numFmtId="169" fontId="14" fillId="0" borderId="0" xfId="0" applyNumberFormat="1" applyFont="1"/>
    <xf numFmtId="170" fontId="14" fillId="0" borderId="0" xfId="0" applyNumberFormat="1" applyFont="1"/>
    <xf numFmtId="0" fontId="15" fillId="13" borderId="5" xfId="0" applyFont="1" applyFill="1" applyBorder="1" applyAlignment="1">
      <alignment horizontal="center"/>
    </xf>
    <xf numFmtId="0" fontId="15" fillId="13" borderId="0" xfId="0" applyFont="1" applyFill="1" applyBorder="1" applyAlignment="1">
      <alignment horizontal="center" wrapText="1"/>
    </xf>
    <xf numFmtId="0" fontId="14" fillId="0" borderId="9" xfId="0" applyFont="1" applyBorder="1" applyAlignment="1">
      <alignment wrapText="1"/>
    </xf>
    <xf numFmtId="0" fontId="14" fillId="0" borderId="2" xfId="0" applyFont="1" applyBorder="1" applyAlignment="1">
      <alignment wrapText="1"/>
    </xf>
    <xf numFmtId="171" fontId="14" fillId="0" borderId="0" xfId="1" applyNumberFormat="1" applyFont="1" applyBorder="1"/>
    <xf numFmtId="171" fontId="14" fillId="16" borderId="2" xfId="0" applyNumberFormat="1" applyFont="1" applyFill="1" applyBorder="1"/>
    <xf numFmtId="171" fontId="15" fillId="0" borderId="34" xfId="1" applyNumberFormat="1" applyFont="1" applyBorder="1"/>
    <xf numFmtId="171" fontId="15" fillId="16" borderId="8" xfId="1" applyNumberFormat="1" applyFont="1" applyFill="1" applyBorder="1"/>
    <xf numFmtId="171" fontId="14" fillId="0" borderId="0" xfId="0" applyNumberFormat="1" applyFont="1" applyBorder="1"/>
    <xf numFmtId="171" fontId="14" fillId="0" borderId="0" xfId="0" applyNumberFormat="1" applyFont="1" applyFill="1" applyBorder="1"/>
    <xf numFmtId="171" fontId="15" fillId="8" borderId="34" xfId="0" applyNumberFormat="1" applyFont="1" applyFill="1" applyBorder="1"/>
    <xf numFmtId="171" fontId="14" fillId="0" borderId="2" xfId="1" applyNumberFormat="1" applyFont="1" applyBorder="1" applyAlignment="1">
      <alignment horizontal="center"/>
    </xf>
    <xf numFmtId="171" fontId="14" fillId="0" borderId="2" xfId="1" applyNumberFormat="1" applyFont="1" applyBorder="1" applyAlignment="1">
      <alignment horizontal="left"/>
    </xf>
    <xf numFmtId="171" fontId="14" fillId="0" borderId="5" xfId="1" applyNumberFormat="1" applyFont="1" applyBorder="1" applyAlignment="1">
      <alignment horizontal="center"/>
    </xf>
    <xf numFmtId="164" fontId="14" fillId="0" borderId="0" xfId="1" applyFont="1" applyBorder="1"/>
    <xf numFmtId="171" fontId="14" fillId="0" borderId="2" xfId="0" applyNumberFormat="1" applyFont="1" applyFill="1" applyBorder="1" applyAlignment="1">
      <alignment horizontal="right" vertical="center"/>
    </xf>
    <xf numFmtId="171" fontId="14" fillId="0" borderId="0" xfId="0" applyNumberFormat="1" applyFont="1" applyFill="1" applyBorder="1" applyAlignment="1">
      <alignment horizontal="right" vertical="center"/>
    </xf>
    <xf numFmtId="171" fontId="14" fillId="0" borderId="2" xfId="1" applyNumberFormat="1" applyFont="1" applyFill="1" applyBorder="1" applyAlignment="1">
      <alignment horizontal="right" vertical="center"/>
    </xf>
    <xf numFmtId="171" fontId="14" fillId="0" borderId="0" xfId="0" applyNumberFormat="1" applyFont="1" applyAlignment="1">
      <alignment horizontal="right" vertical="center"/>
    </xf>
    <xf numFmtId="171" fontId="14" fillId="7" borderId="8" xfId="0" applyNumberFormat="1" applyFont="1" applyFill="1" applyBorder="1" applyAlignment="1">
      <alignment horizontal="right" vertical="center"/>
    </xf>
    <xf numFmtId="171" fontId="14" fillId="0" borderId="17" xfId="0" applyNumberFormat="1" applyFont="1" applyFill="1" applyBorder="1" applyAlignment="1">
      <alignment horizontal="right" vertical="center"/>
    </xf>
    <xf numFmtId="171" fontId="14" fillId="10" borderId="2" xfId="0" applyNumberFormat="1" applyFont="1" applyFill="1" applyBorder="1" applyAlignment="1">
      <alignment horizontal="right" vertical="center"/>
    </xf>
    <xf numFmtId="171" fontId="14" fillId="7" borderId="8" xfId="1" applyNumberFormat="1" applyFont="1" applyFill="1" applyBorder="1" applyAlignment="1">
      <alignment horizontal="right" vertical="center"/>
    </xf>
    <xf numFmtId="171" fontId="14" fillId="0" borderId="2" xfId="0" applyNumberFormat="1" applyFont="1" applyBorder="1" applyAlignment="1">
      <alignment horizontal="right" vertical="center"/>
    </xf>
    <xf numFmtId="171" fontId="14" fillId="8" borderId="8" xfId="0" applyNumberFormat="1" applyFont="1" applyFill="1" applyBorder="1" applyAlignment="1">
      <alignment horizontal="right" vertical="center"/>
    </xf>
    <xf numFmtId="171" fontId="14" fillId="0" borderId="3" xfId="0" applyNumberFormat="1" applyFont="1" applyBorder="1" applyAlignment="1">
      <alignment horizontal="right" vertical="center"/>
    </xf>
    <xf numFmtId="171" fontId="14" fillId="0" borderId="17" xfId="0" applyNumberFormat="1" applyFont="1" applyBorder="1" applyAlignment="1">
      <alignment horizontal="right" vertical="center"/>
    </xf>
    <xf numFmtId="171" fontId="14" fillId="0" borderId="1" xfId="0" applyNumberFormat="1" applyFont="1" applyBorder="1" applyAlignment="1">
      <alignment horizontal="right" vertical="center"/>
    </xf>
    <xf numFmtId="171" fontId="14" fillId="0" borderId="5" xfId="0" applyNumberFormat="1" applyFont="1" applyBorder="1" applyAlignment="1">
      <alignment horizontal="right" vertical="center"/>
    </xf>
    <xf numFmtId="171" fontId="14" fillId="0" borderId="18" xfId="0" applyNumberFormat="1" applyFont="1" applyBorder="1" applyAlignment="1">
      <alignment horizontal="right" vertical="center"/>
    </xf>
    <xf numFmtId="171" fontId="14" fillId="0" borderId="3" xfId="1" applyNumberFormat="1" applyFont="1" applyBorder="1"/>
    <xf numFmtId="171" fontId="15" fillId="0" borderId="32" xfId="1" applyNumberFormat="1" applyFont="1" applyBorder="1"/>
    <xf numFmtId="171" fontId="14" fillId="0" borderId="3" xfId="0" applyNumberFormat="1" applyFont="1" applyBorder="1"/>
    <xf numFmtId="171" fontId="14" fillId="0" borderId="3" xfId="1" applyNumberFormat="1" applyFont="1" applyFill="1" applyBorder="1"/>
    <xf numFmtId="171" fontId="15" fillId="8" borderId="32" xfId="0" applyNumberFormat="1" applyFont="1" applyFill="1" applyBorder="1"/>
    <xf numFmtId="171" fontId="15" fillId="8" borderId="8" xfId="0" applyNumberFormat="1" applyFont="1" applyFill="1" applyBorder="1" applyAlignment="1">
      <alignment horizontal="right" vertical="center"/>
    </xf>
    <xf numFmtId="171" fontId="17" fillId="6" borderId="9" xfId="0" applyNumberFormat="1" applyFont="1" applyFill="1" applyBorder="1" applyAlignment="1">
      <alignment horizontal="center" vertical="center"/>
    </xf>
    <xf numFmtId="171" fontId="14" fillId="6" borderId="9" xfId="0" applyNumberFormat="1" applyFont="1" applyFill="1" applyBorder="1" applyAlignment="1">
      <alignment vertical="center"/>
    </xf>
    <xf numFmtId="171" fontId="14" fillId="5" borderId="2" xfId="0" applyNumberFormat="1" applyFont="1" applyFill="1" applyBorder="1" applyAlignment="1">
      <alignment horizontal="center" vertical="center"/>
    </xf>
    <xf numFmtId="171" fontId="17" fillId="6" borderId="2" xfId="0" applyNumberFormat="1" applyFont="1" applyFill="1" applyBorder="1" applyAlignment="1">
      <alignment horizontal="center" vertical="center"/>
    </xf>
    <xf numFmtId="171" fontId="14" fillId="6" borderId="2" xfId="1" applyNumberFormat="1" applyFont="1" applyFill="1" applyBorder="1" applyAlignment="1">
      <alignment vertical="center"/>
    </xf>
    <xf numFmtId="171" fontId="14" fillId="6" borderId="2" xfId="0" applyNumberFormat="1" applyFont="1" applyFill="1" applyBorder="1" applyAlignment="1">
      <alignment vertical="center"/>
    </xf>
    <xf numFmtId="171" fontId="14" fillId="5" borderId="5" xfId="0" applyNumberFormat="1" applyFont="1" applyFill="1" applyBorder="1"/>
    <xf numFmtId="171" fontId="14" fillId="5" borderId="4" xfId="1" applyNumberFormat="1" applyFont="1" applyFill="1" applyBorder="1"/>
    <xf numFmtId="171" fontId="14" fillId="5" borderId="1" xfId="1" applyNumberFormat="1" applyFont="1" applyFill="1" applyBorder="1"/>
    <xf numFmtId="171" fontId="14" fillId="5" borderId="5" xfId="1" applyNumberFormat="1" applyFont="1" applyFill="1" applyBorder="1"/>
    <xf numFmtId="171" fontId="14" fillId="3" borderId="0" xfId="0" applyNumberFormat="1" applyFont="1" applyFill="1"/>
    <xf numFmtId="171" fontId="14" fillId="3" borderId="3" xfId="0" applyNumberFormat="1" applyFont="1" applyFill="1" applyBorder="1"/>
    <xf numFmtId="171" fontId="14" fillId="6" borderId="9" xfId="0" applyNumberFormat="1" applyFont="1" applyFill="1" applyBorder="1"/>
    <xf numFmtId="171" fontId="14" fillId="6" borderId="16" xfId="1" applyNumberFormat="1" applyFont="1" applyFill="1" applyBorder="1"/>
    <xf numFmtId="171" fontId="14" fillId="6" borderId="6" xfId="1" applyNumberFormat="1" applyFont="1" applyFill="1" applyBorder="1"/>
    <xf numFmtId="171" fontId="14" fillId="6" borderId="9" xfId="1" applyNumberFormat="1" applyFont="1" applyFill="1" applyBorder="1"/>
    <xf numFmtId="171" fontId="14" fillId="5" borderId="2" xfId="0" applyNumberFormat="1" applyFont="1" applyFill="1" applyBorder="1"/>
    <xf numFmtId="171" fontId="14" fillId="5" borderId="0" xfId="1" applyNumberFormat="1" applyFont="1" applyFill="1" applyBorder="1"/>
    <xf numFmtId="171" fontId="14" fillId="5" borderId="3" xfId="1" applyNumberFormat="1" applyFont="1" applyFill="1" applyBorder="1"/>
    <xf numFmtId="171" fontId="14" fillId="5" borderId="2" xfId="1" applyNumberFormat="1" applyFont="1" applyFill="1" applyBorder="1"/>
    <xf numFmtId="171" fontId="14" fillId="6" borderId="2" xfId="0" applyNumberFormat="1" applyFont="1" applyFill="1" applyBorder="1"/>
    <xf numFmtId="171" fontId="14" fillId="6" borderId="0" xfId="1" applyNumberFormat="1" applyFont="1" applyFill="1" applyBorder="1"/>
    <xf numFmtId="171" fontId="14" fillId="6" borderId="3" xfId="1" applyNumberFormat="1" applyFont="1" applyFill="1" applyBorder="1"/>
    <xf numFmtId="171" fontId="14" fillId="6" borderId="2" xfId="1" applyNumberFormat="1" applyFont="1" applyFill="1" applyBorder="1"/>
    <xf numFmtId="171" fontId="14" fillId="0" borderId="0" xfId="0" applyNumberFormat="1" applyFont="1"/>
    <xf numFmtId="171" fontId="14" fillId="7" borderId="8" xfId="0" applyNumberFormat="1" applyFont="1" applyFill="1" applyBorder="1"/>
    <xf numFmtId="171" fontId="14" fillId="8" borderId="8" xfId="0" applyNumberFormat="1" applyFont="1" applyFill="1" applyBorder="1"/>
    <xf numFmtId="171" fontId="14" fillId="6" borderId="7" xfId="0" applyNumberFormat="1" applyFont="1" applyFill="1" applyBorder="1" applyAlignment="1">
      <alignment vertical="center"/>
    </xf>
    <xf numFmtId="171" fontId="14" fillId="6" borderId="7" xfId="1" applyNumberFormat="1" applyFont="1" applyFill="1" applyBorder="1" applyAlignment="1">
      <alignment vertical="center"/>
    </xf>
    <xf numFmtId="171" fontId="14" fillId="5" borderId="2" xfId="0" applyNumberFormat="1" applyFont="1" applyFill="1" applyBorder="1" applyAlignment="1">
      <alignment vertical="center"/>
    </xf>
    <xf numFmtId="171" fontId="14" fillId="5" borderId="0" xfId="0" applyNumberFormat="1" applyFont="1" applyFill="1" applyBorder="1" applyAlignment="1">
      <alignment vertical="center"/>
    </xf>
    <xf numFmtId="171" fontId="14" fillId="5" borderId="2" xfId="1" applyNumberFormat="1" applyFont="1" applyFill="1" applyBorder="1" applyAlignment="1">
      <alignment vertical="center"/>
    </xf>
    <xf numFmtId="171" fontId="14" fillId="5" borderId="17" xfId="0" applyNumberFormat="1" applyFont="1" applyFill="1" applyBorder="1" applyAlignment="1">
      <alignment vertical="center"/>
    </xf>
    <xf numFmtId="171" fontId="14" fillId="6" borderId="0" xfId="0" applyNumberFormat="1" applyFont="1" applyFill="1" applyBorder="1" applyAlignment="1">
      <alignment vertical="center"/>
    </xf>
    <xf numFmtId="171" fontId="14" fillId="6" borderId="17" xfId="0" applyNumberFormat="1" applyFont="1" applyFill="1" applyBorder="1" applyAlignment="1">
      <alignment vertical="center"/>
    </xf>
    <xf numFmtId="171" fontId="14" fillId="6" borderId="5" xfId="0" applyNumberFormat="1" applyFont="1" applyFill="1" applyBorder="1" applyAlignment="1">
      <alignment vertical="center"/>
    </xf>
    <xf numFmtId="171" fontId="14" fillId="6" borderId="4" xfId="0" applyNumberFormat="1" applyFont="1" applyFill="1" applyBorder="1" applyAlignment="1">
      <alignment vertical="center"/>
    </xf>
    <xf numFmtId="171" fontId="14" fillId="6" borderId="5" xfId="1" applyNumberFormat="1" applyFont="1" applyFill="1" applyBorder="1" applyAlignment="1">
      <alignment vertical="center"/>
    </xf>
    <xf numFmtId="171" fontId="14" fillId="6" borderId="18" xfId="0" applyNumberFormat="1" applyFont="1" applyFill="1" applyBorder="1" applyAlignment="1">
      <alignment vertical="center"/>
    </xf>
    <xf numFmtId="171" fontId="14" fillId="0" borderId="0" xfId="0" applyNumberFormat="1" applyFont="1" applyFill="1"/>
    <xf numFmtId="171" fontId="14" fillId="0" borderId="2" xfId="1" applyNumberFormat="1" applyFont="1" applyBorder="1"/>
    <xf numFmtId="171" fontId="14" fillId="0" borderId="5" xfId="1" applyNumberFormat="1" applyFont="1" applyBorder="1"/>
    <xf numFmtId="171" fontId="14" fillId="0" borderId="2" xfId="0" applyNumberFormat="1" applyFont="1" applyBorder="1"/>
    <xf numFmtId="171" fontId="14" fillId="0" borderId="5" xfId="0" applyNumberFormat="1" applyFont="1" applyBorder="1"/>
    <xf numFmtId="171" fontId="15" fillId="7" borderId="8" xfId="0" applyNumberFormat="1" applyFont="1" applyFill="1" applyBorder="1"/>
    <xf numFmtId="171" fontId="15" fillId="6" borderId="9" xfId="0" applyNumberFormat="1" applyFont="1" applyFill="1" applyBorder="1" applyAlignment="1">
      <alignment vertical="center"/>
    </xf>
    <xf numFmtId="171" fontId="15" fillId="5" borderId="2" xfId="0" applyNumberFormat="1" applyFont="1" applyFill="1" applyBorder="1" applyAlignment="1">
      <alignment vertical="center"/>
    </xf>
    <xf numFmtId="171" fontId="15" fillId="6" borderId="2" xfId="0" applyNumberFormat="1" applyFont="1" applyFill="1" applyBorder="1" applyAlignment="1">
      <alignment vertical="center"/>
    </xf>
    <xf numFmtId="171" fontId="14" fillId="5" borderId="3" xfId="0" applyNumberFormat="1" applyFont="1" applyFill="1" applyBorder="1"/>
    <xf numFmtId="171" fontId="15" fillId="5" borderId="2" xfId="0" applyNumberFormat="1" applyFont="1" applyFill="1" applyBorder="1"/>
    <xf numFmtId="171" fontId="15" fillId="6" borderId="5" xfId="0" applyNumberFormat="1" applyFont="1" applyFill="1" applyBorder="1" applyAlignment="1">
      <alignment vertical="center"/>
    </xf>
    <xf numFmtId="171" fontId="14" fillId="0" borderId="9" xfId="0" applyNumberFormat="1" applyFont="1" applyBorder="1"/>
    <xf numFmtId="0" fontId="15" fillId="13" borderId="5" xfId="0" applyFont="1" applyFill="1" applyBorder="1" applyAlignment="1">
      <alignment horizontal="center" wrapText="1"/>
    </xf>
    <xf numFmtId="0" fontId="15" fillId="4" borderId="8" xfId="0" applyFont="1" applyFill="1" applyBorder="1" applyAlignment="1">
      <alignment horizontal="center" wrapText="1"/>
    </xf>
    <xf numFmtId="0" fontId="15" fillId="4" borderId="5" xfId="0" applyFont="1" applyFill="1" applyBorder="1" applyAlignment="1">
      <alignment horizontal="center" wrapText="1"/>
    </xf>
    <xf numFmtId="171" fontId="14" fillId="4" borderId="34" xfId="0" applyNumberFormat="1" applyFont="1" applyFill="1" applyBorder="1"/>
    <xf numFmtId="0" fontId="14" fillId="0" borderId="1" xfId="0" applyFont="1" applyBorder="1"/>
    <xf numFmtId="171" fontId="14" fillId="4" borderId="33" xfId="0" applyNumberFormat="1" applyFont="1" applyFill="1" applyBorder="1"/>
    <xf numFmtId="172" fontId="14" fillId="6" borderId="9" xfId="1" applyNumberFormat="1" applyFont="1" applyFill="1" applyBorder="1" applyAlignment="1">
      <alignment horizontal="right" vertical="center"/>
    </xf>
    <xf numFmtId="172" fontId="14" fillId="6" borderId="9" xfId="0" applyNumberFormat="1" applyFont="1" applyFill="1" applyBorder="1" applyAlignment="1">
      <alignment horizontal="right" vertical="center"/>
    </xf>
    <xf numFmtId="172" fontId="14" fillId="5" borderId="2" xfId="1" applyNumberFormat="1" applyFont="1" applyFill="1" applyBorder="1" applyAlignment="1">
      <alignment horizontal="right" vertical="center"/>
    </xf>
    <xf numFmtId="172" fontId="14" fillId="5" borderId="2" xfId="0" applyNumberFormat="1" applyFont="1" applyFill="1" applyBorder="1" applyAlignment="1">
      <alignment horizontal="right" vertical="center"/>
    </xf>
    <xf numFmtId="172" fontId="14" fillId="6" borderId="2" xfId="1" applyNumberFormat="1" applyFont="1" applyFill="1" applyBorder="1" applyAlignment="1">
      <alignment horizontal="right" vertical="center"/>
    </xf>
    <xf numFmtId="172" fontId="14" fillId="6" borderId="2" xfId="0" applyNumberFormat="1" applyFont="1" applyFill="1" applyBorder="1" applyAlignment="1">
      <alignment horizontal="right" vertical="center"/>
    </xf>
    <xf numFmtId="172" fontId="14" fillId="5" borderId="4" xfId="1" applyNumberFormat="1" applyFont="1" applyFill="1" applyBorder="1" applyAlignment="1">
      <alignment horizontal="right"/>
    </xf>
    <xf numFmtId="172" fontId="14" fillId="5" borderId="1" xfId="1" applyNumberFormat="1" applyFont="1" applyFill="1" applyBorder="1" applyAlignment="1">
      <alignment horizontal="right"/>
    </xf>
    <xf numFmtId="172" fontId="14" fillId="5" borderId="5" xfId="1" applyNumberFormat="1" applyFont="1" applyFill="1" applyBorder="1" applyAlignment="1">
      <alignment horizontal="right"/>
    </xf>
    <xf numFmtId="172" fontId="14" fillId="5" borderId="5" xfId="0" applyNumberFormat="1" applyFont="1" applyFill="1" applyBorder="1" applyAlignment="1">
      <alignment horizontal="right"/>
    </xf>
    <xf numFmtId="172" fontId="14" fillId="3" borderId="0" xfId="0" applyNumberFormat="1" applyFont="1" applyFill="1" applyAlignment="1">
      <alignment horizontal="right"/>
    </xf>
    <xf numFmtId="172" fontId="14" fillId="3" borderId="3" xfId="0" applyNumberFormat="1" applyFont="1" applyFill="1" applyBorder="1" applyAlignment="1">
      <alignment horizontal="right"/>
    </xf>
    <xf numFmtId="172" fontId="14" fillId="8" borderId="8" xfId="0" applyNumberFormat="1" applyFont="1" applyFill="1" applyBorder="1"/>
    <xf numFmtId="0" fontId="15" fillId="0" borderId="0" xfId="0" applyFont="1" applyFill="1" applyBorder="1" applyAlignment="1"/>
    <xf numFmtId="173" fontId="14" fillId="0" borderId="0" xfId="0" applyNumberFormat="1" applyFont="1" applyBorder="1"/>
    <xf numFmtId="0" fontId="5" fillId="0" borderId="2" xfId="0" applyFont="1" applyBorder="1"/>
    <xf numFmtId="0" fontId="15" fillId="0" borderId="32"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8" borderId="2" xfId="0" applyFont="1" applyFill="1" applyBorder="1" applyAlignment="1">
      <alignment horizontal="center"/>
    </xf>
    <xf numFmtId="167" fontId="14" fillId="0" borderId="0" xfId="0" applyNumberFormat="1" applyFont="1" applyFill="1"/>
    <xf numFmtId="164" fontId="14" fillId="0" borderId="0" xfId="0" applyNumberFormat="1" applyFont="1" applyFill="1"/>
    <xf numFmtId="0" fontId="14" fillId="0" borderId="0" xfId="0" applyFont="1" applyFill="1" applyAlignment="1">
      <alignment horizontal="left"/>
    </xf>
    <xf numFmtId="0" fontId="14" fillId="12" borderId="6" xfId="2" applyFont="1" applyFill="1" applyBorder="1" applyAlignment="1">
      <alignment horizontal="center" vertical="center" wrapText="1"/>
    </xf>
    <xf numFmtId="0" fontId="14" fillId="0" borderId="7" xfId="2" applyFont="1" applyBorder="1" applyAlignment="1"/>
    <xf numFmtId="0" fontId="14" fillId="0" borderId="3" xfId="2" applyFont="1" applyBorder="1" applyAlignment="1"/>
    <xf numFmtId="0" fontId="14" fillId="0" borderId="17" xfId="2" applyFont="1" applyBorder="1" applyAlignment="1"/>
    <xf numFmtId="0" fontId="14" fillId="0" borderId="1" xfId="2" applyFont="1" applyBorder="1" applyAlignment="1"/>
    <xf numFmtId="0" fontId="14" fillId="0" borderId="18" xfId="2" applyFont="1" applyBorder="1" applyAlignment="1"/>
    <xf numFmtId="0" fontId="14" fillId="12" borderId="16" xfId="2" applyFont="1" applyFill="1" applyBorder="1" applyAlignment="1">
      <alignment horizontal="center" vertical="center" wrapText="1"/>
    </xf>
    <xf numFmtId="0" fontId="14" fillId="12" borderId="7" xfId="2" applyFont="1" applyFill="1" applyBorder="1" applyAlignment="1">
      <alignment wrapText="1"/>
    </xf>
    <xf numFmtId="0" fontId="14" fillId="12" borderId="3" xfId="2" applyFont="1" applyFill="1" applyBorder="1" applyAlignment="1">
      <alignment wrapText="1"/>
    </xf>
    <xf numFmtId="0" fontId="14" fillId="12" borderId="0" xfId="2" applyFont="1" applyFill="1" applyBorder="1" applyAlignment="1">
      <alignment wrapText="1"/>
    </xf>
    <xf numFmtId="0" fontId="14" fillId="12" borderId="17" xfId="2" applyFont="1" applyFill="1" applyBorder="1" applyAlignment="1">
      <alignment wrapText="1"/>
    </xf>
    <xf numFmtId="0" fontId="14" fillId="12" borderId="1" xfId="2" applyFont="1" applyFill="1" applyBorder="1" applyAlignment="1">
      <alignment wrapText="1"/>
    </xf>
    <xf numFmtId="0" fontId="14" fillId="12" borderId="4" xfId="2" applyFont="1" applyFill="1" applyBorder="1" applyAlignment="1">
      <alignment wrapText="1"/>
    </xf>
    <xf numFmtId="0" fontId="14" fillId="12" borderId="18" xfId="2" applyFont="1" applyFill="1" applyBorder="1" applyAlignment="1">
      <alignment wrapText="1"/>
    </xf>
    <xf numFmtId="0" fontId="14" fillId="15" borderId="9" xfId="2" applyFont="1" applyFill="1" applyBorder="1" applyAlignment="1">
      <alignment horizontal="center" vertical="center"/>
    </xf>
    <xf numFmtId="0" fontId="14" fillId="15" borderId="5" xfId="2" applyFont="1" applyFill="1" applyBorder="1" applyAlignment="1">
      <alignment horizontal="center" vertical="center"/>
    </xf>
    <xf numFmtId="0" fontId="15" fillId="0" borderId="32" xfId="0" applyFont="1" applyBorder="1" applyAlignment="1">
      <alignment horizontal="center" wrapText="1"/>
    </xf>
    <xf numFmtId="0" fontId="15" fillId="0" borderId="34" xfId="0" applyFont="1" applyBorder="1" applyAlignment="1">
      <alignment horizontal="center" wrapText="1"/>
    </xf>
    <xf numFmtId="0" fontId="15" fillId="0" borderId="33" xfId="0" applyFont="1" applyBorder="1" applyAlignment="1">
      <alignment horizontal="center" wrapText="1"/>
    </xf>
    <xf numFmtId="0" fontId="15" fillId="3" borderId="32" xfId="0" applyFont="1" applyFill="1" applyBorder="1" applyAlignment="1">
      <alignment horizontal="center" vertical="center"/>
    </xf>
    <xf numFmtId="0" fontId="15" fillId="3" borderId="34" xfId="0" applyFont="1" applyFill="1" applyBorder="1" applyAlignment="1">
      <alignment horizontal="center" vertical="center"/>
    </xf>
    <xf numFmtId="0" fontId="14" fillId="0" borderId="34" xfId="0" applyFont="1" applyBorder="1" applyAlignment="1">
      <alignment horizontal="center" vertical="center"/>
    </xf>
    <xf numFmtId="0" fontId="15" fillId="4" borderId="32" xfId="0" applyFont="1" applyFill="1" applyBorder="1" applyAlignment="1">
      <alignment horizontal="center" vertical="center" wrapText="1"/>
    </xf>
    <xf numFmtId="0" fontId="14" fillId="0" borderId="34" xfId="0" applyFont="1" applyBorder="1" applyAlignment="1">
      <alignment horizontal="center" vertical="center" wrapText="1"/>
    </xf>
    <xf numFmtId="0" fontId="14" fillId="0" borderId="33" xfId="0" applyFont="1" applyBorder="1" applyAlignment="1">
      <alignment horizontal="center" vertical="center" wrapText="1"/>
    </xf>
    <xf numFmtId="0" fontId="14" fillId="12" borderId="8" xfId="2" applyFont="1" applyFill="1" applyBorder="1" applyAlignment="1">
      <alignment horizontal="center" vertical="center" wrapText="1"/>
    </xf>
    <xf numFmtId="0" fontId="14" fillId="0" borderId="9" xfId="0" applyFont="1" applyFill="1" applyBorder="1" applyAlignment="1">
      <alignment horizontal="left" wrapText="1"/>
    </xf>
    <xf numFmtId="0" fontId="14" fillId="0" borderId="2" xfId="0" applyFont="1" applyFill="1" applyBorder="1" applyAlignment="1">
      <alignment horizontal="left" wrapText="1"/>
    </xf>
    <xf numFmtId="0" fontId="19" fillId="12" borderId="6" xfId="2" applyFont="1" applyFill="1" applyBorder="1" applyAlignment="1">
      <alignment horizontal="center" vertical="center" wrapText="1"/>
    </xf>
    <xf numFmtId="0" fontId="19" fillId="12" borderId="7" xfId="2" applyFont="1" applyFill="1" applyBorder="1" applyAlignment="1">
      <alignment horizontal="center" vertical="center" wrapText="1"/>
    </xf>
    <xf numFmtId="0" fontId="19" fillId="12" borderId="3" xfId="2" applyFont="1" applyFill="1" applyBorder="1" applyAlignment="1">
      <alignment horizontal="center" vertical="center" wrapText="1"/>
    </xf>
    <xf numFmtId="0" fontId="19" fillId="12" borderId="17" xfId="2" applyFont="1" applyFill="1" applyBorder="1" applyAlignment="1">
      <alignment horizontal="center" vertical="center" wrapText="1"/>
    </xf>
    <xf numFmtId="0" fontId="19" fillId="12" borderId="1" xfId="2" applyFont="1" applyFill="1" applyBorder="1" applyAlignment="1">
      <alignment horizontal="center" vertical="center" wrapText="1"/>
    </xf>
    <xf numFmtId="0" fontId="19" fillId="12" borderId="18" xfId="2" applyFont="1" applyFill="1" applyBorder="1" applyAlignment="1">
      <alignment horizontal="center" vertical="center" wrapText="1"/>
    </xf>
    <xf numFmtId="0" fontId="14" fillId="12" borderId="6" xfId="2" applyFont="1" applyFill="1" applyBorder="1" applyAlignment="1">
      <alignment horizontal="center" wrapText="1"/>
    </xf>
    <xf numFmtId="0" fontId="14" fillId="12" borderId="16" xfId="2" applyFont="1" applyFill="1" applyBorder="1" applyAlignment="1">
      <alignment horizontal="center" wrapText="1"/>
    </xf>
    <xf numFmtId="0" fontId="14" fillId="12" borderId="7" xfId="2" applyFont="1" applyFill="1" applyBorder="1" applyAlignment="1">
      <alignment horizontal="center" wrapText="1"/>
    </xf>
    <xf numFmtId="0" fontId="14" fillId="12" borderId="1" xfId="2" applyFont="1" applyFill="1" applyBorder="1" applyAlignment="1">
      <alignment horizontal="center" wrapText="1"/>
    </xf>
    <xf numFmtId="0" fontId="14" fillId="12" borderId="4" xfId="2" applyFont="1" applyFill="1" applyBorder="1" applyAlignment="1">
      <alignment horizontal="center" wrapText="1"/>
    </xf>
    <xf numFmtId="0" fontId="14" fillId="12" borderId="18" xfId="2" applyFont="1" applyFill="1" applyBorder="1" applyAlignment="1">
      <alignment horizontal="center" wrapText="1"/>
    </xf>
    <xf numFmtId="0" fontId="15" fillId="7" borderId="6"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1"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18" xfId="0" applyFont="1" applyFill="1" applyBorder="1" applyAlignment="1">
      <alignment horizontal="center" vertical="center"/>
    </xf>
    <xf numFmtId="0" fontId="15" fillId="13" borderId="9" xfId="0" applyFont="1" applyFill="1" applyBorder="1" applyAlignment="1">
      <alignment horizontal="center" wrapText="1"/>
    </xf>
    <xf numFmtId="0" fontId="15" fillId="13" borderId="5" xfId="0" applyFont="1" applyFill="1" applyBorder="1" applyAlignment="1">
      <alignment horizontal="center" wrapText="1"/>
    </xf>
    <xf numFmtId="0" fontId="15" fillId="3" borderId="32" xfId="0" applyFont="1" applyFill="1" applyBorder="1" applyAlignment="1">
      <alignment horizontal="left" vertical="center"/>
    </xf>
    <xf numFmtId="0" fontId="15" fillId="3" borderId="34" xfId="0" applyFont="1" applyFill="1" applyBorder="1" applyAlignment="1">
      <alignment horizontal="left" vertical="center"/>
    </xf>
    <xf numFmtId="0" fontId="20" fillId="15" borderId="9" xfId="2" applyFont="1" applyFill="1" applyBorder="1" applyAlignment="1">
      <alignment horizontal="center" vertical="center"/>
    </xf>
    <xf numFmtId="0" fontId="20" fillId="15" borderId="5" xfId="2" applyFont="1" applyFill="1" applyBorder="1" applyAlignment="1">
      <alignment horizontal="center" vertical="center"/>
    </xf>
    <xf numFmtId="0" fontId="14" fillId="12" borderId="1" xfId="2" applyFont="1" applyFill="1" applyBorder="1" applyAlignment="1">
      <alignment horizontal="center" vertical="center" wrapText="1"/>
    </xf>
    <xf numFmtId="0" fontId="14" fillId="12" borderId="4" xfId="2" applyFont="1" applyFill="1" applyBorder="1" applyAlignment="1">
      <alignment horizontal="center" vertical="center" wrapText="1"/>
    </xf>
    <xf numFmtId="171" fontId="15" fillId="8" borderId="32" xfId="0" applyNumberFormat="1" applyFont="1" applyFill="1" applyBorder="1" applyAlignment="1">
      <alignment horizontal="right"/>
    </xf>
    <xf numFmtId="171" fontId="15" fillId="8" borderId="33" xfId="0" applyNumberFormat="1" applyFont="1" applyFill="1" applyBorder="1" applyAlignment="1">
      <alignment horizontal="right"/>
    </xf>
    <xf numFmtId="171" fontId="14" fillId="8" borderId="32" xfId="0" applyNumberFormat="1" applyFont="1" applyFill="1" applyBorder="1" applyAlignment="1">
      <alignment horizontal="center"/>
    </xf>
    <xf numFmtId="171" fontId="14" fillId="8" borderId="33" xfId="0" applyNumberFormat="1" applyFont="1" applyFill="1" applyBorder="1" applyAlignment="1">
      <alignment horizontal="center"/>
    </xf>
    <xf numFmtId="0" fontId="15" fillId="13" borderId="6" xfId="0" applyFont="1" applyFill="1" applyBorder="1" applyAlignment="1">
      <alignment horizontal="center" vertical="center"/>
    </xf>
    <xf numFmtId="0" fontId="15" fillId="13" borderId="16" xfId="0" applyFont="1" applyFill="1" applyBorder="1" applyAlignment="1">
      <alignment horizontal="center" vertical="center"/>
    </xf>
    <xf numFmtId="0" fontId="15" fillId="13" borderId="1" xfId="0" applyFont="1" applyFill="1" applyBorder="1" applyAlignment="1">
      <alignment horizontal="center" vertical="center"/>
    </xf>
    <xf numFmtId="0" fontId="15" fillId="13" borderId="4" xfId="0" applyFont="1" applyFill="1" applyBorder="1" applyAlignment="1">
      <alignment horizontal="center" vertical="center"/>
    </xf>
    <xf numFmtId="0" fontId="15" fillId="13" borderId="6" xfId="0" applyFont="1" applyFill="1" applyBorder="1" applyAlignment="1">
      <alignment horizontal="center" vertical="center" wrapText="1"/>
    </xf>
    <xf numFmtId="0" fontId="15" fillId="13" borderId="7" xfId="0" applyFont="1" applyFill="1" applyBorder="1" applyAlignment="1">
      <alignment horizontal="center" vertical="center"/>
    </xf>
    <xf numFmtId="0" fontId="15" fillId="13" borderId="18" xfId="0" applyFont="1" applyFill="1" applyBorder="1" applyAlignment="1">
      <alignment horizontal="center" vertical="center"/>
    </xf>
    <xf numFmtId="0" fontId="15" fillId="8" borderId="6" xfId="0" applyFont="1" applyFill="1" applyBorder="1" applyAlignment="1">
      <alignment horizontal="center"/>
    </xf>
    <xf numFmtId="0" fontId="15" fillId="8" borderId="7" xfId="0" applyFont="1" applyFill="1" applyBorder="1" applyAlignment="1">
      <alignment horizontal="center"/>
    </xf>
    <xf numFmtId="0" fontId="15" fillId="8" borderId="1" xfId="0" applyFont="1" applyFill="1" applyBorder="1" applyAlignment="1">
      <alignment horizontal="center"/>
    </xf>
    <xf numFmtId="0" fontId="15" fillId="8" borderId="18" xfId="0" applyFont="1" applyFill="1" applyBorder="1" applyAlignment="1">
      <alignment horizontal="center"/>
    </xf>
    <xf numFmtId="0" fontId="14" fillId="0" borderId="17" xfId="0" applyFont="1" applyFill="1" applyBorder="1" applyAlignment="1">
      <alignment horizontal="center"/>
    </xf>
    <xf numFmtId="0" fontId="19" fillId="11" borderId="6" xfId="2" applyFont="1" applyFill="1" applyBorder="1" applyAlignment="1">
      <alignment horizontal="center" vertical="justify"/>
    </xf>
    <xf numFmtId="0" fontId="19" fillId="11" borderId="7" xfId="2" applyFont="1" applyFill="1" applyBorder="1" applyAlignment="1">
      <alignment horizontal="center" vertical="justify"/>
    </xf>
    <xf numFmtId="0" fontId="19" fillId="11" borderId="1" xfId="2" applyFont="1" applyFill="1" applyBorder="1" applyAlignment="1">
      <alignment horizontal="center" vertical="justify"/>
    </xf>
    <xf numFmtId="0" fontId="19" fillId="11" borderId="18" xfId="2" applyFont="1" applyFill="1" applyBorder="1" applyAlignment="1">
      <alignment horizontal="center" vertical="justify"/>
    </xf>
    <xf numFmtId="0" fontId="15" fillId="3" borderId="6"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18" xfId="0" applyFont="1" applyFill="1" applyBorder="1" applyAlignment="1">
      <alignment horizontal="center" vertical="center"/>
    </xf>
    <xf numFmtId="0" fontId="15" fillId="6" borderId="36" xfId="0" applyFont="1" applyFill="1" applyBorder="1" applyAlignment="1">
      <alignment horizontal="center" vertical="center" wrapText="1"/>
    </xf>
    <xf numFmtId="0" fontId="15" fillId="6" borderId="37" xfId="0" applyFont="1" applyFill="1" applyBorder="1" applyAlignment="1">
      <alignment horizontal="center" vertical="center" wrapText="1"/>
    </xf>
    <xf numFmtId="0" fontId="15" fillId="6" borderId="38" xfId="0" applyFont="1" applyFill="1" applyBorder="1" applyAlignment="1">
      <alignment horizontal="center" vertical="center" wrapText="1"/>
    </xf>
    <xf numFmtId="0" fontId="19" fillId="12" borderId="6" xfId="2" applyFont="1" applyFill="1" applyBorder="1" applyAlignment="1">
      <alignment horizontal="center" vertical="justify" wrapText="1"/>
    </xf>
    <xf numFmtId="0" fontId="19" fillId="12" borderId="7" xfId="2" applyFont="1" applyFill="1" applyBorder="1" applyAlignment="1">
      <alignment horizontal="center" vertical="justify" wrapText="1"/>
    </xf>
    <xf numFmtId="0" fontId="19" fillId="12" borderId="1" xfId="2" applyFont="1" applyFill="1" applyBorder="1" applyAlignment="1">
      <alignment horizontal="center" vertical="justify" wrapText="1"/>
    </xf>
    <xf numFmtId="0" fontId="19" fillId="12" borderId="18" xfId="2" applyFont="1" applyFill="1" applyBorder="1" applyAlignment="1">
      <alignment horizontal="center" vertical="justify" wrapText="1"/>
    </xf>
    <xf numFmtId="0" fontId="14" fillId="0" borderId="9" xfId="0" applyFont="1" applyBorder="1" applyAlignment="1">
      <alignment horizontal="center" wrapText="1"/>
    </xf>
    <xf numFmtId="0" fontId="14" fillId="0" borderId="2" xfId="0" applyFont="1" applyBorder="1" applyAlignment="1">
      <alignment horizontal="center" wrapText="1"/>
    </xf>
    <xf numFmtId="0" fontId="14" fillId="0" borderId="5" xfId="0" applyFont="1" applyBorder="1" applyAlignment="1">
      <alignment horizontal="center" wrapText="1"/>
    </xf>
    <xf numFmtId="0" fontId="19" fillId="15" borderId="9" xfId="2" applyFont="1" applyFill="1" applyBorder="1" applyAlignment="1">
      <alignment horizontal="center" vertical="center"/>
    </xf>
    <xf numFmtId="0" fontId="19" fillId="15" borderId="5" xfId="2" applyFont="1" applyFill="1" applyBorder="1" applyAlignment="1">
      <alignment horizontal="center" vertical="center"/>
    </xf>
    <xf numFmtId="0" fontId="19" fillId="12" borderId="16" xfId="2" applyFont="1" applyFill="1" applyBorder="1" applyAlignment="1">
      <alignment horizontal="center" vertical="center" wrapText="1"/>
    </xf>
    <xf numFmtId="0" fontId="19" fillId="0" borderId="7" xfId="2" applyFont="1" applyBorder="1" applyAlignment="1"/>
    <xf numFmtId="0" fontId="19" fillId="12" borderId="4" xfId="2" applyFont="1" applyFill="1" applyBorder="1" applyAlignment="1">
      <alignment horizontal="center" vertical="center" wrapText="1"/>
    </xf>
    <xf numFmtId="0" fontId="19" fillId="0" borderId="18" xfId="2" applyFont="1" applyBorder="1" applyAlignment="1"/>
    <xf numFmtId="0" fontId="14" fillId="5" borderId="9" xfId="0" applyFont="1" applyFill="1" applyBorder="1" applyAlignment="1">
      <alignment horizontal="center" wrapText="1"/>
    </xf>
    <xf numFmtId="0" fontId="14" fillId="5" borderId="2" xfId="0" applyFont="1" applyFill="1" applyBorder="1" applyAlignment="1">
      <alignment horizontal="center" wrapText="1"/>
    </xf>
    <xf numFmtId="0" fontId="14" fillId="5" borderId="5" xfId="0" applyFont="1" applyFill="1" applyBorder="1" applyAlignment="1">
      <alignment horizont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6" fillId="15" borderId="9" xfId="2" applyFont="1" applyFill="1" applyBorder="1" applyAlignment="1">
      <alignment horizontal="center" vertical="center"/>
    </xf>
    <xf numFmtId="0" fontId="6" fillId="15" borderId="5" xfId="2" applyFont="1" applyFill="1" applyBorder="1" applyAlignment="1">
      <alignment horizontal="center" vertical="center"/>
    </xf>
    <xf numFmtId="0" fontId="6" fillId="12" borderId="6" xfId="2" applyFont="1" applyFill="1" applyBorder="1" applyAlignment="1">
      <alignment wrapText="1"/>
    </xf>
    <xf numFmtId="0" fontId="6" fillId="12" borderId="7" xfId="2" applyFont="1" applyFill="1" applyBorder="1" applyAlignment="1">
      <alignment wrapText="1"/>
    </xf>
    <xf numFmtId="0" fontId="6" fillId="12" borderId="3" xfId="2" applyFont="1" applyFill="1" applyBorder="1" applyAlignment="1">
      <alignment wrapText="1"/>
    </xf>
    <xf numFmtId="0" fontId="6" fillId="12" borderId="17" xfId="2" applyFont="1" applyFill="1" applyBorder="1" applyAlignment="1">
      <alignment wrapText="1"/>
    </xf>
    <xf numFmtId="0" fontId="6" fillId="0" borderId="1" xfId="2" applyFont="1" applyBorder="1" applyAlignment="1"/>
    <xf numFmtId="0" fontId="6" fillId="0" borderId="18" xfId="2" applyFont="1" applyBorder="1" applyAlignment="1"/>
    <xf numFmtId="0" fontId="12" fillId="12" borderId="6" xfId="2" applyFont="1" applyFill="1" applyBorder="1" applyAlignment="1">
      <alignment wrapText="1"/>
    </xf>
    <xf numFmtId="0" fontId="12" fillId="12" borderId="7" xfId="2" applyFont="1" applyFill="1" applyBorder="1" applyAlignment="1">
      <alignment wrapText="1"/>
    </xf>
    <xf numFmtId="0" fontId="12" fillId="12" borderId="3" xfId="2" applyFont="1" applyFill="1" applyBorder="1" applyAlignment="1">
      <alignment wrapText="1"/>
    </xf>
    <xf numFmtId="0" fontId="12" fillId="12" borderId="17" xfId="2" applyFont="1" applyFill="1" applyBorder="1" applyAlignment="1">
      <alignment wrapText="1"/>
    </xf>
    <xf numFmtId="0" fontId="12" fillId="0" borderId="1" xfId="2" applyFont="1" applyBorder="1" applyAlignment="1"/>
    <xf numFmtId="0" fontId="12" fillId="0" borderId="18" xfId="2" applyFont="1" applyBorder="1" applyAlignment="1"/>
    <xf numFmtId="0" fontId="12" fillId="12" borderId="6" xfId="2" applyFont="1" applyFill="1" applyBorder="1" applyAlignment="1">
      <alignment horizontal="center" vertical="center" wrapText="1"/>
    </xf>
    <xf numFmtId="0" fontId="12" fillId="0" borderId="7" xfId="2" applyFont="1" applyBorder="1"/>
    <xf numFmtId="0" fontId="12" fillId="0" borderId="3" xfId="2" applyFont="1" applyBorder="1"/>
    <xf numFmtId="0" fontId="12" fillId="0" borderId="17" xfId="2" applyFont="1" applyBorder="1"/>
    <xf numFmtId="0" fontId="12" fillId="0" borderId="1" xfId="2" applyFont="1" applyBorder="1"/>
    <xf numFmtId="0" fontId="12" fillId="0" borderId="18" xfId="2" applyFont="1" applyBorder="1"/>
    <xf numFmtId="0" fontId="12" fillId="12" borderId="6" xfId="2" applyFont="1" applyFill="1" applyBorder="1" applyAlignment="1">
      <alignment horizontal="center" vertical="justify" wrapText="1"/>
    </xf>
    <xf numFmtId="0" fontId="12" fillId="12" borderId="7" xfId="2" applyFont="1" applyFill="1" applyBorder="1" applyAlignment="1">
      <alignment horizontal="center" vertical="justify" wrapText="1"/>
    </xf>
    <xf numFmtId="0" fontId="12" fillId="12" borderId="3" xfId="2" applyFont="1" applyFill="1" applyBorder="1" applyAlignment="1">
      <alignment horizontal="center" vertical="justify" wrapText="1"/>
    </xf>
    <xf numFmtId="0" fontId="12" fillId="12" borderId="17" xfId="2" applyFont="1" applyFill="1" applyBorder="1" applyAlignment="1">
      <alignment horizontal="center" vertical="justify" wrapText="1"/>
    </xf>
    <xf numFmtId="0" fontId="12" fillId="12" borderId="1" xfId="2" applyFont="1" applyFill="1" applyBorder="1" applyAlignment="1">
      <alignment horizontal="center" vertical="justify" wrapText="1"/>
    </xf>
    <xf numFmtId="0" fontId="12" fillId="12" borderId="18" xfId="2" applyFont="1" applyFill="1" applyBorder="1" applyAlignment="1">
      <alignment horizontal="center" vertical="justify" wrapText="1"/>
    </xf>
    <xf numFmtId="0" fontId="12" fillId="12" borderId="7" xfId="2" applyFont="1" applyFill="1" applyBorder="1" applyAlignment="1">
      <alignment horizontal="center" vertical="center" wrapText="1"/>
    </xf>
    <xf numFmtId="0" fontId="12" fillId="12" borderId="3" xfId="2" applyFont="1" applyFill="1" applyBorder="1" applyAlignment="1">
      <alignment horizontal="center" vertical="center" wrapText="1"/>
    </xf>
    <xf numFmtId="0" fontId="12" fillId="12" borderId="17" xfId="2" applyFont="1" applyFill="1" applyBorder="1" applyAlignment="1">
      <alignment horizontal="center" vertical="center" wrapText="1"/>
    </xf>
    <xf numFmtId="0" fontId="12" fillId="12" borderId="1" xfId="2" applyFont="1" applyFill="1" applyBorder="1" applyAlignment="1">
      <alignment horizontal="center" vertical="center" wrapText="1"/>
    </xf>
    <xf numFmtId="0" fontId="12" fillId="12" borderId="18" xfId="2" applyFont="1" applyFill="1" applyBorder="1" applyAlignment="1">
      <alignment horizontal="center" vertical="center" wrapText="1"/>
    </xf>
    <xf numFmtId="0" fontId="5" fillId="0" borderId="2" xfId="0" applyFont="1" applyFill="1" applyBorder="1" applyAlignment="1">
      <alignment vertical="center" wrapText="1"/>
    </xf>
    <xf numFmtId="0" fontId="6" fillId="15" borderId="2" xfId="2" applyFont="1" applyFill="1" applyBorder="1" applyAlignment="1">
      <alignment horizontal="center" vertical="center"/>
    </xf>
    <xf numFmtId="0" fontId="5" fillId="0" borderId="1" xfId="0" applyFont="1" applyBorder="1" applyAlignment="1">
      <alignment horizontal="left" vertical="top" wrapText="1"/>
    </xf>
    <xf numFmtId="0" fontId="5" fillId="0" borderId="18" xfId="0" applyFont="1" applyBorder="1" applyAlignment="1">
      <alignment horizontal="left" vertical="top" wrapText="1"/>
    </xf>
    <xf numFmtId="0" fontId="5" fillId="0" borderId="1" xfId="0" applyFont="1" applyBorder="1" applyAlignment="1">
      <alignment horizontal="left"/>
    </xf>
    <xf numFmtId="0" fontId="5" fillId="0" borderId="18" xfId="0" applyFont="1" applyBorder="1" applyAlignment="1">
      <alignment horizontal="left"/>
    </xf>
  </cellXfs>
  <cellStyles count="3">
    <cellStyle name="Comma" xfId="1" builtinId="3"/>
    <cellStyle name="Hyperlink" xfId="2" builtinId="8"/>
    <cellStyle name="Normal" xfId="0" builtinId="0"/>
  </cellStyles>
  <dxfs count="3">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76200</xdr:colOff>
      <xdr:row>9</xdr:row>
      <xdr:rowOff>123825</xdr:rowOff>
    </xdr:from>
    <xdr:to>
      <xdr:col>2</xdr:col>
      <xdr:colOff>190500</xdr:colOff>
      <xdr:row>29</xdr:row>
      <xdr:rowOff>0</xdr:rowOff>
    </xdr:to>
    <xdr:sp macro="" textlink="">
      <xdr:nvSpPr>
        <xdr:cNvPr id="35840" name="AutoShape 1"/>
        <xdr:cNvSpPr>
          <a:spLocks/>
        </xdr:cNvSpPr>
      </xdr:nvSpPr>
      <xdr:spPr bwMode="auto">
        <a:xfrm>
          <a:off x="3114675" y="2400300"/>
          <a:ext cx="114300" cy="4067175"/>
        </a:xfrm>
        <a:prstGeom prst="rightBrace">
          <a:avLst>
            <a:gd name="adj1" fmla="val 103620"/>
            <a:gd name="adj2" fmla="val 50000"/>
          </a:avLst>
        </a:prstGeom>
        <a:noFill/>
        <a:ln w="25400">
          <a:solidFill>
            <a:srgbClr val="000000"/>
          </a:solidFill>
          <a:round/>
          <a:headEnd/>
          <a:tailEnd/>
        </a:ln>
      </xdr:spPr>
    </xdr:sp>
    <xdr:clientData/>
  </xdr:twoCellAnchor>
  <xdr:twoCellAnchor>
    <xdr:from>
      <xdr:col>2</xdr:col>
      <xdr:colOff>231775</xdr:colOff>
      <xdr:row>18</xdr:row>
      <xdr:rowOff>139701</xdr:rowOff>
    </xdr:from>
    <xdr:to>
      <xdr:col>2</xdr:col>
      <xdr:colOff>1638300</xdr:colOff>
      <xdr:row>19</xdr:row>
      <xdr:rowOff>203200</xdr:rowOff>
    </xdr:to>
    <xdr:sp macro="" textlink="">
      <xdr:nvSpPr>
        <xdr:cNvPr id="1026" name="Text Box 2"/>
        <xdr:cNvSpPr txBox="1">
          <a:spLocks noChangeArrowheads="1"/>
        </xdr:cNvSpPr>
      </xdr:nvSpPr>
      <xdr:spPr bwMode="auto">
        <a:xfrm>
          <a:off x="3279775" y="4191001"/>
          <a:ext cx="1406525" cy="279399"/>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Narrow" pitchFamily="34" charset="0"/>
              <a:cs typeface="Arial"/>
            </a:rPr>
            <a:t>Indicative splits only</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393700</xdr:colOff>
      <xdr:row>8</xdr:row>
      <xdr:rowOff>101600</xdr:rowOff>
    </xdr:from>
    <xdr:to>
      <xdr:col>5</xdr:col>
      <xdr:colOff>250825</xdr:colOff>
      <xdr:row>10</xdr:row>
      <xdr:rowOff>3175</xdr:rowOff>
    </xdr:to>
    <xdr:sp macro="" textlink="">
      <xdr:nvSpPr>
        <xdr:cNvPr id="9217" name="Text Box 1"/>
        <xdr:cNvSpPr txBox="1">
          <a:spLocks noChangeArrowheads="1"/>
        </xdr:cNvSpPr>
      </xdr:nvSpPr>
      <xdr:spPr bwMode="auto">
        <a:xfrm>
          <a:off x="4940300" y="1739900"/>
          <a:ext cx="1457325" cy="2317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7</xdr:row>
      <xdr:rowOff>104775</xdr:rowOff>
    </xdr:from>
    <xdr:to>
      <xdr:col>5</xdr:col>
      <xdr:colOff>685800</xdr:colOff>
      <xdr:row>8</xdr:row>
      <xdr:rowOff>123825</xdr:rowOff>
    </xdr:to>
    <xdr:sp macro="" textlink="">
      <xdr:nvSpPr>
        <xdr:cNvPr id="10236" name="AutoShape 2"/>
        <xdr:cNvSpPr>
          <a:spLocks/>
        </xdr:cNvSpPr>
      </xdr:nvSpPr>
      <xdr:spPr bwMode="auto">
        <a:xfrm rot="5400000">
          <a:off x="5462588" y="681037"/>
          <a:ext cx="438150" cy="2276475"/>
        </a:xfrm>
        <a:prstGeom prst="rightBrace">
          <a:avLst>
            <a:gd name="adj1" fmla="val 27470"/>
            <a:gd name="adj2" fmla="val 50000"/>
          </a:avLst>
        </a:prstGeom>
        <a:noFill/>
        <a:ln w="25400">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393700</xdr:colOff>
      <xdr:row>8</xdr:row>
      <xdr:rowOff>76200</xdr:rowOff>
    </xdr:from>
    <xdr:to>
      <xdr:col>5</xdr:col>
      <xdr:colOff>250825</xdr:colOff>
      <xdr:row>9</xdr:row>
      <xdr:rowOff>142875</xdr:rowOff>
    </xdr:to>
    <xdr:sp macro="" textlink="">
      <xdr:nvSpPr>
        <xdr:cNvPr id="10241" name="Text Box 1"/>
        <xdr:cNvSpPr txBox="1">
          <a:spLocks noChangeArrowheads="1"/>
        </xdr:cNvSpPr>
      </xdr:nvSpPr>
      <xdr:spPr bwMode="auto">
        <a:xfrm>
          <a:off x="4940300" y="1765300"/>
          <a:ext cx="1457325" cy="282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7</xdr:row>
      <xdr:rowOff>104775</xdr:rowOff>
    </xdr:from>
    <xdr:to>
      <xdr:col>5</xdr:col>
      <xdr:colOff>685800</xdr:colOff>
      <xdr:row>8</xdr:row>
      <xdr:rowOff>47625</xdr:rowOff>
    </xdr:to>
    <xdr:sp macro="" textlink="">
      <xdr:nvSpPr>
        <xdr:cNvPr id="11260" name="AutoShape 2"/>
        <xdr:cNvSpPr>
          <a:spLocks/>
        </xdr:cNvSpPr>
      </xdr:nvSpPr>
      <xdr:spPr bwMode="auto">
        <a:xfrm rot="5400000">
          <a:off x="5500688" y="842962"/>
          <a:ext cx="361950" cy="2276475"/>
        </a:xfrm>
        <a:prstGeom prst="rightBrace">
          <a:avLst>
            <a:gd name="adj1" fmla="val 28739"/>
            <a:gd name="adj2" fmla="val 56139"/>
          </a:avLst>
        </a:prstGeom>
        <a:noFill/>
        <a:ln w="25400">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431800</xdr:colOff>
      <xdr:row>8</xdr:row>
      <xdr:rowOff>101600</xdr:rowOff>
    </xdr:from>
    <xdr:to>
      <xdr:col>5</xdr:col>
      <xdr:colOff>288925</xdr:colOff>
      <xdr:row>9</xdr:row>
      <xdr:rowOff>168275</xdr:rowOff>
    </xdr:to>
    <xdr:sp macro="" textlink="">
      <xdr:nvSpPr>
        <xdr:cNvPr id="11265" name="Text Box 1"/>
        <xdr:cNvSpPr txBox="1">
          <a:spLocks noChangeArrowheads="1"/>
        </xdr:cNvSpPr>
      </xdr:nvSpPr>
      <xdr:spPr bwMode="auto">
        <a:xfrm>
          <a:off x="4978400" y="1790700"/>
          <a:ext cx="1457325" cy="282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7</xdr:row>
      <xdr:rowOff>104775</xdr:rowOff>
    </xdr:from>
    <xdr:to>
      <xdr:col>5</xdr:col>
      <xdr:colOff>685800</xdr:colOff>
      <xdr:row>8</xdr:row>
      <xdr:rowOff>66675</xdr:rowOff>
    </xdr:to>
    <xdr:sp macro="" textlink="">
      <xdr:nvSpPr>
        <xdr:cNvPr id="12284" name="AutoShape 2"/>
        <xdr:cNvSpPr>
          <a:spLocks/>
        </xdr:cNvSpPr>
      </xdr:nvSpPr>
      <xdr:spPr bwMode="auto">
        <a:xfrm rot="5400000">
          <a:off x="5491163" y="700087"/>
          <a:ext cx="381000" cy="2276475"/>
        </a:xfrm>
        <a:prstGeom prst="rightBrace">
          <a:avLst>
            <a:gd name="adj1" fmla="val 29460"/>
            <a:gd name="adj2" fmla="val 54463"/>
          </a:avLst>
        </a:prstGeom>
        <a:noFill/>
        <a:ln w="2540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381000</xdr:colOff>
      <xdr:row>10</xdr:row>
      <xdr:rowOff>0</xdr:rowOff>
    </xdr:from>
    <xdr:to>
      <xdr:col>5</xdr:col>
      <xdr:colOff>238125</xdr:colOff>
      <xdr:row>11</xdr:row>
      <xdr:rowOff>66675</xdr:rowOff>
    </xdr:to>
    <xdr:sp macro="" textlink="">
      <xdr:nvSpPr>
        <xdr:cNvPr id="2049" name="Text Box 1"/>
        <xdr:cNvSpPr txBox="1">
          <a:spLocks noChangeArrowheads="1"/>
        </xdr:cNvSpPr>
      </xdr:nvSpPr>
      <xdr:spPr bwMode="auto">
        <a:xfrm>
          <a:off x="4914900" y="1933575"/>
          <a:ext cx="1657350" cy="228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Narrow" pitchFamily="34" charset="0"/>
              <a:cs typeface="Arial"/>
            </a:rPr>
            <a:t>Indicative splits only</a:t>
          </a:r>
        </a:p>
      </xdr:txBody>
    </xdr:sp>
    <xdr:clientData/>
  </xdr:twoCellAnchor>
  <xdr:twoCellAnchor>
    <xdr:from>
      <xdr:col>3</xdr:col>
      <xdr:colOff>9525</xdr:colOff>
      <xdr:row>7</xdr:row>
      <xdr:rowOff>104775</xdr:rowOff>
    </xdr:from>
    <xdr:to>
      <xdr:col>5</xdr:col>
      <xdr:colOff>790575</xdr:colOff>
      <xdr:row>9</xdr:row>
      <xdr:rowOff>76200</xdr:rowOff>
    </xdr:to>
    <xdr:sp macro="" textlink="">
      <xdr:nvSpPr>
        <xdr:cNvPr id="3068" name="AutoShape 2"/>
        <xdr:cNvSpPr>
          <a:spLocks/>
        </xdr:cNvSpPr>
      </xdr:nvSpPr>
      <xdr:spPr bwMode="auto">
        <a:xfrm rot="5400000">
          <a:off x="5638800" y="657225"/>
          <a:ext cx="390525" cy="2581275"/>
        </a:xfrm>
        <a:prstGeom prst="rightBrace">
          <a:avLst>
            <a:gd name="adj1" fmla="val 55081"/>
            <a:gd name="adj2" fmla="val 50000"/>
          </a:avLst>
        </a:prstGeom>
        <a:noFill/>
        <a:ln w="254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38101</xdr:colOff>
      <xdr:row>8</xdr:row>
      <xdr:rowOff>25400</xdr:rowOff>
    </xdr:from>
    <xdr:to>
      <xdr:col>5</xdr:col>
      <xdr:colOff>317501</xdr:colOff>
      <xdr:row>9</xdr:row>
      <xdr:rowOff>142875</xdr:rowOff>
    </xdr:to>
    <xdr:sp macro="" textlink="">
      <xdr:nvSpPr>
        <xdr:cNvPr id="3073" name="Text Box 1"/>
        <xdr:cNvSpPr txBox="1">
          <a:spLocks noChangeArrowheads="1"/>
        </xdr:cNvSpPr>
      </xdr:nvSpPr>
      <xdr:spPr bwMode="auto">
        <a:xfrm>
          <a:off x="5283201" y="2184400"/>
          <a:ext cx="1447800" cy="3333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Narrow" pitchFamily="34" charset="0"/>
              <a:cs typeface="Arial"/>
            </a:rPr>
            <a:t>Indicative splits only</a:t>
          </a:r>
        </a:p>
      </xdr:txBody>
    </xdr:sp>
    <xdr:clientData/>
  </xdr:twoCellAnchor>
  <xdr:twoCellAnchor>
    <xdr:from>
      <xdr:col>3</xdr:col>
      <xdr:colOff>161925</xdr:colOff>
      <xdr:row>7</xdr:row>
      <xdr:rowOff>19050</xdr:rowOff>
    </xdr:from>
    <xdr:to>
      <xdr:col>5</xdr:col>
      <xdr:colOff>781050</xdr:colOff>
      <xdr:row>8</xdr:row>
      <xdr:rowOff>28575</xdr:rowOff>
    </xdr:to>
    <xdr:sp macro="" textlink="">
      <xdr:nvSpPr>
        <xdr:cNvPr id="4092" name="AutoShape 2"/>
        <xdr:cNvSpPr>
          <a:spLocks/>
        </xdr:cNvSpPr>
      </xdr:nvSpPr>
      <xdr:spPr bwMode="auto">
        <a:xfrm rot="5400000">
          <a:off x="5819775" y="581025"/>
          <a:ext cx="285750" cy="2533650"/>
        </a:xfrm>
        <a:prstGeom prst="rightBrace">
          <a:avLst>
            <a:gd name="adj1" fmla="val 29104"/>
            <a:gd name="adj2" fmla="val 57153"/>
          </a:avLst>
        </a:prstGeom>
        <a:noFill/>
        <a:ln w="2540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266700</xdr:colOff>
      <xdr:row>8</xdr:row>
      <xdr:rowOff>127001</xdr:rowOff>
    </xdr:from>
    <xdr:to>
      <xdr:col>5</xdr:col>
      <xdr:colOff>419100</xdr:colOff>
      <xdr:row>9</xdr:row>
      <xdr:rowOff>177800</xdr:rowOff>
    </xdr:to>
    <xdr:sp macro="" textlink="">
      <xdr:nvSpPr>
        <xdr:cNvPr id="4097" name="Text Box 1"/>
        <xdr:cNvSpPr txBox="1">
          <a:spLocks noChangeArrowheads="1"/>
        </xdr:cNvSpPr>
      </xdr:nvSpPr>
      <xdr:spPr bwMode="auto">
        <a:xfrm>
          <a:off x="4445000" y="2222501"/>
          <a:ext cx="1752600" cy="266699"/>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7</xdr:row>
      <xdr:rowOff>104775</xdr:rowOff>
    </xdr:from>
    <xdr:to>
      <xdr:col>5</xdr:col>
      <xdr:colOff>685800</xdr:colOff>
      <xdr:row>8</xdr:row>
      <xdr:rowOff>123825</xdr:rowOff>
    </xdr:to>
    <xdr:sp macro="" textlink="">
      <xdr:nvSpPr>
        <xdr:cNvPr id="34818" name="AutoShape 2"/>
        <xdr:cNvSpPr>
          <a:spLocks/>
        </xdr:cNvSpPr>
      </xdr:nvSpPr>
      <xdr:spPr bwMode="auto">
        <a:xfrm rot="5400000">
          <a:off x="5724525" y="561975"/>
          <a:ext cx="228600" cy="2590800"/>
        </a:xfrm>
        <a:prstGeom prst="rightBrace">
          <a:avLst>
            <a:gd name="adj1" fmla="val 67213"/>
            <a:gd name="adj2" fmla="val 58366"/>
          </a:avLst>
        </a:prstGeom>
        <a:noFill/>
        <a:ln w="25400">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10</xdr:row>
      <xdr:rowOff>0</xdr:rowOff>
    </xdr:from>
    <xdr:to>
      <xdr:col>5</xdr:col>
      <xdr:colOff>238125</xdr:colOff>
      <xdr:row>11</xdr:row>
      <xdr:rowOff>66675</xdr:rowOff>
    </xdr:to>
    <xdr:sp macro="" textlink="">
      <xdr:nvSpPr>
        <xdr:cNvPr id="5121" name="Text Box 1"/>
        <xdr:cNvSpPr txBox="1">
          <a:spLocks noChangeArrowheads="1"/>
        </xdr:cNvSpPr>
      </xdr:nvSpPr>
      <xdr:spPr bwMode="auto">
        <a:xfrm>
          <a:off x="4914900" y="1933575"/>
          <a:ext cx="1457325" cy="228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7</xdr:row>
      <xdr:rowOff>104775</xdr:rowOff>
    </xdr:from>
    <xdr:to>
      <xdr:col>5</xdr:col>
      <xdr:colOff>790575</xdr:colOff>
      <xdr:row>9</xdr:row>
      <xdr:rowOff>76200</xdr:rowOff>
    </xdr:to>
    <xdr:sp macro="" textlink="">
      <xdr:nvSpPr>
        <xdr:cNvPr id="31916" name="AutoShape 2"/>
        <xdr:cNvSpPr>
          <a:spLocks/>
        </xdr:cNvSpPr>
      </xdr:nvSpPr>
      <xdr:spPr bwMode="auto">
        <a:xfrm rot="5400000">
          <a:off x="5695950" y="590550"/>
          <a:ext cx="390525" cy="2695575"/>
        </a:xfrm>
        <a:prstGeom prst="rightBrace">
          <a:avLst>
            <a:gd name="adj1" fmla="val -2147483634"/>
            <a:gd name="adj2" fmla="val 50000"/>
          </a:avLst>
        </a:prstGeom>
        <a:noFill/>
        <a:ln w="25400">
          <a:solidFill>
            <a:srgbClr val="000000"/>
          </a:solidFill>
          <a:round/>
          <a:headEnd/>
          <a:tailEnd/>
        </a:ln>
      </xdr:spPr>
    </xdr:sp>
    <xdr:clientData/>
  </xdr:twoCellAnchor>
  <xdr:twoCellAnchor>
    <xdr:from>
      <xdr:col>3</xdr:col>
      <xdr:colOff>381000</xdr:colOff>
      <xdr:row>10</xdr:row>
      <xdr:rowOff>0</xdr:rowOff>
    </xdr:from>
    <xdr:to>
      <xdr:col>5</xdr:col>
      <xdr:colOff>238125</xdr:colOff>
      <xdr:row>11</xdr:row>
      <xdr:rowOff>66675</xdr:rowOff>
    </xdr:to>
    <xdr:sp macro="" textlink="">
      <xdr:nvSpPr>
        <xdr:cNvPr id="4" name="Text Box 1"/>
        <xdr:cNvSpPr txBox="1">
          <a:spLocks noChangeArrowheads="1"/>
        </xdr:cNvSpPr>
      </xdr:nvSpPr>
      <xdr:spPr bwMode="auto">
        <a:xfrm>
          <a:off x="4543425" y="2686050"/>
          <a:ext cx="1457325" cy="5524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xdr:colOff>
      <xdr:row>7</xdr:row>
      <xdr:rowOff>104775</xdr:rowOff>
    </xdr:from>
    <xdr:to>
      <xdr:col>5</xdr:col>
      <xdr:colOff>685800</xdr:colOff>
      <xdr:row>8</xdr:row>
      <xdr:rowOff>180975</xdr:rowOff>
    </xdr:to>
    <xdr:sp macro="" textlink="">
      <xdr:nvSpPr>
        <xdr:cNvPr id="32809" name="AutoShape 2"/>
        <xdr:cNvSpPr>
          <a:spLocks/>
        </xdr:cNvSpPr>
      </xdr:nvSpPr>
      <xdr:spPr bwMode="auto">
        <a:xfrm rot="5400000">
          <a:off x="5695950" y="590550"/>
          <a:ext cx="285750" cy="2590800"/>
        </a:xfrm>
        <a:prstGeom prst="rightBrace">
          <a:avLst>
            <a:gd name="adj1" fmla="val 74716"/>
            <a:gd name="adj2" fmla="val 52093"/>
          </a:avLst>
        </a:prstGeom>
        <a:noFill/>
        <a:ln w="25400">
          <a:solidFill>
            <a:srgbClr val="000000"/>
          </a:solidFill>
          <a:round/>
          <a:headEnd/>
          <a:tailEnd/>
        </a:ln>
      </xdr:spPr>
    </xdr:sp>
    <xdr:clientData/>
  </xdr:twoCellAnchor>
  <xdr:twoCellAnchor>
    <xdr:from>
      <xdr:col>3</xdr:col>
      <xdr:colOff>406400</xdr:colOff>
      <xdr:row>8</xdr:row>
      <xdr:rowOff>101600</xdr:rowOff>
    </xdr:from>
    <xdr:to>
      <xdr:col>5</xdr:col>
      <xdr:colOff>263525</xdr:colOff>
      <xdr:row>9</xdr:row>
      <xdr:rowOff>168275</xdr:rowOff>
    </xdr:to>
    <xdr:sp macro="" textlink="">
      <xdr:nvSpPr>
        <xdr:cNvPr id="5" name="Text Box 1"/>
        <xdr:cNvSpPr txBox="1">
          <a:spLocks noChangeArrowheads="1"/>
        </xdr:cNvSpPr>
      </xdr:nvSpPr>
      <xdr:spPr bwMode="auto">
        <a:xfrm>
          <a:off x="4953000" y="1981200"/>
          <a:ext cx="1609725" cy="282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368300</xdr:colOff>
      <xdr:row>8</xdr:row>
      <xdr:rowOff>127000</xdr:rowOff>
    </xdr:from>
    <xdr:to>
      <xdr:col>5</xdr:col>
      <xdr:colOff>225425</xdr:colOff>
      <xdr:row>9</xdr:row>
      <xdr:rowOff>193675</xdr:rowOff>
    </xdr:to>
    <xdr:sp macro="" textlink="">
      <xdr:nvSpPr>
        <xdr:cNvPr id="7169" name="Text Box 1"/>
        <xdr:cNvSpPr txBox="1">
          <a:spLocks noChangeArrowheads="1"/>
        </xdr:cNvSpPr>
      </xdr:nvSpPr>
      <xdr:spPr bwMode="auto">
        <a:xfrm>
          <a:off x="4914900" y="2006600"/>
          <a:ext cx="1457325" cy="282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7</xdr:row>
      <xdr:rowOff>28575</xdr:rowOff>
    </xdr:from>
    <xdr:to>
      <xdr:col>5</xdr:col>
      <xdr:colOff>685800</xdr:colOff>
      <xdr:row>8</xdr:row>
      <xdr:rowOff>123825</xdr:rowOff>
    </xdr:to>
    <xdr:sp macro="" textlink="">
      <xdr:nvSpPr>
        <xdr:cNvPr id="8191" name="AutoShape 2"/>
        <xdr:cNvSpPr>
          <a:spLocks/>
        </xdr:cNvSpPr>
      </xdr:nvSpPr>
      <xdr:spPr bwMode="auto">
        <a:xfrm rot="5400000">
          <a:off x="5686425" y="523875"/>
          <a:ext cx="304800" cy="2590800"/>
        </a:xfrm>
        <a:prstGeom prst="rightBrace">
          <a:avLst>
            <a:gd name="adj1" fmla="val 57572"/>
            <a:gd name="adj2" fmla="val 51116"/>
          </a:avLst>
        </a:prstGeom>
        <a:noFill/>
        <a:ln w="25400">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7</xdr:row>
      <xdr:rowOff>38100</xdr:rowOff>
    </xdr:from>
    <xdr:to>
      <xdr:col>6</xdr:col>
      <xdr:colOff>9525</xdr:colOff>
      <xdr:row>9</xdr:row>
      <xdr:rowOff>28575</xdr:rowOff>
    </xdr:to>
    <xdr:sp macro="" textlink="">
      <xdr:nvSpPr>
        <xdr:cNvPr id="30609" name="AutoShape 2"/>
        <xdr:cNvSpPr>
          <a:spLocks/>
        </xdr:cNvSpPr>
      </xdr:nvSpPr>
      <xdr:spPr bwMode="auto">
        <a:xfrm rot="5400000">
          <a:off x="5810250" y="419100"/>
          <a:ext cx="409575" cy="2924175"/>
        </a:xfrm>
        <a:prstGeom prst="rightBrace">
          <a:avLst>
            <a:gd name="adj1" fmla="val 63363"/>
            <a:gd name="adj2" fmla="val 49440"/>
          </a:avLst>
        </a:prstGeom>
        <a:noFill/>
        <a:ln w="25400">
          <a:solidFill>
            <a:srgbClr val="000000"/>
          </a:solidFill>
          <a:round/>
          <a:headEnd/>
          <a:tailEnd/>
        </a:ln>
      </xdr:spPr>
    </xdr:sp>
    <xdr:clientData/>
  </xdr:twoCellAnchor>
  <xdr:twoCellAnchor>
    <xdr:from>
      <xdr:col>3</xdr:col>
      <xdr:colOff>482600</xdr:colOff>
      <xdr:row>8</xdr:row>
      <xdr:rowOff>190500</xdr:rowOff>
    </xdr:from>
    <xdr:to>
      <xdr:col>5</xdr:col>
      <xdr:colOff>339725</xdr:colOff>
      <xdr:row>10</xdr:row>
      <xdr:rowOff>41275</xdr:rowOff>
    </xdr:to>
    <xdr:sp macro="" textlink="">
      <xdr:nvSpPr>
        <xdr:cNvPr id="4" name="Text Box 1"/>
        <xdr:cNvSpPr txBox="1">
          <a:spLocks noChangeArrowheads="1"/>
        </xdr:cNvSpPr>
      </xdr:nvSpPr>
      <xdr:spPr bwMode="auto">
        <a:xfrm>
          <a:off x="5029200" y="2070100"/>
          <a:ext cx="1457325" cy="282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76200</xdr:colOff>
      <xdr:row>9</xdr:row>
      <xdr:rowOff>0</xdr:rowOff>
    </xdr:from>
    <xdr:to>
      <xdr:col>2</xdr:col>
      <xdr:colOff>409575</xdr:colOff>
      <xdr:row>29</xdr:row>
      <xdr:rowOff>0</xdr:rowOff>
    </xdr:to>
    <xdr:sp macro="" textlink="">
      <xdr:nvSpPr>
        <xdr:cNvPr id="33795" name="AutoShape 1"/>
        <xdr:cNvSpPr>
          <a:spLocks/>
        </xdr:cNvSpPr>
      </xdr:nvSpPr>
      <xdr:spPr bwMode="auto">
        <a:xfrm>
          <a:off x="3114675" y="2038350"/>
          <a:ext cx="333375" cy="4191000"/>
        </a:xfrm>
        <a:prstGeom prst="rightBrace">
          <a:avLst>
            <a:gd name="adj1" fmla="val 104762"/>
            <a:gd name="adj2" fmla="val 50000"/>
          </a:avLst>
        </a:prstGeom>
        <a:noFill/>
        <a:ln w="25400">
          <a:solidFill>
            <a:srgbClr val="000000"/>
          </a:solidFill>
          <a:round/>
          <a:headEnd/>
          <a:tailEnd/>
        </a:ln>
      </xdr:spPr>
    </xdr:sp>
    <xdr:clientData/>
  </xdr:twoCellAnchor>
  <xdr:twoCellAnchor>
    <xdr:from>
      <xdr:col>2</xdr:col>
      <xdr:colOff>447675</xdr:colOff>
      <xdr:row>18</xdr:row>
      <xdr:rowOff>47625</xdr:rowOff>
    </xdr:from>
    <xdr:to>
      <xdr:col>2</xdr:col>
      <xdr:colOff>1422400</xdr:colOff>
      <xdr:row>21</xdr:row>
      <xdr:rowOff>101600</xdr:rowOff>
    </xdr:to>
    <xdr:sp macro="" textlink="">
      <xdr:nvSpPr>
        <xdr:cNvPr id="8194" name="Text Box 2"/>
        <xdr:cNvSpPr txBox="1">
          <a:spLocks noChangeArrowheads="1"/>
        </xdr:cNvSpPr>
      </xdr:nvSpPr>
      <xdr:spPr bwMode="auto">
        <a:xfrm>
          <a:off x="3495675" y="3387725"/>
          <a:ext cx="974725" cy="5492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efreshError="1">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efreshError="1">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efreshError="1">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sheetPr>
    <pageSetUpPr fitToPage="1"/>
  </sheetPr>
  <dimension ref="B1:H38"/>
  <sheetViews>
    <sheetView tabSelected="1" zoomScale="75" zoomScaleNormal="75" workbookViewId="0">
      <selection activeCell="C23" sqref="C23"/>
    </sheetView>
  </sheetViews>
  <sheetFormatPr defaultRowHeight="12.75"/>
  <cols>
    <col min="1" max="1" width="2.5703125" customWidth="1"/>
    <col min="2" max="2" width="19.85546875" customWidth="1"/>
    <col min="3" max="3" width="50.42578125" customWidth="1"/>
    <col min="4" max="4" width="6.5703125" hidden="1" customWidth="1"/>
    <col min="5" max="5" width="32.42578125" bestFit="1" customWidth="1"/>
    <col min="6" max="6" width="47.85546875" bestFit="1" customWidth="1"/>
  </cols>
  <sheetData>
    <row r="1" spans="2:8" ht="13.5" thickBot="1">
      <c r="B1" s="6"/>
      <c r="C1" s="6"/>
    </row>
    <row r="2" spans="2:8" ht="19.5">
      <c r="B2" s="83" t="s">
        <v>59</v>
      </c>
      <c r="C2" s="84"/>
      <c r="D2" s="39"/>
      <c r="E2" s="39"/>
      <c r="F2" s="40"/>
      <c r="G2" s="6"/>
    </row>
    <row r="3" spans="2:8" ht="19.5">
      <c r="B3" s="41"/>
      <c r="C3" s="5"/>
      <c r="D3" s="6"/>
      <c r="E3" s="6"/>
      <c r="F3" s="42"/>
      <c r="G3" s="6"/>
      <c r="H3" s="18"/>
    </row>
    <row r="4" spans="2:8" ht="19.5">
      <c r="B4" s="85" t="s">
        <v>24</v>
      </c>
      <c r="C4" s="46" t="s">
        <v>35</v>
      </c>
      <c r="D4" s="5"/>
      <c r="E4" s="6"/>
      <c r="F4" s="42"/>
      <c r="G4" s="6"/>
    </row>
    <row r="5" spans="2:8" ht="19.5">
      <c r="B5" s="41"/>
      <c r="C5" s="5"/>
      <c r="D5" s="6"/>
      <c r="E5" s="6"/>
      <c r="F5" s="42"/>
      <c r="G5" s="6"/>
    </row>
    <row r="6" spans="2:8" ht="19.5">
      <c r="B6" s="43"/>
      <c r="C6" s="3"/>
      <c r="D6" s="8"/>
      <c r="E6" s="8"/>
      <c r="F6" s="42"/>
      <c r="G6" s="6"/>
    </row>
    <row r="7" spans="2:8" ht="19.5">
      <c r="B7" s="45" t="s">
        <v>32</v>
      </c>
      <c r="C7" s="11"/>
      <c r="D7" s="12"/>
      <c r="E7" s="47" t="s">
        <v>33</v>
      </c>
      <c r="F7" s="60"/>
      <c r="G7" s="6"/>
    </row>
    <row r="8" spans="2:8" ht="18.75" customHeight="1">
      <c r="B8" s="44" t="s">
        <v>51</v>
      </c>
      <c r="C8" s="34" t="s">
        <v>119</v>
      </c>
      <c r="D8" s="48"/>
      <c r="E8" s="32" t="s">
        <v>53</v>
      </c>
      <c r="F8" s="34" t="s">
        <v>25</v>
      </c>
      <c r="G8" s="6"/>
    </row>
    <row r="9" spans="2:8" ht="18.75" customHeight="1">
      <c r="B9" s="44">
        <v>1.2</v>
      </c>
      <c r="C9" s="34" t="s">
        <v>242</v>
      </c>
      <c r="D9" s="48"/>
      <c r="E9" s="32">
        <v>3.2</v>
      </c>
      <c r="F9" s="34" t="s">
        <v>93</v>
      </c>
      <c r="G9" s="6"/>
    </row>
    <row r="10" spans="2:8" ht="18.75" customHeight="1">
      <c r="B10" s="44">
        <v>1.3</v>
      </c>
      <c r="C10" s="34" t="s">
        <v>243</v>
      </c>
      <c r="D10" s="48"/>
      <c r="E10" s="73">
        <v>3.3</v>
      </c>
      <c r="F10" s="34" t="s">
        <v>141</v>
      </c>
      <c r="G10" s="6"/>
    </row>
    <row r="11" spans="2:8" ht="18.75" customHeight="1">
      <c r="B11" s="44">
        <v>1.4</v>
      </c>
      <c r="C11" s="34" t="s">
        <v>244</v>
      </c>
      <c r="D11" s="48"/>
      <c r="E11" s="73">
        <v>3.4</v>
      </c>
      <c r="F11" s="34" t="s">
        <v>140</v>
      </c>
      <c r="G11" s="6"/>
    </row>
    <row r="12" spans="2:8" ht="18.75" customHeight="1">
      <c r="B12" s="44">
        <v>1.5</v>
      </c>
      <c r="C12" s="34" t="s">
        <v>245</v>
      </c>
      <c r="D12" s="48"/>
      <c r="E12" s="73"/>
      <c r="F12" s="78"/>
      <c r="G12" s="6"/>
    </row>
    <row r="13" spans="2:8" ht="18.75" customHeight="1">
      <c r="B13" s="44">
        <v>1.6</v>
      </c>
      <c r="C13" s="34" t="s">
        <v>364</v>
      </c>
      <c r="D13" s="48"/>
      <c r="E13" s="73"/>
      <c r="F13" s="72"/>
      <c r="G13" s="6"/>
    </row>
    <row r="14" spans="2:8" ht="18.75" customHeight="1">
      <c r="B14" s="44">
        <v>1.7</v>
      </c>
      <c r="C14" s="34" t="s">
        <v>365</v>
      </c>
      <c r="D14" s="48"/>
      <c r="E14" s="73"/>
      <c r="F14" s="72"/>
      <c r="G14" s="6"/>
    </row>
    <row r="15" spans="2:8" ht="18.75" customHeight="1">
      <c r="B15" s="59"/>
      <c r="D15" s="49"/>
      <c r="E15" s="38"/>
      <c r="F15" s="79"/>
      <c r="G15" s="6"/>
    </row>
    <row r="16" spans="2:8" ht="18.75" customHeight="1">
      <c r="B16" s="44" t="s">
        <v>73</v>
      </c>
      <c r="C16" s="76"/>
      <c r="D16" s="54"/>
      <c r="E16" s="33" t="s">
        <v>74</v>
      </c>
      <c r="F16" s="61"/>
      <c r="G16" s="6"/>
    </row>
    <row r="17" spans="2:7" ht="18.75" customHeight="1">
      <c r="B17" s="44" t="s">
        <v>52</v>
      </c>
      <c r="C17" s="34" t="s">
        <v>142</v>
      </c>
      <c r="D17" s="48"/>
      <c r="E17" s="32" t="s">
        <v>54</v>
      </c>
      <c r="F17" s="34" t="s">
        <v>75</v>
      </c>
      <c r="G17" s="6"/>
    </row>
    <row r="18" spans="2:7" ht="18.75" customHeight="1">
      <c r="B18" s="44">
        <v>2.2000000000000002</v>
      </c>
      <c r="C18" s="34" t="s">
        <v>246</v>
      </c>
      <c r="D18" s="48"/>
      <c r="E18" s="32">
        <v>4.2</v>
      </c>
      <c r="F18" s="34" t="s">
        <v>205</v>
      </c>
      <c r="G18" s="6"/>
    </row>
    <row r="19" spans="2:7" ht="18.75" customHeight="1">
      <c r="B19" s="44">
        <v>2.2999999999999998</v>
      </c>
      <c r="C19" s="34" t="s">
        <v>247</v>
      </c>
      <c r="D19" s="48"/>
      <c r="E19" s="32">
        <v>4.3</v>
      </c>
      <c r="F19" s="34" t="s">
        <v>206</v>
      </c>
      <c r="G19" s="6"/>
    </row>
    <row r="20" spans="2:7" ht="18.75" customHeight="1">
      <c r="B20" s="44">
        <v>2.4</v>
      </c>
      <c r="C20" s="34" t="s">
        <v>248</v>
      </c>
      <c r="D20" s="48"/>
      <c r="E20" s="32">
        <v>4.4000000000000004</v>
      </c>
      <c r="F20" s="34" t="s">
        <v>207</v>
      </c>
      <c r="G20" s="6"/>
    </row>
    <row r="21" spans="2:7" ht="18.75" customHeight="1">
      <c r="B21" s="44"/>
      <c r="C21" s="26"/>
      <c r="D21" s="48"/>
      <c r="E21" s="33"/>
      <c r="F21" s="62"/>
      <c r="G21" s="6"/>
    </row>
    <row r="22" spans="2:7" ht="18.75" customHeight="1">
      <c r="B22" s="45" t="s">
        <v>28</v>
      </c>
      <c r="C22" s="77"/>
      <c r="D22" s="54"/>
      <c r="E22" s="35" t="s">
        <v>117</v>
      </c>
      <c r="F22" s="60"/>
      <c r="G22" s="6"/>
    </row>
    <row r="23" spans="2:7" ht="18.75" customHeight="1">
      <c r="B23" s="44" t="s">
        <v>55</v>
      </c>
      <c r="C23" s="34" t="s">
        <v>57</v>
      </c>
      <c r="D23" s="48"/>
      <c r="E23" s="32" t="s">
        <v>72</v>
      </c>
      <c r="F23" s="55" t="s">
        <v>58</v>
      </c>
      <c r="G23" s="6"/>
    </row>
    <row r="24" spans="2:7" ht="18.75" customHeight="1">
      <c r="B24" s="44">
        <v>5.2</v>
      </c>
      <c r="C24" s="34" t="s">
        <v>30</v>
      </c>
      <c r="D24" s="48"/>
      <c r="E24" s="32">
        <v>6.2</v>
      </c>
      <c r="F24" s="55" t="s">
        <v>56</v>
      </c>
      <c r="G24" s="6"/>
    </row>
    <row r="25" spans="2:7" ht="18.75" customHeight="1" thickBot="1">
      <c r="B25" s="53">
        <v>5.3</v>
      </c>
      <c r="C25" s="86" t="s">
        <v>211</v>
      </c>
      <c r="D25" s="56"/>
      <c r="E25" s="57">
        <v>6.3</v>
      </c>
      <c r="F25" s="58" t="s">
        <v>76</v>
      </c>
      <c r="G25" s="6"/>
    </row>
    <row r="26" spans="2:7" ht="18.75" customHeight="1">
      <c r="D26" s="17"/>
      <c r="G26" s="6"/>
    </row>
    <row r="27" spans="2:7" ht="18.75" customHeight="1">
      <c r="D27" s="17"/>
      <c r="G27" s="6"/>
    </row>
    <row r="28" spans="2:7" ht="18.75" customHeight="1">
      <c r="D28" s="17"/>
      <c r="G28" s="6"/>
    </row>
    <row r="29" spans="2:7" ht="18.75" customHeight="1">
      <c r="D29" s="17"/>
    </row>
    <row r="30" spans="2:7" ht="18.75" customHeight="1">
      <c r="D30" s="17"/>
    </row>
    <row r="31" spans="2:7" ht="18.75" customHeight="1">
      <c r="D31" s="17"/>
    </row>
    <row r="32" spans="2:7" ht="18.75" customHeight="1">
      <c r="D32" s="17"/>
    </row>
    <row r="33" spans="2:3" ht="37.5" customHeight="1"/>
    <row r="34" spans="2:3" ht="18.75" customHeight="1"/>
    <row r="35" spans="2:3" ht="18.75" customHeight="1"/>
    <row r="36" spans="2:3" ht="18.75" customHeight="1">
      <c r="B36" s="31"/>
      <c r="C36" s="31"/>
    </row>
    <row r="37" spans="2:3" ht="18.75" customHeight="1">
      <c r="B37" s="31"/>
      <c r="C37" s="31"/>
    </row>
    <row r="38" spans="2:3" ht="19.5">
      <c r="B38" s="31"/>
      <c r="C38" s="31"/>
    </row>
  </sheetData>
  <phoneticPr fontId="0" type="noConversion"/>
  <hyperlinks>
    <hyperlink ref="C8" location="'Historic Opex Summary'!A1" display="Historic Opex by Category - Summary"/>
    <hyperlink ref="F8" location="'Historic Capex by Category'!A1" display="Historic Capex by Category"/>
    <hyperlink ref="F9" location="'Hist Capex by Asset Class '!A1" display="Historic Capex by Asset Class "/>
    <hyperlink ref="C23" location="'Commentary on Opex'!A1" display="Commentary on Opex"/>
    <hyperlink ref="C24" location="'Commentary on Historic Capex'!A1" display="Commentary on Historic Capex"/>
    <hyperlink ref="C9" location="'Historic Opex by Category Yr1'!A1" display="Historic Opex by Category Year 1"/>
    <hyperlink ref="C10" location="'Historic Opex by Category Yr2'!A1" display="Historic Opex by Category Year 2"/>
    <hyperlink ref="C11" location="'Historic Opex by Category Yr3'!A1" display="Historic Opex by Category Year 3"/>
    <hyperlink ref="C12" location="'Historic Opex by Category Yr4'!A1" display="Historic Opex by Category Year 4"/>
    <hyperlink ref="C13" location="'Estimated Opex by Category Yr5'!A1" display="Estimated Opex by Category Year 5"/>
    <hyperlink ref="F24" location="'Historic Capex Instructions'!A1" display="Historic Capex Instructions"/>
    <hyperlink ref="C20" location="'Forecast Opex by Category Yr9'!A1" display="Forecast Opex by Category Year 9"/>
    <hyperlink ref="C19" location="'Forecast Opex by Category Yr8'!A1" display="Forecast Opex by Category Year 8"/>
    <hyperlink ref="C17" location="'Forecast Opex Summary'!A1" display="Forecast Opex by Category - Summary"/>
    <hyperlink ref="C18" location="'Forecast Opex by Category Yr7'!A1" display="Forecast Opex by Category Year 7"/>
    <hyperlink ref="F25" location="'Forecast Capex Instructions'!A1" display="Forecast Capex Instructions"/>
    <hyperlink ref="F23" location="'Opex Instructions'!A1" display="Opex Instructions"/>
    <hyperlink ref="F10" location="'Hist Capex - Network'!A1" display="Historic Capex - Network"/>
    <hyperlink ref="F11" location="'Hist Capex - Non-Network'!A1" display="Historic Capex - Non-Network"/>
    <hyperlink ref="C25" location="'Commentary on Forecast Capex'!A1" display="Commentary on Forecast Capex"/>
    <hyperlink ref="F17" location="'Forecast Capex by Category'!A1" display="Forecast Capex by Category"/>
    <hyperlink ref="F18" location="'Forecast Capex by Asset Class'!A1" display="Forecast Capex by Asset Class"/>
    <hyperlink ref="F19" location="'Forecast Capex - Network'!A1" display="Forecast Capex - Network"/>
    <hyperlink ref="F20" location="'Forecast Capex - Non-Network'!A1" display="Forecast Capex - Non-Network"/>
    <hyperlink ref="C14" location="'Estimated Opex by Category Yr6'!A1" display="Estimated Opex by Category Year 6"/>
  </hyperlinks>
  <pageMargins left="0.19685039370078741" right="0.19685039370078741" top="0.39370078740157483" bottom="0.39370078740157483" header="0.19685039370078741" footer="0.19685039370078741"/>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K69"/>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6" width="14.42578125" style="89" customWidth="1"/>
    <col min="7" max="7" width="12.5703125" style="89" customWidth="1"/>
    <col min="8" max="8" width="5.7109375" style="89" customWidth="1"/>
    <col min="9" max="9" width="161.5703125" style="89" bestFit="1" customWidth="1"/>
    <col min="10" max="12" width="5.7109375" style="89" customWidth="1"/>
    <col min="13" max="16384" width="9.140625" style="89"/>
  </cols>
  <sheetData>
    <row r="1" spans="2:11">
      <c r="J1" s="115"/>
      <c r="K1" s="115"/>
    </row>
    <row r="2" spans="2:11" ht="12.75" customHeight="1">
      <c r="B2" s="91"/>
      <c r="D2" s="433" t="s">
        <v>0</v>
      </c>
      <c r="F2" s="419" t="s">
        <v>60</v>
      </c>
      <c r="G2" s="447" t="s">
        <v>62</v>
      </c>
      <c r="H2" s="448"/>
      <c r="J2" s="272"/>
      <c r="K2" s="272"/>
    </row>
    <row r="3" spans="2:11" ht="12.75" customHeight="1">
      <c r="B3" s="91" t="s">
        <v>121</v>
      </c>
      <c r="D3" s="434"/>
      <c r="F3" s="421"/>
      <c r="G3" s="449"/>
      <c r="H3" s="450"/>
      <c r="J3" s="272"/>
      <c r="K3" s="272"/>
    </row>
    <row r="4" spans="2:11" ht="15" customHeight="1">
      <c r="B4" s="91"/>
      <c r="C4" s="94"/>
      <c r="D4" s="95"/>
      <c r="E4" s="94"/>
      <c r="F4" s="423"/>
      <c r="G4" s="451"/>
      <c r="H4" s="452"/>
      <c r="I4" s="273"/>
      <c r="J4" s="272"/>
      <c r="K4" s="272"/>
    </row>
    <row r="5" spans="2:11">
      <c r="B5" s="91"/>
      <c r="C5" s="94"/>
      <c r="D5" s="95"/>
      <c r="E5" s="94"/>
      <c r="J5" s="115"/>
      <c r="K5" s="115"/>
    </row>
    <row r="6" spans="2:11">
      <c r="B6" s="91"/>
    </row>
    <row r="7" spans="2:11" ht="37.5" customHeight="1">
      <c r="B7" s="91" t="s">
        <v>254</v>
      </c>
      <c r="C7" s="274" t="s">
        <v>64</v>
      </c>
      <c r="D7" s="98" t="s">
        <v>291</v>
      </c>
      <c r="E7" s="97" t="s">
        <v>298</v>
      </c>
      <c r="F7" s="97" t="s">
        <v>299</v>
      </c>
      <c r="G7" s="128" t="s">
        <v>13</v>
      </c>
      <c r="I7" s="100" t="s">
        <v>120</v>
      </c>
    </row>
    <row r="8" spans="2:11" s="94" customFormat="1">
      <c r="B8" s="101" t="s">
        <v>223</v>
      </c>
      <c r="D8" s="121"/>
      <c r="E8" s="122"/>
      <c r="F8" s="122"/>
      <c r="G8" s="129"/>
      <c r="H8" s="275"/>
      <c r="I8" s="298" t="s">
        <v>326</v>
      </c>
    </row>
    <row r="9" spans="2:11">
      <c r="B9" s="103" t="s">
        <v>94</v>
      </c>
      <c r="D9" s="123"/>
      <c r="E9" s="124"/>
      <c r="F9" s="124"/>
      <c r="G9" s="130"/>
      <c r="H9" s="155"/>
      <c r="I9" s="105" t="s">
        <v>297</v>
      </c>
    </row>
    <row r="10" spans="2:11">
      <c r="B10" s="106" t="s">
        <v>98</v>
      </c>
      <c r="D10" s="123"/>
      <c r="E10" s="124"/>
      <c r="F10" s="124"/>
      <c r="G10" s="130"/>
      <c r="H10" s="155"/>
      <c r="I10" s="105"/>
    </row>
    <row r="11" spans="2:11" ht="16.5" customHeight="1">
      <c r="B11" s="107" t="s">
        <v>95</v>
      </c>
      <c r="D11" s="333">
        <v>3.4363359935390072</v>
      </c>
      <c r="E11" s="307">
        <v>3.4789465466395004</v>
      </c>
      <c r="F11" s="307">
        <v>3.5178192299166557</v>
      </c>
      <c r="G11" s="308">
        <f>+SUM(D11:F11)</f>
        <v>10.433101770095163</v>
      </c>
      <c r="H11" s="155"/>
      <c r="I11" s="105"/>
    </row>
    <row r="12" spans="2:11">
      <c r="B12" s="107" t="s">
        <v>82</v>
      </c>
      <c r="D12" s="333">
        <v>1.501467343459606</v>
      </c>
      <c r="E12" s="307">
        <v>1.5200855327424447</v>
      </c>
      <c r="F12" s="307">
        <v>1.5370705029557874</v>
      </c>
      <c r="G12" s="308">
        <f>+SUM(D12:F12)</f>
        <v>4.5586233791578383</v>
      </c>
      <c r="H12" s="155"/>
      <c r="I12" s="105"/>
    </row>
    <row r="13" spans="2:11">
      <c r="B13" s="108" t="s">
        <v>96</v>
      </c>
      <c r="D13" s="334">
        <f>+SUM(D11:D12)</f>
        <v>4.9378033369986127</v>
      </c>
      <c r="E13" s="309">
        <f>+SUM(E11:E12)</f>
        <v>4.9990320793819452</v>
      </c>
      <c r="F13" s="309">
        <f>+SUM(F11:F12)</f>
        <v>5.0548897328724429</v>
      </c>
      <c r="G13" s="310">
        <f>+SUM(G11:G12)</f>
        <v>14.991725149253002</v>
      </c>
      <c r="H13" s="155"/>
      <c r="I13" s="105"/>
    </row>
    <row r="14" spans="2:11">
      <c r="B14" s="106" t="s">
        <v>99</v>
      </c>
      <c r="D14" s="335"/>
      <c r="E14" s="311"/>
      <c r="F14" s="311"/>
      <c r="G14" s="308"/>
      <c r="H14" s="155"/>
      <c r="I14" s="105"/>
    </row>
    <row r="15" spans="2:11">
      <c r="B15" s="107" t="s">
        <v>95</v>
      </c>
      <c r="D15" s="333">
        <v>9.88727706872724</v>
      </c>
      <c r="E15" s="307">
        <v>10.009879266343663</v>
      </c>
      <c r="F15" s="307">
        <v>10.121726591718351</v>
      </c>
      <c r="G15" s="308">
        <f>+SUM(D15:F15)</f>
        <v>30.018882926789253</v>
      </c>
      <c r="H15" s="155"/>
      <c r="I15" s="105"/>
    </row>
    <row r="16" spans="2:11">
      <c r="B16" s="107" t="s">
        <v>82</v>
      </c>
      <c r="D16" s="333">
        <v>6.7583717300133683</v>
      </c>
      <c r="E16" s="307">
        <v>6.8421755134664588</v>
      </c>
      <c r="F16" s="307">
        <v>6.9186278872227058</v>
      </c>
      <c r="G16" s="308">
        <f>+SUM(D16:F16)</f>
        <v>20.519175130702532</v>
      </c>
      <c r="H16" s="155"/>
      <c r="I16" s="105"/>
    </row>
    <row r="17" spans="2:10">
      <c r="B17" s="108" t="s">
        <v>96</v>
      </c>
      <c r="D17" s="334">
        <f>+SUM(D15:D16)</f>
        <v>16.645648798740609</v>
      </c>
      <c r="E17" s="309">
        <f>+SUM(E15:E16)</f>
        <v>16.852054779810121</v>
      </c>
      <c r="F17" s="309">
        <f>+SUM(F15:F16)</f>
        <v>17.040354478941058</v>
      </c>
      <c r="G17" s="310">
        <f>+SUM(G15:G16)</f>
        <v>50.538058057491781</v>
      </c>
      <c r="H17" s="155"/>
      <c r="I17" s="105"/>
    </row>
    <row r="18" spans="2:10">
      <c r="B18" s="106" t="s">
        <v>97</v>
      </c>
      <c r="D18" s="335"/>
      <c r="E18" s="311"/>
      <c r="F18" s="311"/>
      <c r="G18" s="308"/>
      <c r="H18" s="155"/>
      <c r="I18" s="105"/>
    </row>
    <row r="19" spans="2:10">
      <c r="B19" s="107" t="s">
        <v>95</v>
      </c>
      <c r="D19" s="333">
        <v>2.7524672019104393</v>
      </c>
      <c r="E19" s="307">
        <v>2.7865977846255432</v>
      </c>
      <c r="F19" s="307">
        <v>2.817734374869278</v>
      </c>
      <c r="G19" s="308">
        <f>+SUM(D19:F19)</f>
        <v>8.35679936140526</v>
      </c>
      <c r="H19" s="155"/>
      <c r="I19" s="105"/>
    </row>
    <row r="20" spans="2:10">
      <c r="B20" s="107" t="s">
        <v>82</v>
      </c>
      <c r="D20" s="333">
        <v>1.7168038726232469</v>
      </c>
      <c r="E20" s="307">
        <v>1.7380922340393274</v>
      </c>
      <c r="F20" s="307">
        <v>1.7575131443679319</v>
      </c>
      <c r="G20" s="308">
        <f>+SUM(D20:F20)</f>
        <v>5.2124092510305067</v>
      </c>
      <c r="H20" s="155"/>
      <c r="I20" s="105"/>
    </row>
    <row r="21" spans="2:10">
      <c r="B21" s="108" t="s">
        <v>96</v>
      </c>
      <c r="D21" s="334">
        <f>+SUM(D19:D20)</f>
        <v>4.4692710745336859</v>
      </c>
      <c r="E21" s="309">
        <f>+SUM(E19:E20)</f>
        <v>4.5246900186648702</v>
      </c>
      <c r="F21" s="309">
        <f>+SUM(F19:F20)</f>
        <v>4.5752475192372097</v>
      </c>
      <c r="G21" s="310">
        <f>+SUM(G19:G20)</f>
        <v>13.569208612435766</v>
      </c>
      <c r="H21" s="155"/>
      <c r="I21" s="105"/>
    </row>
    <row r="22" spans="2:10">
      <c r="B22" s="109" t="s">
        <v>9</v>
      </c>
      <c r="D22" s="335"/>
      <c r="E22" s="311"/>
      <c r="F22" s="311"/>
      <c r="G22" s="308"/>
      <c r="H22" s="155"/>
      <c r="I22" s="105"/>
    </row>
    <row r="23" spans="2:10">
      <c r="B23" s="107" t="s">
        <v>100</v>
      </c>
      <c r="D23" s="333">
        <v>0.47203854725506461</v>
      </c>
      <c r="E23" s="307">
        <v>0.47789182342512182</v>
      </c>
      <c r="F23" s="307">
        <v>0.48323164030465721</v>
      </c>
      <c r="G23" s="308">
        <f>+SUM(D23:F23)</f>
        <v>1.4331620109848437</v>
      </c>
      <c r="H23" s="155"/>
      <c r="I23" s="105"/>
    </row>
    <row r="24" spans="2:10">
      <c r="B24" s="107" t="s">
        <v>82</v>
      </c>
      <c r="D24" s="333">
        <v>0.26620693207583784</v>
      </c>
      <c r="E24" s="307">
        <v>0.26950789700949518</v>
      </c>
      <c r="F24" s="307">
        <v>0.27251929571329592</v>
      </c>
      <c r="G24" s="308">
        <f>+SUM(D24:F24)</f>
        <v>0.80823412479862899</v>
      </c>
      <c r="H24" s="155"/>
      <c r="I24" s="105"/>
    </row>
    <row r="25" spans="2:10">
      <c r="B25" s="108" t="s">
        <v>96</v>
      </c>
      <c r="D25" s="334">
        <f>+SUM(D23:D24)</f>
        <v>0.73824547933090245</v>
      </c>
      <c r="E25" s="309">
        <f>+SUM(E23:E24)</f>
        <v>0.747399720434617</v>
      </c>
      <c r="F25" s="309">
        <f>+SUM(F23:F24)</f>
        <v>0.75575093601795307</v>
      </c>
      <c r="G25" s="310">
        <f>+SUM(G23:G24)</f>
        <v>2.2413961357834729</v>
      </c>
      <c r="H25" s="155"/>
      <c r="I25" s="105"/>
    </row>
    <row r="26" spans="2:10">
      <c r="B26" s="106" t="s">
        <v>21</v>
      </c>
      <c r="D26" s="335"/>
      <c r="E26" s="311"/>
      <c r="F26" s="311"/>
      <c r="G26" s="308"/>
      <c r="H26" s="155"/>
      <c r="I26" s="105"/>
    </row>
    <row r="27" spans="2:10">
      <c r="B27" s="107" t="s">
        <v>95</v>
      </c>
      <c r="D27" s="333">
        <v>1.4954552434269983</v>
      </c>
      <c r="E27" s="307">
        <v>1.5139988826925614</v>
      </c>
      <c r="F27" s="307">
        <v>1.5309158425422964</v>
      </c>
      <c r="G27" s="308">
        <f>+SUM(D27:F27)</f>
        <v>4.5403699686618566</v>
      </c>
      <c r="H27" s="155"/>
      <c r="I27" s="105"/>
    </row>
    <row r="28" spans="2:10">
      <c r="B28" s="107" t="s">
        <v>82</v>
      </c>
      <c r="D28" s="333">
        <v>4.2009860275261453</v>
      </c>
      <c r="E28" s="307">
        <v>4.2530782381065126</v>
      </c>
      <c r="F28" s="307">
        <v>4.3006008318245952</v>
      </c>
      <c r="G28" s="308">
        <f>+SUM(D28:F28)</f>
        <v>12.754665097457252</v>
      </c>
      <c r="H28" s="155"/>
      <c r="I28" s="105"/>
    </row>
    <row r="29" spans="2:10">
      <c r="B29" s="108" t="s">
        <v>96</v>
      </c>
      <c r="D29" s="334">
        <f>+SUM(D27:D28)</f>
        <v>5.6964412709531436</v>
      </c>
      <c r="E29" s="309">
        <f>+SUM(E27:E28)</f>
        <v>5.7670771207990743</v>
      </c>
      <c r="F29" s="309">
        <f>+SUM(F27:F28)</f>
        <v>5.8315166743668918</v>
      </c>
      <c r="G29" s="310">
        <f>+SUM(G27:G28)</f>
        <v>17.295035066119109</v>
      </c>
      <c r="H29" s="155"/>
      <c r="I29" s="105"/>
    </row>
    <row r="30" spans="2:10">
      <c r="B30" s="110" t="s">
        <v>101</v>
      </c>
      <c r="D30" s="335"/>
      <c r="E30" s="311"/>
      <c r="F30" s="311"/>
      <c r="G30" s="308"/>
      <c r="H30" s="155"/>
      <c r="I30" s="105"/>
    </row>
    <row r="31" spans="2:10">
      <c r="B31" s="108" t="s">
        <v>105</v>
      </c>
      <c r="D31" s="335">
        <f t="shared" ref="D31:F32" si="0">+SUM(D11,D15,D19,D23,D27)</f>
        <v>18.043574054858748</v>
      </c>
      <c r="E31" s="311">
        <f t="shared" si="0"/>
        <v>18.267314303726391</v>
      </c>
      <c r="F31" s="311">
        <f t="shared" si="0"/>
        <v>18.471427679351237</v>
      </c>
      <c r="G31" s="308">
        <f>+SUM(D31:F31)</f>
        <v>54.782316037936376</v>
      </c>
      <c r="H31" s="155"/>
      <c r="I31" s="105"/>
      <c r="J31" s="93"/>
    </row>
    <row r="32" spans="2:10">
      <c r="B32" s="108" t="s">
        <v>106</v>
      </c>
      <c r="D32" s="335">
        <f t="shared" si="0"/>
        <v>14.443835905698204</v>
      </c>
      <c r="E32" s="311">
        <f t="shared" si="0"/>
        <v>14.62293941536424</v>
      </c>
      <c r="F32" s="311">
        <f t="shared" si="0"/>
        <v>14.786331662084319</v>
      </c>
      <c r="G32" s="308">
        <f>+SUM(D32:F32)</f>
        <v>43.853106983146759</v>
      </c>
      <c r="H32" s="155"/>
      <c r="I32" s="105"/>
      <c r="J32" s="93"/>
    </row>
    <row r="33" spans="2:10">
      <c r="B33" s="108" t="s">
        <v>103</v>
      </c>
      <c r="D33" s="334">
        <v>32.487409960556953</v>
      </c>
      <c r="E33" s="309">
        <v>32.890253719090623</v>
      </c>
      <c r="F33" s="309">
        <v>33.257759341435552</v>
      </c>
      <c r="G33" s="310">
        <f>+SUM(G31:G32)</f>
        <v>98.635423021083142</v>
      </c>
      <c r="H33" s="155"/>
      <c r="I33" s="105" t="s">
        <v>327</v>
      </c>
      <c r="J33" s="93"/>
    </row>
    <row r="34" spans="2:10">
      <c r="B34" s="103" t="s">
        <v>229</v>
      </c>
      <c r="D34" s="335">
        <v>5.6943920168335875</v>
      </c>
      <c r="E34" s="311">
        <v>6.0368162069850042</v>
      </c>
      <c r="F34" s="311">
        <v>6.1153074590444323</v>
      </c>
      <c r="G34" s="308">
        <f>+SUM(D34:F34)</f>
        <v>17.846515682863021</v>
      </c>
      <c r="H34" s="155"/>
      <c r="I34" s="105" t="s">
        <v>328</v>
      </c>
      <c r="J34" s="93"/>
    </row>
    <row r="35" spans="2:10">
      <c r="B35" s="103" t="s">
        <v>104</v>
      </c>
      <c r="D35" s="335">
        <v>6.4871991422563777</v>
      </c>
      <c r="E35" s="311">
        <v>6.5974769055166913</v>
      </c>
      <c r="F35" s="311">
        <v>6.7098667042281495</v>
      </c>
      <c r="G35" s="308">
        <f>+SUM(D35:F35)</f>
        <v>19.79454275200122</v>
      </c>
      <c r="H35" s="155"/>
      <c r="I35" s="105" t="s">
        <v>329</v>
      </c>
    </row>
    <row r="36" spans="2:10">
      <c r="B36" s="103" t="s">
        <v>225</v>
      </c>
      <c r="D36" s="335">
        <v>2.4219286361887784</v>
      </c>
      <c r="E36" s="311">
        <v>2.45915363536343</v>
      </c>
      <c r="F36" s="311">
        <v>2.4970890647338719</v>
      </c>
      <c r="G36" s="308">
        <f>+SUM(D36:F36)</f>
        <v>7.3781713362860799</v>
      </c>
      <c r="H36" s="155"/>
      <c r="I36" s="105" t="s">
        <v>330</v>
      </c>
    </row>
    <row r="37" spans="2:10">
      <c r="B37" s="103" t="s">
        <v>227</v>
      </c>
      <c r="D37" s="335">
        <v>5.3889424365973335</v>
      </c>
      <c r="E37" s="311">
        <v>5.3889424365973335</v>
      </c>
      <c r="F37" s="311">
        <v>5.3889424365973335</v>
      </c>
      <c r="G37" s="308">
        <f>+SUM(D37:F37)</f>
        <v>16.166827309792001</v>
      </c>
      <c r="H37" s="155"/>
      <c r="I37" s="105"/>
    </row>
    <row r="38" spans="2:10">
      <c r="B38" s="103" t="s">
        <v>8</v>
      </c>
      <c r="D38" s="335">
        <v>5.7400614832204591</v>
      </c>
      <c r="E38" s="311">
        <v>6.335204337168193</v>
      </c>
      <c r="F38" s="311">
        <v>6.9969381085877806</v>
      </c>
      <c r="G38" s="308">
        <f>+SUM(D38:F38)</f>
        <v>19.072203928976432</v>
      </c>
      <c r="H38" s="155"/>
      <c r="I38" s="105"/>
    </row>
    <row r="39" spans="2:10">
      <c r="B39" s="111" t="s">
        <v>233</v>
      </c>
      <c r="D39" s="334">
        <f>+SUM(D33:D38)</f>
        <v>58.219933675653493</v>
      </c>
      <c r="E39" s="309">
        <f>+SUM(E33:E38)</f>
        <v>59.707847240721271</v>
      </c>
      <c r="F39" s="309">
        <f>+SUM(F33:F38)</f>
        <v>60.96590311462711</v>
      </c>
      <c r="G39" s="310">
        <f>+SUM(G33:G38)</f>
        <v>178.89368403100187</v>
      </c>
      <c r="H39" s="155"/>
      <c r="I39" s="105"/>
    </row>
    <row r="40" spans="2:10">
      <c r="B40" s="101" t="s">
        <v>226</v>
      </c>
      <c r="D40" s="335"/>
      <c r="E40" s="311"/>
      <c r="F40" s="311"/>
      <c r="G40" s="308"/>
      <c r="H40" s="155"/>
      <c r="I40" s="105"/>
    </row>
    <row r="41" spans="2:10">
      <c r="B41" s="103" t="s">
        <v>228</v>
      </c>
      <c r="D41" s="335">
        <v>7.9951585339729618</v>
      </c>
      <c r="E41" s="311">
        <v>8.0326008181032726</v>
      </c>
      <c r="F41" s="311">
        <v>8.5448977278239138</v>
      </c>
      <c r="G41" s="308">
        <f>+SUM(D41:F41)</f>
        <v>24.572657079900146</v>
      </c>
      <c r="H41" s="155"/>
      <c r="I41" s="105"/>
    </row>
    <row r="42" spans="2:10">
      <c r="B42" s="103" t="s">
        <v>229</v>
      </c>
      <c r="D42" s="335">
        <v>1.2521270679115921</v>
      </c>
      <c r="E42" s="311">
        <v>1.2718318441875653</v>
      </c>
      <c r="F42" s="311">
        <v>1.2919166615623034</v>
      </c>
      <c r="G42" s="308">
        <f>+SUM(D42:F42)</f>
        <v>3.8158755736614607</v>
      </c>
      <c r="H42" s="155"/>
      <c r="I42" s="105"/>
    </row>
    <row r="43" spans="2:10">
      <c r="B43" s="111" t="s">
        <v>232</v>
      </c>
      <c r="C43" s="89">
        <f>+AVERAGE(D43:F43)/AVERAGE('Historic Opex Summary'!E43:J43)-1</f>
        <v>7.1736824503240593E-2</v>
      </c>
      <c r="D43" s="334">
        <f>+SUM(D41:D42)</f>
        <v>9.2472856018845544</v>
      </c>
      <c r="E43" s="309">
        <f>+SUM(E41:E42)</f>
        <v>9.3044326622908375</v>
      </c>
      <c r="F43" s="309">
        <f>+SUM(F41:F42)</f>
        <v>9.8368143893862179</v>
      </c>
      <c r="G43" s="310">
        <f>+SUM(G41:G42)</f>
        <v>28.388532653561608</v>
      </c>
      <c r="H43" s="155"/>
      <c r="I43" s="105"/>
    </row>
    <row r="44" spans="2:10">
      <c r="B44" s="112" t="s">
        <v>224</v>
      </c>
      <c r="D44" s="335"/>
      <c r="E44" s="311"/>
      <c r="F44" s="311"/>
      <c r="G44" s="308"/>
      <c r="H44" s="155"/>
      <c r="I44" s="105"/>
    </row>
    <row r="45" spans="2:10">
      <c r="B45" s="103" t="s">
        <v>220</v>
      </c>
      <c r="D45" s="335">
        <v>3.6925751747990572</v>
      </c>
      <c r="E45" s="311">
        <v>3.7253586439309538</v>
      </c>
      <c r="F45" s="311">
        <v>3.7587669191984396</v>
      </c>
      <c r="G45" s="308">
        <f>+SUM(D45:F45)</f>
        <v>11.176700737928451</v>
      </c>
      <c r="H45" s="155"/>
      <c r="I45" s="105"/>
    </row>
    <row r="46" spans="2:10">
      <c r="B46" s="103" t="s">
        <v>221</v>
      </c>
      <c r="D46" s="335">
        <v>0.4999302101740532</v>
      </c>
      <c r="E46" s="311">
        <v>0.51009830385816446</v>
      </c>
      <c r="F46" s="311">
        <v>0.52046162494101089</v>
      </c>
      <c r="G46" s="308">
        <f>+SUM(D46:F46)</f>
        <v>1.5304901389732284</v>
      </c>
      <c r="H46" s="155"/>
      <c r="I46" s="105"/>
    </row>
    <row r="47" spans="2:10">
      <c r="B47" s="103" t="s">
        <v>222</v>
      </c>
      <c r="D47" s="335">
        <v>6.9707960909748365</v>
      </c>
      <c r="E47" s="311">
        <v>6.9617346332315266</v>
      </c>
      <c r="F47" s="311">
        <v>6.9524956959633721</v>
      </c>
      <c r="G47" s="308">
        <f>+SUM(D47:F47)</f>
        <v>20.885026420169734</v>
      </c>
      <c r="H47" s="155"/>
      <c r="I47" s="105" t="s">
        <v>332</v>
      </c>
    </row>
    <row r="48" spans="2:10">
      <c r="B48" s="103" t="s">
        <v>15</v>
      </c>
      <c r="D48" s="335">
        <v>4.1842142067199548</v>
      </c>
      <c r="E48" s="311">
        <v>5.6090638610230075</v>
      </c>
      <c r="F48" s="311">
        <v>5.6296890393651475</v>
      </c>
      <c r="G48" s="308">
        <f>+SUM(D48:F48)</f>
        <v>15.422967107108111</v>
      </c>
      <c r="H48" s="155"/>
      <c r="I48" s="105" t="s">
        <v>331</v>
      </c>
    </row>
    <row r="49" spans="2:9">
      <c r="B49" s="103" t="s">
        <v>271</v>
      </c>
      <c r="D49" s="335">
        <v>6.6547464598919852</v>
      </c>
      <c r="E49" s="311">
        <v>6.7825175919219118</v>
      </c>
      <c r="F49" s="311">
        <v>6.9127419296868133</v>
      </c>
      <c r="G49" s="308">
        <f>+SUM(D49:F49)</f>
        <v>20.350005981500711</v>
      </c>
      <c r="H49" s="155"/>
      <c r="I49" s="105"/>
    </row>
    <row r="50" spans="2:9">
      <c r="B50" s="111" t="s">
        <v>231</v>
      </c>
      <c r="D50" s="334">
        <f>+SUM(D45:D49)</f>
        <v>22.002262142559886</v>
      </c>
      <c r="E50" s="309">
        <f>+SUM(E45:E49)</f>
        <v>23.588773033965566</v>
      </c>
      <c r="F50" s="309">
        <f>+SUM(F45:F49)</f>
        <v>23.774155209154785</v>
      </c>
      <c r="G50" s="310">
        <f>+SUM(G45:G49)</f>
        <v>69.365190385680236</v>
      </c>
      <c r="H50" s="155"/>
      <c r="I50" s="105"/>
    </row>
    <row r="51" spans="2:9">
      <c r="B51" s="112" t="s">
        <v>101</v>
      </c>
      <c r="D51" s="335"/>
      <c r="E51" s="311"/>
      <c r="F51" s="311"/>
      <c r="G51" s="308"/>
      <c r="H51" s="155"/>
      <c r="I51" s="105"/>
    </row>
    <row r="52" spans="2:9">
      <c r="B52" s="177" t="s">
        <v>272</v>
      </c>
      <c r="C52" s="115"/>
      <c r="D52" s="333">
        <v>2.0878048780487806</v>
      </c>
      <c r="E52" s="311">
        <v>2.126829268292683</v>
      </c>
      <c r="F52" s="311">
        <v>2.1629268292682928</v>
      </c>
      <c r="G52" s="308">
        <f t="shared" ref="G52:G57" si="1">+SUM(D52:F52)</f>
        <v>6.3775609756097564</v>
      </c>
      <c r="H52" s="257"/>
      <c r="I52" s="105"/>
    </row>
    <row r="53" spans="2:9">
      <c r="B53" s="177" t="s">
        <v>426</v>
      </c>
      <c r="C53" s="115"/>
      <c r="D53" s="333">
        <v>0</v>
      </c>
      <c r="E53" s="311">
        <v>-8.6218310294187903E-2</v>
      </c>
      <c r="F53" s="311">
        <v>-0.76168724816994005</v>
      </c>
      <c r="G53" s="308">
        <f t="shared" si="1"/>
        <v>-0.84790555846412796</v>
      </c>
      <c r="H53" s="257"/>
      <c r="I53" s="105"/>
    </row>
    <row r="54" spans="2:9">
      <c r="B54" s="177" t="s">
        <v>300</v>
      </c>
      <c r="C54" s="115"/>
      <c r="D54" s="333">
        <v>1.6790577302791712</v>
      </c>
      <c r="E54" s="311">
        <v>1.7466114680477651</v>
      </c>
      <c r="F54" s="311">
        <v>1.7650255866301434</v>
      </c>
      <c r="G54" s="308">
        <f t="shared" si="1"/>
        <v>5.1906947849570795</v>
      </c>
      <c r="H54" s="257"/>
      <c r="I54" s="105"/>
    </row>
    <row r="55" spans="2:9" hidden="1" outlineLevel="1">
      <c r="B55" s="108" t="s">
        <v>102</v>
      </c>
      <c r="D55" s="335"/>
      <c r="E55" s="311"/>
      <c r="F55" s="311"/>
      <c r="G55" s="308">
        <f t="shared" si="1"/>
        <v>0</v>
      </c>
      <c r="H55" s="155"/>
      <c r="I55" s="105"/>
    </row>
    <row r="56" spans="2:9" hidden="1" outlineLevel="1">
      <c r="B56" s="108" t="s">
        <v>107</v>
      </c>
      <c r="D56" s="335"/>
      <c r="E56" s="311"/>
      <c r="F56" s="311"/>
      <c r="G56" s="308">
        <f t="shared" si="1"/>
        <v>0</v>
      </c>
      <c r="H56" s="155"/>
      <c r="I56" s="105"/>
    </row>
    <row r="57" spans="2:9" hidden="1" outlineLevel="1">
      <c r="B57" s="108" t="s">
        <v>108</v>
      </c>
      <c r="D57" s="335"/>
      <c r="E57" s="311"/>
      <c r="F57" s="311"/>
      <c r="G57" s="308">
        <f t="shared" si="1"/>
        <v>0</v>
      </c>
      <c r="H57" s="155"/>
      <c r="I57" s="105"/>
    </row>
    <row r="58" spans="2:9" collapsed="1">
      <c r="B58" s="113" t="s">
        <v>230</v>
      </c>
      <c r="D58" s="334">
        <f>SUM(D50:D54)+D43+D39</f>
        <v>93.23634402842589</v>
      </c>
      <c r="E58" s="309">
        <f>SUM(E50:E54)+E43+E39</f>
        <v>96.388275363023922</v>
      </c>
      <c r="F58" s="309">
        <f>SUM(F50:F54)+F43+F39</f>
        <v>97.743137880896612</v>
      </c>
      <c r="G58" s="310">
        <f>SUM(G50:G54)+G43+G39</f>
        <v>287.36775727234641</v>
      </c>
      <c r="H58" s="155"/>
      <c r="I58" s="105"/>
    </row>
    <row r="59" spans="2:9">
      <c r="B59" s="114"/>
      <c r="D59" s="335"/>
      <c r="E59" s="311"/>
      <c r="F59" s="311"/>
      <c r="G59" s="308"/>
      <c r="H59" s="115"/>
      <c r="I59" s="105"/>
    </row>
    <row r="60" spans="2:9">
      <c r="B60" s="177" t="s">
        <v>274</v>
      </c>
      <c r="D60" s="336">
        <f>'Estimated Opex by Category Yr6'!$J$60</f>
        <v>3.2897725998621041</v>
      </c>
      <c r="E60" s="312">
        <f>'Estimated Opex by Category Yr6'!$J$60</f>
        <v>3.2897725998621041</v>
      </c>
      <c r="F60" s="312">
        <f>'Estimated Opex by Category Yr6'!$J$60</f>
        <v>3.2897725998621041</v>
      </c>
      <c r="G60" s="308">
        <f>+SUM(D60:F60)</f>
        <v>9.8693177995863124</v>
      </c>
      <c r="H60" s="115"/>
      <c r="I60" s="105"/>
    </row>
    <row r="61" spans="2:9">
      <c r="B61" s="177" t="s">
        <v>275</v>
      </c>
      <c r="D61" s="333">
        <v>100.91902926829269</v>
      </c>
      <c r="E61" s="411">
        <v>103.44200499999999</v>
      </c>
      <c r="F61" s="311">
        <v>100.91902926829269</v>
      </c>
      <c r="G61" s="308">
        <f>+SUM(D61:F61)</f>
        <v>305.28006353658537</v>
      </c>
      <c r="H61" s="115"/>
      <c r="I61" s="105"/>
    </row>
    <row r="62" spans="2:9">
      <c r="B62" s="177" t="s">
        <v>370</v>
      </c>
      <c r="D62" s="333">
        <v>1.5432990801763893</v>
      </c>
      <c r="E62" s="311">
        <v>1.5649154825633562</v>
      </c>
      <c r="F62" s="311">
        <v>1.5871569479449281</v>
      </c>
      <c r="G62" s="308">
        <f>+SUM(D62:F62)</f>
        <v>4.6953715106846738</v>
      </c>
      <c r="H62" s="115"/>
      <c r="I62" s="105"/>
    </row>
    <row r="63" spans="2:9">
      <c r="B63" s="177" t="s">
        <v>371</v>
      </c>
      <c r="D63" s="333">
        <v>1.1855988792938394</v>
      </c>
      <c r="E63" s="311">
        <v>1.119185053693482</v>
      </c>
      <c r="F63" s="311">
        <v>1.0527712280931243</v>
      </c>
      <c r="G63" s="308">
        <f>+SUM(D63:F63)</f>
        <v>3.3575551610804459</v>
      </c>
      <c r="H63" s="115"/>
      <c r="I63" s="105"/>
    </row>
    <row r="64" spans="2:9">
      <c r="B64" s="177" t="s">
        <v>372</v>
      </c>
      <c r="D64" s="333">
        <v>9.126233527571312</v>
      </c>
      <c r="E64" s="311">
        <v>16.771426297466736</v>
      </c>
      <c r="F64" s="311">
        <v>21.153736204840818</v>
      </c>
      <c r="G64" s="308">
        <f>+SUM(D64:F64)</f>
        <v>47.051396029878866</v>
      </c>
      <c r="H64" s="115"/>
      <c r="I64" s="105"/>
    </row>
    <row r="65" spans="2:9">
      <c r="B65" s="114"/>
      <c r="D65" s="335"/>
      <c r="E65" s="311"/>
      <c r="F65" s="311"/>
      <c r="G65" s="308"/>
      <c r="H65" s="115"/>
      <c r="I65" s="161"/>
    </row>
    <row r="66" spans="2:9">
      <c r="B66" s="116" t="s">
        <v>10</v>
      </c>
      <c r="D66" s="337">
        <f>+SUM(D58:D65)</f>
        <v>209.30027738362224</v>
      </c>
      <c r="E66" s="313">
        <f>+SUM(E58:E65)</f>
        <v>222.57557979660959</v>
      </c>
      <c r="F66" s="313">
        <f>+SUM(F58:F65)</f>
        <v>225.74560412993026</v>
      </c>
      <c r="G66" s="310">
        <f>+SUM(G58:G65)</f>
        <v>657.62146131016209</v>
      </c>
      <c r="H66" s="115"/>
      <c r="I66" s="93"/>
    </row>
    <row r="67" spans="2:9">
      <c r="B67" s="94"/>
    </row>
    <row r="69" spans="2:9">
      <c r="C69" s="91" t="s">
        <v>410</v>
      </c>
      <c r="D69" s="91" t="s">
        <v>422</v>
      </c>
    </row>
  </sheetData>
  <protectedRanges>
    <protectedRange sqref="I13:I67" name="Range2"/>
    <protectedRange sqref="D54:F57 D8:F50 D59:F67" name="Range1"/>
    <protectedRange sqref="D58:F58" name="Range1_1"/>
  </protectedRanges>
  <mergeCells count="3">
    <mergeCell ref="D2:D3"/>
    <mergeCell ref="F2:F4"/>
    <mergeCell ref="G2:H4"/>
  </mergeCells>
  <phoneticPr fontId="0" type="noConversion"/>
  <hyperlinks>
    <hyperlink ref="D2:D3" location="Index!A1" display="Home"/>
    <hyperlink ref="F2:F4" location="'Opex Instructions'!A1" display="Link to Opex instructions - Table 6.1"/>
    <hyperlink ref="G2:H4" location="'Commentary on Opex'!A1" display="Link to Opex Commentary - Table 5.1"/>
  </hyperlinks>
  <pageMargins left="0.19685039370078741" right="0.19685039370078741" top="0.39370078740157483" bottom="0.39370078740157483" header="0.19685039370078741" footer="0.19685039370078741"/>
  <pageSetup paperSize="9" scale="5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sheetPr>
    <pageSetUpPr fitToPage="1"/>
  </sheetPr>
  <dimension ref="B2:BQ67"/>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4" width="8" style="89" bestFit="1" customWidth="1"/>
    <col min="5" max="5" width="16" style="89" bestFit="1" customWidth="1"/>
    <col min="6" max="6" width="10.28515625" style="89" bestFit="1" customWidth="1"/>
    <col min="7" max="7" width="5.7109375" style="89" customWidth="1"/>
    <col min="8" max="8" width="9.7109375" style="89" bestFit="1" customWidth="1"/>
    <col min="9" max="9" width="5.7109375" style="89" customWidth="1"/>
    <col min="10" max="10" width="73.42578125" style="89" customWidth="1"/>
    <col min="11" max="11" width="7.140625" style="89" bestFit="1" customWidth="1"/>
    <col min="12" max="12" width="5.7109375" style="89" customWidth="1"/>
    <col min="13" max="13" width="10.5703125" style="89" bestFit="1" customWidth="1"/>
    <col min="14" max="62" width="5.7109375" style="89" customWidth="1"/>
    <col min="63" max="16384" width="9.140625" style="89"/>
  </cols>
  <sheetData>
    <row r="2" spans="2:69" ht="12.75" customHeight="1">
      <c r="B2" s="91"/>
      <c r="D2" s="433" t="s">
        <v>0</v>
      </c>
      <c r="F2" s="419" t="s">
        <v>60</v>
      </c>
      <c r="G2" s="420"/>
      <c r="J2" s="131"/>
    </row>
    <row r="3" spans="2:69" ht="12.75" customHeight="1">
      <c r="B3" s="91" t="s">
        <v>42</v>
      </c>
      <c r="D3" s="434"/>
      <c r="F3" s="421"/>
      <c r="G3" s="422"/>
      <c r="J3" s="131"/>
    </row>
    <row r="4" spans="2:69" ht="12.75" customHeight="1">
      <c r="B4" s="91"/>
      <c r="F4" s="423"/>
      <c r="G4" s="424"/>
      <c r="I4" s="93"/>
      <c r="J4" s="132"/>
    </row>
    <row r="5" spans="2:69" ht="24.75" customHeight="1">
      <c r="D5" s="438" t="s">
        <v>302</v>
      </c>
      <c r="E5" s="439"/>
      <c r="F5" s="439"/>
      <c r="G5" s="440"/>
      <c r="H5" s="440"/>
      <c r="I5" s="104"/>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row>
    <row r="6" spans="2:69" ht="12.75" customHeight="1">
      <c r="D6" s="441" t="s">
        <v>1</v>
      </c>
      <c r="E6" s="442"/>
      <c r="F6" s="443"/>
      <c r="G6" s="134"/>
      <c r="H6" s="135"/>
      <c r="I6" s="138"/>
      <c r="J6" s="93"/>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row>
    <row r="7" spans="2:69" ht="25.5" customHeight="1">
      <c r="B7" s="139" t="s">
        <v>2</v>
      </c>
      <c r="D7" s="140" t="s">
        <v>3</v>
      </c>
      <c r="E7" s="140" t="s">
        <v>4</v>
      </c>
      <c r="F7" s="141" t="s">
        <v>5</v>
      </c>
      <c r="G7" s="142"/>
      <c r="H7" s="143" t="s">
        <v>7</v>
      </c>
      <c r="I7" s="146"/>
      <c r="J7" s="100" t="s">
        <v>120</v>
      </c>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row>
    <row r="8" spans="2:69" s="94" customFormat="1" ht="33">
      <c r="B8" s="101" t="s">
        <v>223</v>
      </c>
      <c r="D8" s="147"/>
      <c r="E8" s="147"/>
      <c r="F8" s="147"/>
      <c r="G8" s="148"/>
      <c r="H8" s="147"/>
      <c r="I8" s="150"/>
      <c r="J8" s="298" t="s">
        <v>326</v>
      </c>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row>
    <row r="9" spans="2:69">
      <c r="B9" s="103" t="s">
        <v>94</v>
      </c>
      <c r="C9" s="94"/>
      <c r="D9" s="152"/>
      <c r="E9" s="152"/>
      <c r="F9" s="152"/>
      <c r="G9" s="148"/>
      <c r="H9" s="152"/>
      <c r="I9" s="146"/>
      <c r="J9" s="105" t="s">
        <v>297</v>
      </c>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row>
    <row r="10" spans="2:69">
      <c r="B10" s="106" t="s">
        <v>98</v>
      </c>
      <c r="C10" s="94"/>
      <c r="D10" s="152"/>
      <c r="E10" s="152"/>
      <c r="F10" s="152"/>
      <c r="G10" s="148"/>
      <c r="H10" s="152"/>
      <c r="I10" s="146"/>
      <c r="J10" s="105"/>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row>
    <row r="11" spans="2:69" ht="16.5" customHeight="1">
      <c r="B11" s="107" t="s">
        <v>95</v>
      </c>
      <c r="C11" s="94"/>
      <c r="D11" s="318">
        <f>$H11*(SUM('Historic Opex by Category Yr1:Historic Opex by Category Yr4'!D$13)/SUM('Historic Opex by Category Yr1:Historic Opex by Category Yr4'!$H$13))</f>
        <v>1.9393971518314332</v>
      </c>
      <c r="E11" s="318">
        <f>$H11*(SUM('Historic Opex by Category Yr1:Historic Opex by Category Yr4'!E$13)/SUM('Historic Opex by Category Yr1:Historic Opex by Category Yr4'!$H$13))</f>
        <v>1.4824133941911717</v>
      </c>
      <c r="F11" s="318">
        <f>$H11*(SUM('Historic Opex by Category Yr1:Historic Opex by Category Yr4'!F$13)/SUM('Historic Opex by Category Yr1:Historic Opex by Category Yr4'!$H$13))</f>
        <v>1.4525447516402969E-2</v>
      </c>
      <c r="G11" s="319"/>
      <c r="H11" s="320">
        <f>'Forecast Opex Summary'!D11</f>
        <v>3.4363359935390072</v>
      </c>
      <c r="I11" s="146"/>
      <c r="J11" s="105"/>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row>
    <row r="12" spans="2:69">
      <c r="B12" s="107" t="s">
        <v>82</v>
      </c>
      <c r="C12" s="155"/>
      <c r="D12" s="318">
        <f>$H12*(SUM('Historic Opex by Category Yr1:Historic Opex by Category Yr4'!D$13)/SUM('Historic Opex by Category Yr1:Historic Opex by Category Yr4'!$H$13))</f>
        <v>0.84739719717411077</v>
      </c>
      <c r="E12" s="318">
        <f>$H12*(SUM('Historic Opex by Category Yr1:Historic Opex by Category Yr4'!E$13)/SUM('Historic Opex by Category Yr1:Historic Opex by Category Yr4'!$H$13))</f>
        <v>0.64772341967435443</v>
      </c>
      <c r="F12" s="318">
        <f>$H12*(SUM('Historic Opex by Category Yr1:Historic Opex by Category Yr4'!F$13)/SUM('Historic Opex by Category Yr1:Historic Opex by Category Yr4'!$H$13))</f>
        <v>6.3467266111409517E-3</v>
      </c>
      <c r="G12" s="319"/>
      <c r="H12" s="320">
        <f>'Forecast Opex Summary'!D12</f>
        <v>1.501467343459606</v>
      </c>
      <c r="I12" s="146"/>
      <c r="J12" s="105"/>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row>
    <row r="13" spans="2:69">
      <c r="B13" s="108" t="s">
        <v>96</v>
      </c>
      <c r="C13" s="155"/>
      <c r="D13" s="322">
        <f>+SUM(D11:D12)</f>
        <v>2.786794349005544</v>
      </c>
      <c r="E13" s="322">
        <f>+SUM(E11:E12)</f>
        <v>2.1301368138655263</v>
      </c>
      <c r="F13" s="322">
        <f>+SUM(F11:F12)</f>
        <v>2.087217412754392E-2</v>
      </c>
      <c r="G13" s="323"/>
      <c r="H13" s="322">
        <f>+SUM(H11:H12)</f>
        <v>4.9378033369986127</v>
      </c>
      <c r="I13" s="146"/>
      <c r="J13" s="105"/>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row>
    <row r="14" spans="2:69">
      <c r="B14" s="106" t="s">
        <v>99</v>
      </c>
      <c r="C14" s="155"/>
      <c r="D14" s="324"/>
      <c r="E14" s="324"/>
      <c r="F14" s="324"/>
      <c r="G14" s="319"/>
      <c r="H14" s="324"/>
      <c r="I14" s="146"/>
      <c r="J14" s="105"/>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row>
    <row r="15" spans="2:69">
      <c r="B15" s="107" t="s">
        <v>95</v>
      </c>
      <c r="C15" s="155"/>
      <c r="D15" s="318">
        <f>$H15*(SUM('Historic Opex by Category Yr1:Historic Opex by Category Yr4'!D$13)/SUM('Historic Opex by Category Yr1:Historic Opex by Category Yr4'!$H$13))</f>
        <v>5.5801752280659755</v>
      </c>
      <c r="E15" s="318">
        <f>$H15*(SUM('Historic Opex by Category Yr1:Historic Opex by Category Yr4'!E$13)/SUM('Historic Opex by Category Yr1:Historic Opex by Category Yr4'!$H$13))</f>
        <v>4.2653081614599424</v>
      </c>
      <c r="F15" s="318">
        <f>$H15*(SUM('Historic Opex by Category Yr1:Historic Opex by Category Yr4'!F$13)/SUM('Historic Opex by Category Yr1:Historic Opex by Category Yr4'!$H$13))</f>
        <v>4.1793679201323958E-2</v>
      </c>
      <c r="G15" s="319"/>
      <c r="H15" s="320">
        <f>'Forecast Opex Summary'!D15</f>
        <v>9.88727706872724</v>
      </c>
      <c r="I15" s="146"/>
      <c r="J15" s="105"/>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row>
    <row r="16" spans="2:69">
      <c r="B16" s="107" t="s">
        <v>82</v>
      </c>
      <c r="C16" s="155"/>
      <c r="D16" s="318">
        <f>$H16*(SUM('Historic Opex by Category Yr1:Historic Opex by Category Yr4'!D$13)/SUM('Historic Opex by Category Yr1:Historic Opex by Category Yr4'!$H$13))</f>
        <v>3.8142855963008486</v>
      </c>
      <c r="E16" s="318">
        <f>$H16*(SUM('Historic Opex by Category Yr1:Historic Opex by Category Yr4'!E$13)/SUM('Historic Opex by Category Yr1:Historic Opex by Category Yr4'!$H$13))</f>
        <v>2.9155183877047883</v>
      </c>
      <c r="F16" s="318">
        <f>$H16*(SUM('Historic Opex by Category Yr1:Historic Opex by Category Yr4'!F$13)/SUM('Historic Opex by Category Yr1:Historic Opex by Category Yr4'!$H$13))</f>
        <v>2.8567746007732282E-2</v>
      </c>
      <c r="G16" s="319"/>
      <c r="H16" s="320">
        <f>'Forecast Opex Summary'!D16</f>
        <v>6.7583717300133683</v>
      </c>
      <c r="I16" s="146"/>
      <c r="J16" s="105"/>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row>
    <row r="17" spans="2:69">
      <c r="B17" s="108" t="s">
        <v>96</v>
      </c>
      <c r="C17" s="155"/>
      <c r="D17" s="322">
        <f>+SUM(D15:D16)</f>
        <v>9.3944608243668242</v>
      </c>
      <c r="E17" s="322">
        <f>+SUM(E15:E16)</f>
        <v>7.1808265491647312</v>
      </c>
      <c r="F17" s="322">
        <f>+SUM(F15:F16)</f>
        <v>7.0361425209056236E-2</v>
      </c>
      <c r="G17" s="323"/>
      <c r="H17" s="322">
        <f>+SUM(H15:H16)</f>
        <v>16.645648798740609</v>
      </c>
      <c r="I17" s="146"/>
      <c r="J17" s="105"/>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row>
    <row r="18" spans="2:69">
      <c r="B18" s="106" t="s">
        <v>97</v>
      </c>
      <c r="C18" s="155"/>
      <c r="D18" s="324"/>
      <c r="E18" s="324"/>
      <c r="F18" s="324"/>
      <c r="G18" s="319"/>
      <c r="H18" s="324"/>
      <c r="I18" s="146"/>
      <c r="J18" s="10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row>
    <row r="19" spans="2:69">
      <c r="B19" s="107" t="s">
        <v>95</v>
      </c>
      <c r="C19" s="155"/>
      <c r="D19" s="318">
        <f>$H19*(SUM('Historic Opex by Category Yr1:Historic Opex by Category Yr4'!D$13)/SUM('Historic Opex by Category Yr1:Historic Opex by Category Yr4'!$H$13))</f>
        <v>1.5534357123201215</v>
      </c>
      <c r="E19" s="318">
        <f>$H19*(SUM('Historic Opex by Category Yr1:Historic Opex by Category Yr4'!E$13)/SUM('Historic Opex by Category Yr1:Historic Opex by Category Yr4'!$H$13))</f>
        <v>1.1873967664558103</v>
      </c>
      <c r="F19" s="318">
        <f>$H19*(SUM('Historic Opex by Category Yr1:Historic Opex by Category Yr4'!F$13)/SUM('Historic Opex by Category Yr1:Historic Opex by Category Yr4'!$H$13))</f>
        <v>1.1634723134507941E-2</v>
      </c>
      <c r="G19" s="319"/>
      <c r="H19" s="320">
        <f>'Forecast Opex Summary'!D19</f>
        <v>2.7524672019104393</v>
      </c>
      <c r="I19" s="146"/>
      <c r="J19" s="10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row>
    <row r="20" spans="2:69">
      <c r="B20" s="107" t="s">
        <v>82</v>
      </c>
      <c r="C20" s="155"/>
      <c r="D20" s="318">
        <f>$H20*(SUM('Historic Opex by Category Yr1:Historic Opex by Category Yr4'!D$13)/SUM('Historic Opex by Category Yr1:Historic Opex by Category Yr4'!$H$13))</f>
        <v>0.96892869238600088</v>
      </c>
      <c r="E20" s="318">
        <f>$H20*(SUM('Historic Opex by Category Yr1:Historic Opex by Category Yr4'!E$13)/SUM('Historic Opex by Category Yr1:Historic Opex by Category Yr4'!$H$13))</f>
        <v>0.74061822265375221</v>
      </c>
      <c r="F20" s="318">
        <f>$H20*(SUM('Historic Opex by Category Yr1:Historic Opex by Category Yr4'!F$13)/SUM('Historic Opex by Category Yr1:Historic Opex by Category Yr4'!$H$13))</f>
        <v>7.2569575834940149E-3</v>
      </c>
      <c r="G20" s="319"/>
      <c r="H20" s="320">
        <f>'Forecast Opex Summary'!D20</f>
        <v>1.7168038726232469</v>
      </c>
      <c r="I20" s="146"/>
      <c r="J20" s="10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row>
    <row r="21" spans="2:69">
      <c r="B21" s="108" t="s">
        <v>96</v>
      </c>
      <c r="C21" s="155"/>
      <c r="D21" s="322">
        <f>+SUM(D19:D20)</f>
        <v>2.5223644047061224</v>
      </c>
      <c r="E21" s="322">
        <f>+SUM(E19:E20)</f>
        <v>1.9280149891095624</v>
      </c>
      <c r="F21" s="322">
        <f>+SUM(F19:F20)</f>
        <v>1.8891680718001957E-2</v>
      </c>
      <c r="G21" s="323"/>
      <c r="H21" s="322">
        <f>+SUM(H19:H20)</f>
        <v>4.4692710745336859</v>
      </c>
      <c r="I21" s="146"/>
      <c r="J21" s="10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row>
    <row r="22" spans="2:69">
      <c r="B22" s="109" t="s">
        <v>9</v>
      </c>
      <c r="C22" s="155"/>
      <c r="D22" s="324"/>
      <c r="E22" s="324"/>
      <c r="F22" s="324"/>
      <c r="G22" s="319"/>
      <c r="H22" s="324"/>
      <c r="I22" s="146"/>
      <c r="J22" s="10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row>
    <row r="23" spans="2:69">
      <c r="B23" s="107" t="s">
        <v>100</v>
      </c>
      <c r="C23" s="155"/>
      <c r="D23" s="318">
        <f>$H23*(SUM('Historic Opex by Category Yr1:Historic Opex by Category Yr4'!D$13)/SUM('Historic Opex by Category Yr1:Historic Opex by Category Yr4'!$H$13))</f>
        <v>0.2664088191091864</v>
      </c>
      <c r="E23" s="318">
        <f>$H23*(SUM('Historic Opex by Category Yr1:Historic Opex by Category Yr4'!E$13)/SUM('Historic Opex by Category Yr1:Historic Opex by Category Yr4'!$H$13))</f>
        <v>0.20363441361413162</v>
      </c>
      <c r="F23" s="318">
        <f>$H23*(SUM('Historic Opex by Category Yr1:Historic Opex by Category Yr4'!F$13)/SUM('Historic Opex by Category Yr1:Historic Opex by Category Yr4'!$H$13))</f>
        <v>1.995314531746679E-3</v>
      </c>
      <c r="G23" s="319"/>
      <c r="H23" s="320">
        <f>'Forecast Opex Summary'!D23</f>
        <v>0.47203854725506461</v>
      </c>
      <c r="I23" s="146"/>
      <c r="J23" s="10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row>
    <row r="24" spans="2:69">
      <c r="B24" s="107" t="s">
        <v>82</v>
      </c>
      <c r="C24" s="155"/>
      <c r="D24" s="318">
        <f>$H24*(SUM('Historic Opex by Category Yr1:Historic Opex by Category Yr4'!D$13)/SUM('Historic Opex by Category Yr1:Historic Opex by Category Yr4'!$H$13))</f>
        <v>0.15024170128775949</v>
      </c>
      <c r="E24" s="318">
        <f>$H24*(SUM('Historic Opex by Category Yr1:Historic Opex by Category Yr4'!E$13)/SUM('Historic Opex by Category Yr1:Historic Opex by Category Yr4'!$H$13))</f>
        <v>0.11483996980439097</v>
      </c>
      <c r="F24" s="318">
        <f>$H24*(SUM('Historic Opex by Category Yr1:Historic Opex by Category Yr4'!F$13)/SUM('Historic Opex by Category Yr1:Historic Opex by Category Yr4'!$H$13))</f>
        <v>1.1252609836874322E-3</v>
      </c>
      <c r="G24" s="319"/>
      <c r="H24" s="320">
        <f>'Forecast Opex Summary'!D24</f>
        <v>0.26620693207583784</v>
      </c>
      <c r="I24" s="146"/>
      <c r="J24" s="10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row>
    <row r="25" spans="2:69">
      <c r="B25" s="108" t="s">
        <v>96</v>
      </c>
      <c r="C25" s="155"/>
      <c r="D25" s="322">
        <f>+SUM(D23:D24)</f>
        <v>0.41665052039694589</v>
      </c>
      <c r="E25" s="322">
        <f>+SUM(E23:E24)</f>
        <v>0.31847438341852258</v>
      </c>
      <c r="F25" s="322">
        <f>+SUM(F23:F24)</f>
        <v>3.1205755154341112E-3</v>
      </c>
      <c r="G25" s="323"/>
      <c r="H25" s="322">
        <f>+SUM(H23:H24)</f>
        <v>0.73824547933090245</v>
      </c>
      <c r="I25" s="146"/>
      <c r="J25" s="10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row>
    <row r="26" spans="2:69">
      <c r="B26" s="106" t="s">
        <v>21</v>
      </c>
      <c r="C26" s="155"/>
      <c r="D26" s="324"/>
      <c r="E26" s="324"/>
      <c r="F26" s="324"/>
      <c r="G26" s="319"/>
      <c r="H26" s="324"/>
      <c r="I26" s="146"/>
      <c r="J26" s="10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row>
    <row r="27" spans="2:69">
      <c r="B27" s="107" t="s">
        <v>95</v>
      </c>
      <c r="C27" s="155"/>
      <c r="D27" s="318">
        <f>$H27*(SUM('Historic Opex by Category Yr1:Historic Opex by Category Yr4'!D$13)/SUM('Historic Opex by Category Yr1:Historic Opex by Category Yr4'!$H$13))</f>
        <v>0.84400409193012771</v>
      </c>
      <c r="E27" s="318">
        <f>$H27*(SUM('Historic Opex by Category Yr1:Historic Opex by Category Yr4'!E$13)/SUM('Historic Opex by Category Yr1:Historic Opex by Category Yr4'!$H$13))</f>
        <v>0.64512983812926927</v>
      </c>
      <c r="F27" s="318">
        <f>$H27*(SUM('Historic Opex by Category Yr1:Historic Opex by Category Yr4'!F$13)/SUM('Historic Opex by Category Yr1:Historic Opex by Category Yr4'!$H$13))</f>
        <v>6.3213133676015528E-3</v>
      </c>
      <c r="G27" s="319"/>
      <c r="H27" s="320">
        <f>'Forecast Opex Summary'!D27</f>
        <v>1.4954552434269983</v>
      </c>
      <c r="I27" s="146"/>
      <c r="J27" s="10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row>
    <row r="28" spans="2:69">
      <c r="B28" s="107" t="s">
        <v>82</v>
      </c>
      <c r="C28" s="155"/>
      <c r="D28" s="318">
        <f>$H28*(SUM('Historic Opex by Category Yr1:Historic Opex by Category Yr4'!D$13)/SUM('Historic Opex by Category Yr1:Historic Opex by Category Yr4'!$H$13))</f>
        <v>2.3709498582171658</v>
      </c>
      <c r="E28" s="318">
        <f>$H28*(SUM('Historic Opex by Category Yr1:Historic Opex by Category Yr4'!E$13)/SUM('Historic Opex by Category Yr1:Historic Opex by Category Yr4'!$H$13))</f>
        <v>1.8122785337999072</v>
      </c>
      <c r="F28" s="318">
        <f>$H28*(SUM('Historic Opex by Category Yr1:Historic Opex by Category Yr4'!F$13)/SUM('Historic Opex by Category Yr1:Historic Opex by Category Yr4'!$H$13))</f>
        <v>1.7757635509072795E-2</v>
      </c>
      <c r="G28" s="319"/>
      <c r="H28" s="320">
        <f>'Forecast Opex Summary'!D28</f>
        <v>4.2009860275261453</v>
      </c>
      <c r="I28" s="146"/>
      <c r="J28" s="10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row>
    <row r="29" spans="2:69">
      <c r="B29" s="108" t="s">
        <v>96</v>
      </c>
      <c r="C29" s="155"/>
      <c r="D29" s="322">
        <f>+SUM(D27:D28)</f>
        <v>3.2149539501472937</v>
      </c>
      <c r="E29" s="322">
        <f>+SUM(E27:E28)</f>
        <v>2.4574083719291764</v>
      </c>
      <c r="F29" s="322">
        <f>+SUM(F27:F28)</f>
        <v>2.4078948876674347E-2</v>
      </c>
      <c r="G29" s="323"/>
      <c r="H29" s="322">
        <f>+SUM(H27:H28)</f>
        <v>5.6964412709531436</v>
      </c>
      <c r="I29" s="146"/>
      <c r="J29" s="10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row>
    <row r="30" spans="2:69">
      <c r="B30" s="110" t="s">
        <v>101</v>
      </c>
      <c r="C30" s="155"/>
      <c r="D30" s="324"/>
      <c r="E30" s="324"/>
      <c r="F30" s="324"/>
      <c r="G30" s="319"/>
      <c r="H30" s="324"/>
      <c r="I30" s="146"/>
      <c r="J30" s="10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row>
    <row r="31" spans="2:69">
      <c r="B31" s="108" t="s">
        <v>105</v>
      </c>
      <c r="C31" s="155"/>
      <c r="D31" s="322">
        <f t="shared" ref="D31:F32" si="0">+SUM(D11,D15,D19,D23,D27)</f>
        <v>10.183421003256845</v>
      </c>
      <c r="E31" s="322">
        <f t="shared" si="0"/>
        <v>7.7838825738503248</v>
      </c>
      <c r="F31" s="322">
        <f t="shared" si="0"/>
        <v>7.6270477751583104E-2</v>
      </c>
      <c r="G31" s="319"/>
      <c r="H31" s="322">
        <f>+SUM(H11,H15,H19,H23,H27)</f>
        <v>18.043574054858748</v>
      </c>
      <c r="I31" s="146"/>
      <c r="J31" s="10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row>
    <row r="32" spans="2:69">
      <c r="B32" s="108" t="s">
        <v>106</v>
      </c>
      <c r="C32" s="155"/>
      <c r="D32" s="322">
        <f t="shared" si="0"/>
        <v>8.1518030453658863</v>
      </c>
      <c r="E32" s="322">
        <f t="shared" si="0"/>
        <v>6.2309785336371935</v>
      </c>
      <c r="F32" s="322">
        <f t="shared" si="0"/>
        <v>6.1054326695127475E-2</v>
      </c>
      <c r="G32" s="319"/>
      <c r="H32" s="322">
        <f>+SUM(H12,H16,H20,H24,H28)</f>
        <v>14.443835905698204</v>
      </c>
      <c r="I32" s="146"/>
      <c r="J32" s="10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row>
    <row r="33" spans="2:69">
      <c r="B33" s="108" t="s">
        <v>103</v>
      </c>
      <c r="C33" s="155"/>
      <c r="D33" s="322">
        <f>+SUM(D31:D32)</f>
        <v>18.335224048622731</v>
      </c>
      <c r="E33" s="322">
        <f>+SUM(E31:E32)</f>
        <v>14.014861107487519</v>
      </c>
      <c r="F33" s="322">
        <f>+SUM(F31:F32)</f>
        <v>0.13732480444671058</v>
      </c>
      <c r="G33" s="319"/>
      <c r="H33" s="322">
        <f>+SUM(H31:H32)</f>
        <v>32.487409960556953</v>
      </c>
      <c r="I33" s="146"/>
      <c r="J33" s="10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row>
    <row r="34" spans="2:69">
      <c r="B34" s="103" t="s">
        <v>229</v>
      </c>
      <c r="C34" s="155"/>
      <c r="D34" s="326"/>
      <c r="E34" s="326"/>
      <c r="F34" s="326"/>
      <c r="G34" s="319"/>
      <c r="H34" s="320">
        <f>'Forecast Opex Summary'!D34</f>
        <v>5.6943920168335875</v>
      </c>
      <c r="I34" s="146"/>
      <c r="J34" s="10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row>
    <row r="35" spans="2:69">
      <c r="B35" s="103" t="s">
        <v>104</v>
      </c>
      <c r="C35" s="155"/>
      <c r="D35" s="326"/>
      <c r="E35" s="326"/>
      <c r="F35" s="326"/>
      <c r="G35" s="319"/>
      <c r="H35" s="320">
        <f>'Forecast Opex Summary'!D35</f>
        <v>6.4871991422563777</v>
      </c>
      <c r="I35" s="146"/>
      <c r="J35" s="10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row>
    <row r="36" spans="2:69">
      <c r="B36" s="103" t="s">
        <v>225</v>
      </c>
      <c r="C36" s="155"/>
      <c r="D36" s="326"/>
      <c r="E36" s="326"/>
      <c r="F36" s="326"/>
      <c r="G36" s="319"/>
      <c r="H36" s="320">
        <f>'Forecast Opex Summary'!D36</f>
        <v>2.4219286361887784</v>
      </c>
      <c r="I36" s="146"/>
      <c r="J36" s="10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row>
    <row r="37" spans="2:69">
      <c r="B37" s="103" t="s">
        <v>227</v>
      </c>
      <c r="C37" s="155"/>
      <c r="D37" s="326"/>
      <c r="E37" s="326"/>
      <c r="F37" s="326"/>
      <c r="G37" s="319"/>
      <c r="H37" s="320">
        <f>'Forecast Opex Summary'!D37</f>
        <v>5.3889424365973335</v>
      </c>
      <c r="I37" s="146"/>
      <c r="J37" s="10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row>
    <row r="38" spans="2:69">
      <c r="B38" s="103" t="s">
        <v>8</v>
      </c>
      <c r="C38" s="155"/>
      <c r="D38" s="326"/>
      <c r="E38" s="326"/>
      <c r="F38" s="326"/>
      <c r="G38" s="319"/>
      <c r="H38" s="320">
        <f>'Forecast Opex Summary'!D38</f>
        <v>5.7400614832204591</v>
      </c>
      <c r="I38" s="146"/>
      <c r="J38" s="10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row>
    <row r="39" spans="2:69">
      <c r="B39" s="111" t="s">
        <v>233</v>
      </c>
      <c r="C39" s="155"/>
      <c r="D39" s="326"/>
      <c r="E39" s="326"/>
      <c r="F39" s="326"/>
      <c r="G39" s="319"/>
      <c r="H39" s="327">
        <f>+SUM(H33:H38)</f>
        <v>58.219933675653493</v>
      </c>
      <c r="I39" s="146"/>
      <c r="J39" s="10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row>
    <row r="40" spans="2:69">
      <c r="B40" s="101" t="s">
        <v>226</v>
      </c>
      <c r="C40" s="155"/>
      <c r="D40" s="326"/>
      <c r="E40" s="326"/>
      <c r="F40" s="326"/>
      <c r="G40" s="319"/>
      <c r="H40" s="324"/>
      <c r="I40" s="146"/>
      <c r="J40" s="10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row>
    <row r="41" spans="2:69">
      <c r="B41" s="103" t="s">
        <v>228</v>
      </c>
      <c r="C41" s="155"/>
      <c r="D41" s="326"/>
      <c r="E41" s="326"/>
      <c r="F41" s="326"/>
      <c r="G41" s="319"/>
      <c r="H41" s="320">
        <f>'Forecast Opex Summary'!D41</f>
        <v>7.9951585339729618</v>
      </c>
      <c r="I41" s="146"/>
      <c r="J41" s="10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row>
    <row r="42" spans="2:69">
      <c r="B42" s="103" t="s">
        <v>229</v>
      </c>
      <c r="C42" s="155"/>
      <c r="D42" s="326"/>
      <c r="E42" s="326"/>
      <c r="F42" s="326"/>
      <c r="G42" s="319"/>
      <c r="H42" s="320">
        <f>'Forecast Opex Summary'!D42</f>
        <v>1.2521270679115921</v>
      </c>
      <c r="I42" s="146"/>
      <c r="J42" s="10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row>
    <row r="43" spans="2:69">
      <c r="B43" s="111" t="s">
        <v>232</v>
      </c>
      <c r="C43" s="155"/>
      <c r="D43" s="326"/>
      <c r="E43" s="326"/>
      <c r="F43" s="326"/>
      <c r="G43" s="319"/>
      <c r="H43" s="327">
        <f>+SUM(H41:H42)</f>
        <v>9.2472856018845544</v>
      </c>
      <c r="I43" s="146"/>
      <c r="J43" s="10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row>
    <row r="44" spans="2:69">
      <c r="B44" s="112" t="s">
        <v>224</v>
      </c>
      <c r="C44" s="155"/>
      <c r="D44" s="326"/>
      <c r="E44" s="326"/>
      <c r="F44" s="326"/>
      <c r="G44" s="319"/>
      <c r="H44" s="324"/>
      <c r="I44" s="146"/>
      <c r="J44" s="10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row>
    <row r="45" spans="2:69">
      <c r="B45" s="103" t="s">
        <v>220</v>
      </c>
      <c r="C45" s="155"/>
      <c r="D45" s="326"/>
      <c r="E45" s="326"/>
      <c r="F45" s="326"/>
      <c r="G45" s="319"/>
      <c r="H45" s="320">
        <f>'Forecast Opex Summary'!D45</f>
        <v>3.6925751747990572</v>
      </c>
      <c r="I45" s="146"/>
      <c r="J45" s="10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row>
    <row r="46" spans="2:69">
      <c r="B46" s="103" t="s">
        <v>221</v>
      </c>
      <c r="C46" s="155"/>
      <c r="D46" s="326"/>
      <c r="E46" s="326"/>
      <c r="F46" s="326"/>
      <c r="G46" s="319"/>
      <c r="H46" s="320">
        <f>'Forecast Opex Summary'!D46</f>
        <v>0.4999302101740532</v>
      </c>
      <c r="I46" s="146"/>
      <c r="J46" s="10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row>
    <row r="47" spans="2:69">
      <c r="B47" s="103" t="s">
        <v>222</v>
      </c>
      <c r="C47" s="155"/>
      <c r="D47" s="326"/>
      <c r="E47" s="326"/>
      <c r="F47" s="326"/>
      <c r="G47" s="319"/>
      <c r="H47" s="320">
        <f>'Forecast Opex Summary'!D47</f>
        <v>6.9707960909748365</v>
      </c>
      <c r="I47" s="146"/>
      <c r="J47" s="10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row>
    <row r="48" spans="2:69">
      <c r="B48" s="103" t="s">
        <v>15</v>
      </c>
      <c r="C48" s="155"/>
      <c r="D48" s="326"/>
      <c r="E48" s="326"/>
      <c r="F48" s="326"/>
      <c r="G48" s="319"/>
      <c r="H48" s="320">
        <f>'Forecast Opex Summary'!D48</f>
        <v>4.1842142067199548</v>
      </c>
      <c r="I48" s="146"/>
      <c r="J48" s="10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row>
    <row r="49" spans="2:69">
      <c r="B49" s="103" t="s">
        <v>271</v>
      </c>
      <c r="C49" s="155"/>
      <c r="D49" s="326"/>
      <c r="E49" s="326"/>
      <c r="F49" s="326"/>
      <c r="G49" s="319"/>
      <c r="H49" s="320">
        <f>'Forecast Opex Summary'!D49</f>
        <v>6.6547464598919852</v>
      </c>
      <c r="I49" s="146"/>
      <c r="J49" s="10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row>
    <row r="50" spans="2:69">
      <c r="B50" s="111" t="s">
        <v>231</v>
      </c>
      <c r="C50" s="155"/>
      <c r="D50" s="326"/>
      <c r="E50" s="326"/>
      <c r="F50" s="326"/>
      <c r="G50" s="319"/>
      <c r="H50" s="327">
        <f>+SUM(H45:H49)</f>
        <v>22.002262142559886</v>
      </c>
      <c r="I50" s="146"/>
      <c r="J50" s="10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row>
    <row r="51" spans="2:69">
      <c r="B51" s="112" t="s">
        <v>101</v>
      </c>
      <c r="C51" s="155"/>
      <c r="D51" s="326"/>
      <c r="E51" s="326"/>
      <c r="F51" s="326"/>
      <c r="G51" s="319"/>
      <c r="H51" s="324"/>
      <c r="I51" s="146"/>
      <c r="J51" s="10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row>
    <row r="52" spans="2:69">
      <c r="B52" s="177" t="s">
        <v>272</v>
      </c>
      <c r="C52" s="155"/>
      <c r="D52" s="326"/>
      <c r="E52" s="326"/>
      <c r="F52" s="326"/>
      <c r="G52" s="319"/>
      <c r="H52" s="320">
        <f>'Forecast Opex Summary'!D52</f>
        <v>2.0878048780487806</v>
      </c>
      <c r="I52" s="146"/>
      <c r="J52" s="10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row>
    <row r="53" spans="2:69">
      <c r="B53" s="177" t="s">
        <v>426</v>
      </c>
      <c r="C53" s="155"/>
      <c r="D53" s="326"/>
      <c r="E53" s="326"/>
      <c r="F53" s="326"/>
      <c r="G53" s="319"/>
      <c r="H53" s="320">
        <f>'Forecast Opex Summary'!D53</f>
        <v>0</v>
      </c>
      <c r="I53" s="146"/>
      <c r="J53" s="10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row>
    <row r="54" spans="2:69">
      <c r="B54" s="177" t="s">
        <v>300</v>
      </c>
      <c r="C54" s="155"/>
      <c r="D54" s="326"/>
      <c r="E54" s="326"/>
      <c r="F54" s="326"/>
      <c r="G54" s="319"/>
      <c r="H54" s="320">
        <f>'Forecast Opex Summary'!D54</f>
        <v>1.6790577302791712</v>
      </c>
      <c r="I54" s="146"/>
      <c r="J54" s="10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row>
    <row r="55" spans="2:69" hidden="1" outlineLevel="1">
      <c r="B55" s="108" t="s">
        <v>102</v>
      </c>
      <c r="C55" s="155"/>
      <c r="D55" s="326"/>
      <c r="E55" s="326"/>
      <c r="F55" s="326"/>
      <c r="G55" s="319"/>
      <c r="H55" s="322"/>
      <c r="I55" s="146"/>
      <c r="J55" s="10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row>
    <row r="56" spans="2:69" hidden="1" outlineLevel="1">
      <c r="B56" s="108" t="s">
        <v>107</v>
      </c>
      <c r="C56" s="155"/>
      <c r="D56" s="326"/>
      <c r="E56" s="326"/>
      <c r="F56" s="326"/>
      <c r="G56" s="319"/>
      <c r="H56" s="322"/>
      <c r="I56" s="146"/>
      <c r="J56" s="10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row>
    <row r="57" spans="2:69" hidden="1" outlineLevel="1">
      <c r="B57" s="108" t="s">
        <v>108</v>
      </c>
      <c r="C57" s="155"/>
      <c r="D57" s="326"/>
      <c r="E57" s="326"/>
      <c r="F57" s="326"/>
      <c r="G57" s="319"/>
      <c r="H57" s="322"/>
      <c r="I57" s="146"/>
      <c r="J57" s="10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row>
    <row r="58" spans="2:69" collapsed="1">
      <c r="B58" s="113" t="s">
        <v>230</v>
      </c>
      <c r="C58" s="155"/>
      <c r="D58" s="326"/>
      <c r="E58" s="326"/>
      <c r="F58" s="326"/>
      <c r="G58" s="319"/>
      <c r="H58" s="338">
        <f>+SUM(H39,H43,H50:H54)</f>
        <v>93.23634402842589</v>
      </c>
      <c r="I58" s="146"/>
      <c r="J58" s="10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row>
    <row r="59" spans="2:69">
      <c r="B59" s="114"/>
      <c r="C59" s="155"/>
      <c r="D59" s="326"/>
      <c r="E59" s="326"/>
      <c r="F59" s="326"/>
      <c r="G59" s="319"/>
      <c r="H59" s="320"/>
      <c r="I59" s="132"/>
      <c r="J59" s="10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row>
    <row r="60" spans="2:69">
      <c r="B60" s="177" t="s">
        <v>274</v>
      </c>
      <c r="C60" s="155"/>
      <c r="D60" s="326"/>
      <c r="E60" s="326"/>
      <c r="F60" s="326"/>
      <c r="G60" s="319"/>
      <c r="H60" s="320">
        <f>'Forecast Opex Summary'!D60</f>
        <v>3.2897725998621041</v>
      </c>
      <c r="I60" s="132"/>
      <c r="J60" s="10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row>
    <row r="61" spans="2:69">
      <c r="B61" s="177" t="s">
        <v>275</v>
      </c>
      <c r="C61" s="155"/>
      <c r="D61" s="326"/>
      <c r="E61" s="326"/>
      <c r="F61" s="326"/>
      <c r="G61" s="319"/>
      <c r="H61" s="320">
        <f>'Forecast Opex Summary'!D61</f>
        <v>100.91902926829269</v>
      </c>
      <c r="I61" s="132"/>
      <c r="J61" s="10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row>
    <row r="62" spans="2:69">
      <c r="B62" s="177" t="s">
        <v>370</v>
      </c>
      <c r="C62" s="155"/>
      <c r="D62" s="326"/>
      <c r="E62" s="326"/>
      <c r="F62" s="326"/>
      <c r="G62" s="319"/>
      <c r="H62" s="320">
        <f>'Forecast Opex Summary'!D62</f>
        <v>1.5432990801763893</v>
      </c>
      <c r="I62" s="132"/>
      <c r="J62" s="10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row>
    <row r="63" spans="2:69">
      <c r="B63" s="177" t="s">
        <v>371</v>
      </c>
      <c r="C63" s="155"/>
      <c r="D63" s="326"/>
      <c r="E63" s="326"/>
      <c r="F63" s="326"/>
      <c r="G63" s="319"/>
      <c r="H63" s="320">
        <f>'Forecast Opex Summary'!D63</f>
        <v>1.1855988792938394</v>
      </c>
      <c r="I63" s="132"/>
      <c r="J63" s="10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row>
    <row r="64" spans="2:69">
      <c r="B64" s="177" t="s">
        <v>372</v>
      </c>
      <c r="C64" s="155"/>
      <c r="D64" s="326"/>
      <c r="E64" s="326"/>
      <c r="F64" s="326"/>
      <c r="G64" s="319"/>
      <c r="H64" s="320">
        <f>'Forecast Opex Summary'!D64</f>
        <v>9.126233527571312</v>
      </c>
      <c r="I64" s="132"/>
      <c r="J64" s="10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row>
    <row r="65" spans="2:69">
      <c r="B65" s="114"/>
      <c r="C65" s="155"/>
      <c r="D65" s="326"/>
      <c r="E65" s="326"/>
      <c r="F65" s="326"/>
      <c r="G65" s="319"/>
      <c r="H65" s="326"/>
      <c r="I65" s="132"/>
      <c r="J65" s="10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row>
    <row r="66" spans="2:69">
      <c r="B66" s="116" t="s">
        <v>10</v>
      </c>
      <c r="C66" s="155"/>
      <c r="D66" s="331"/>
      <c r="E66" s="331"/>
      <c r="F66" s="331"/>
      <c r="G66" s="319"/>
      <c r="H66" s="338">
        <f>+SUM(H58:H65)</f>
        <v>209.30027738362224</v>
      </c>
      <c r="I66" s="93"/>
      <c r="J66" s="161"/>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row>
    <row r="67" spans="2:69">
      <c r="B67" s="117"/>
      <c r="C67" s="117"/>
      <c r="D67" s="117"/>
      <c r="E67" s="117"/>
      <c r="F67" s="117"/>
      <c r="G67" s="117"/>
      <c r="H67" s="271"/>
      <c r="I67" s="117"/>
      <c r="J67" s="117"/>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row>
  </sheetData>
  <protectedRanges>
    <protectedRange sqref="H23:H24 H27:H28 D21:H21 D25:H25 D29:H29 G19:I20 G15:I16 D17:I18 G11:I12 D13:I14 D8:I10" name="Range1"/>
    <protectedRange sqref="D11:F12 D15:F16 D19:F20 D23:F24 D27:F28" name="Range1_2"/>
    <protectedRange sqref="J13" name="Range2"/>
  </protectedRanges>
  <mergeCells count="4">
    <mergeCell ref="D2:D3"/>
    <mergeCell ref="D6:F6"/>
    <mergeCell ref="F2:G4"/>
    <mergeCell ref="D5:H5"/>
  </mergeCells>
  <phoneticPr fontId="0" type="noConversion"/>
  <hyperlinks>
    <hyperlink ref="D2:D3" location="Index!A1" display="Home"/>
    <hyperlink ref="F2:G4" location="'Opex Instructions'!A1" display="Link to Opex instructions - Table 6.1"/>
    <hyperlink ref="G2:G3" location="'Opex Instructions'!A1" display="Link to Opex instructions - table 6.1"/>
  </hyperlinks>
  <pageMargins left="0.19685039370078741" right="0.19685039370078741" top="0.39370078740157483" bottom="0.39370078740157483" header="0.19685039370078741" footer="0.19685039370078741"/>
  <pageSetup paperSize="9" scale="5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pageSetUpPr fitToPage="1"/>
  </sheetPr>
  <dimension ref="B2:BQ71"/>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4" width="8" style="89" bestFit="1" customWidth="1"/>
    <col min="5" max="5" width="16" style="89" bestFit="1" customWidth="1"/>
    <col min="6" max="6" width="10.28515625" style="89" bestFit="1" customWidth="1"/>
    <col min="7" max="7" width="5.7109375" style="89" customWidth="1"/>
    <col min="8" max="8" width="9.7109375" style="89" bestFit="1" customWidth="1"/>
    <col min="9" max="9" width="5.7109375" style="89" customWidth="1"/>
    <col min="10" max="10" width="73.42578125" style="89" customWidth="1"/>
    <col min="11" max="11" width="7.140625" style="89" bestFit="1" customWidth="1"/>
    <col min="12" max="12" width="5.7109375" style="89" customWidth="1"/>
    <col min="13" max="13" width="10.5703125" style="89" bestFit="1" customWidth="1"/>
    <col min="14" max="62" width="5.7109375" style="89" customWidth="1"/>
    <col min="63" max="16384" width="9.140625" style="89"/>
  </cols>
  <sheetData>
    <row r="2" spans="2:69" ht="12.75" customHeight="1">
      <c r="B2" s="91"/>
      <c r="D2" s="433" t="s">
        <v>0</v>
      </c>
      <c r="F2" s="419" t="s">
        <v>60</v>
      </c>
      <c r="G2" s="420"/>
      <c r="J2" s="131"/>
    </row>
    <row r="3" spans="2:69" ht="12.75" customHeight="1">
      <c r="B3" s="91" t="s">
        <v>43</v>
      </c>
      <c r="D3" s="434"/>
      <c r="F3" s="421"/>
      <c r="G3" s="422"/>
      <c r="J3" s="131"/>
    </row>
    <row r="4" spans="2:69">
      <c r="B4" s="91"/>
      <c r="F4" s="423"/>
      <c r="G4" s="424"/>
      <c r="I4" s="93"/>
      <c r="J4" s="132"/>
    </row>
    <row r="5" spans="2:69" ht="24.75" customHeight="1">
      <c r="D5" s="438" t="s">
        <v>303</v>
      </c>
      <c r="E5" s="439"/>
      <c r="F5" s="439"/>
      <c r="G5" s="440"/>
      <c r="H5" s="440"/>
      <c r="I5" s="104"/>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row>
    <row r="6" spans="2:69" ht="12.75" customHeight="1">
      <c r="D6" s="441" t="s">
        <v>1</v>
      </c>
      <c r="E6" s="442"/>
      <c r="F6" s="443"/>
      <c r="G6" s="134"/>
      <c r="H6" s="135"/>
      <c r="I6" s="138"/>
      <c r="J6" s="93"/>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row>
    <row r="7" spans="2:69" ht="37.5" customHeight="1">
      <c r="B7" s="139" t="s">
        <v>2</v>
      </c>
      <c r="D7" s="140" t="s">
        <v>3</v>
      </c>
      <c r="E7" s="140" t="s">
        <v>4</v>
      </c>
      <c r="F7" s="141" t="s">
        <v>5</v>
      </c>
      <c r="G7" s="142"/>
      <c r="H7" s="143" t="s">
        <v>7</v>
      </c>
      <c r="I7" s="146"/>
      <c r="J7" s="100" t="s">
        <v>120</v>
      </c>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row>
    <row r="8" spans="2:69" s="94" customFormat="1" ht="33">
      <c r="B8" s="101" t="s">
        <v>223</v>
      </c>
      <c r="D8" s="147"/>
      <c r="E8" s="147"/>
      <c r="F8" s="147"/>
      <c r="G8" s="148"/>
      <c r="H8" s="147"/>
      <c r="I8" s="150"/>
      <c r="J8" s="298" t="s">
        <v>326</v>
      </c>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row>
    <row r="9" spans="2:69">
      <c r="B9" s="103" t="s">
        <v>94</v>
      </c>
      <c r="C9" s="94"/>
      <c r="D9" s="152"/>
      <c r="E9" s="152"/>
      <c r="F9" s="152"/>
      <c r="G9" s="148"/>
      <c r="H9" s="152"/>
      <c r="I9" s="146"/>
      <c r="J9" s="105" t="s">
        <v>297</v>
      </c>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row>
    <row r="10" spans="2:69">
      <c r="B10" s="106" t="s">
        <v>98</v>
      </c>
      <c r="C10" s="94"/>
      <c r="D10" s="152"/>
      <c r="E10" s="152"/>
      <c r="F10" s="152"/>
      <c r="G10" s="148"/>
      <c r="H10" s="152"/>
      <c r="I10" s="146"/>
      <c r="J10" s="105"/>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row>
    <row r="11" spans="2:69" ht="16.5" customHeight="1">
      <c r="B11" s="107" t="s">
        <v>95</v>
      </c>
      <c r="C11" s="94"/>
      <c r="D11" s="318">
        <f>$H11*(SUM('Historic Opex by Category Yr1:Historic Opex by Category Yr4'!D$13)/SUM('Historic Opex by Category Yr1:Historic Opex by Category Yr4'!$H$13))</f>
        <v>1.9634456690533917</v>
      </c>
      <c r="E11" s="318">
        <f>$H11*(SUM('Historic Opex by Category Yr1:Historic Opex by Category Yr4'!E$13)/SUM('Historic Opex by Category Yr1:Historic Opex by Category Yr4'!$H$13))</f>
        <v>1.5007953145763815</v>
      </c>
      <c r="F11" s="318">
        <f>$H11*(SUM('Historic Opex by Category Yr1:Historic Opex by Category Yr4'!F$13)/SUM('Historic Opex by Category Yr1:Historic Opex by Category Yr4'!$H$13))</f>
        <v>1.4705563009727789E-2</v>
      </c>
      <c r="G11" s="319"/>
      <c r="H11" s="320">
        <f>'Forecast Opex Summary'!E11</f>
        <v>3.4789465466395004</v>
      </c>
      <c r="I11" s="146"/>
      <c r="J11" s="105"/>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row>
    <row r="12" spans="2:69">
      <c r="B12" s="107" t="s">
        <v>82</v>
      </c>
      <c r="C12" s="155"/>
      <c r="D12" s="318">
        <f>$H12*(SUM('Historic Opex by Category Yr1:Historic Opex by Category Yr4'!D$13)/SUM('Historic Opex by Category Yr1:Historic Opex by Category Yr4'!$H$13))</f>
        <v>0.85790491915918043</v>
      </c>
      <c r="E12" s="318">
        <f>$H12*(SUM('Historic Opex by Category Yr1:Historic Opex by Category Yr4'!E$13)/SUM('Historic Opex by Category Yr1:Historic Opex by Category Yr4'!$H$13))</f>
        <v>0.65575518758656093</v>
      </c>
      <c r="F12" s="318">
        <f>$H12*(SUM('Historic Opex by Category Yr1:Historic Opex by Category Yr4'!F$13)/SUM('Historic Opex by Category Yr1:Historic Opex by Category Yr4'!$H$13))</f>
        <v>6.4254259967035992E-3</v>
      </c>
      <c r="G12" s="319"/>
      <c r="H12" s="320">
        <f>'Forecast Opex Summary'!E12</f>
        <v>1.5200855327424447</v>
      </c>
      <c r="I12" s="146"/>
      <c r="J12" s="105"/>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row>
    <row r="13" spans="2:69">
      <c r="B13" s="108" t="s">
        <v>96</v>
      </c>
      <c r="C13" s="155"/>
      <c r="D13" s="322">
        <f>+SUM(D11:D12)</f>
        <v>2.8213505882125722</v>
      </c>
      <c r="E13" s="322">
        <f>+SUM(E11:E12)</f>
        <v>2.1565505021629425</v>
      </c>
      <c r="F13" s="322">
        <f>+SUM(F11:F12)</f>
        <v>2.1130989006431389E-2</v>
      </c>
      <c r="G13" s="323"/>
      <c r="H13" s="322">
        <f>+SUM(H11:H12)</f>
        <v>4.9990320793819452</v>
      </c>
      <c r="I13" s="146"/>
      <c r="J13" s="105"/>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row>
    <row r="14" spans="2:69">
      <c r="B14" s="106" t="s">
        <v>99</v>
      </c>
      <c r="C14" s="155"/>
      <c r="D14" s="324"/>
      <c r="E14" s="324"/>
      <c r="F14" s="324"/>
      <c r="G14" s="319"/>
      <c r="H14" s="324"/>
      <c r="I14" s="146"/>
      <c r="J14" s="105"/>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row>
    <row r="15" spans="2:69">
      <c r="B15" s="107" t="s">
        <v>95</v>
      </c>
      <c r="C15" s="155"/>
      <c r="D15" s="318">
        <f>$H15*(SUM('Historic Opex by Category Yr1:Historic Opex by Category Yr4'!D$13)/SUM('Historic Opex by Category Yr1:Historic Opex by Category Yr4'!$H$13))</f>
        <v>5.6493693794273758</v>
      </c>
      <c r="E15" s="318">
        <f>$H15*(SUM('Historic Opex by Category Yr1:Historic Opex by Category Yr4'!E$13)/SUM('Historic Opex by Category Yr1:Historic Opex by Category Yr4'!$H$13))</f>
        <v>4.3181979662536465</v>
      </c>
      <c r="F15" s="318">
        <f>$H15*(SUM('Historic Opex by Category Yr1:Historic Opex by Category Yr4'!F$13)/SUM('Historic Opex by Category Yr1:Historic Opex by Category Yr4'!$H$13))</f>
        <v>4.2311920662642465E-2</v>
      </c>
      <c r="G15" s="319"/>
      <c r="H15" s="320">
        <f>'Forecast Opex Summary'!E15</f>
        <v>10.009879266343663</v>
      </c>
      <c r="I15" s="146"/>
      <c r="J15" s="105"/>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row>
    <row r="16" spans="2:69">
      <c r="B16" s="107" t="s">
        <v>82</v>
      </c>
      <c r="C16" s="155"/>
      <c r="D16" s="318">
        <f>$H16*(SUM('Historic Opex by Category Yr1:Historic Opex by Category Yr4'!D$13)/SUM('Historic Opex by Category Yr1:Historic Opex by Category Yr4'!$H$13))</f>
        <v>3.8615827230216375</v>
      </c>
      <c r="E16" s="318">
        <f>$H16*(SUM('Historic Opex by Category Yr1:Historic Opex by Category Yr4'!E$13)/SUM('Historic Opex by Category Yr1:Historic Opex by Category Yr4'!$H$13))</f>
        <v>2.9516708044964926</v>
      </c>
      <c r="F16" s="318">
        <f>$H16*(SUM('Historic Opex by Category Yr1:Historic Opex by Category Yr4'!F$13)/SUM('Historic Opex by Category Yr1:Historic Opex by Category Yr4'!$H$13))</f>
        <v>2.8921985948329652E-2</v>
      </c>
      <c r="G16" s="319"/>
      <c r="H16" s="320">
        <f>'Forecast Opex Summary'!E16</f>
        <v>6.8421755134664588</v>
      </c>
      <c r="I16" s="146"/>
      <c r="J16" s="105"/>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row>
    <row r="17" spans="2:69">
      <c r="B17" s="108" t="s">
        <v>96</v>
      </c>
      <c r="C17" s="155"/>
      <c r="D17" s="322">
        <f>+SUM(D15:D16)</f>
        <v>9.5109521024490142</v>
      </c>
      <c r="E17" s="322">
        <f>+SUM(E15:E16)</f>
        <v>7.269868770750139</v>
      </c>
      <c r="F17" s="322">
        <f>+SUM(F15:F16)</f>
        <v>7.123390661097212E-2</v>
      </c>
      <c r="G17" s="323"/>
      <c r="H17" s="322">
        <f>+SUM(H15:H16)</f>
        <v>16.852054779810121</v>
      </c>
      <c r="I17" s="146"/>
      <c r="J17" s="105"/>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row>
    <row r="18" spans="2:69">
      <c r="B18" s="106" t="s">
        <v>97</v>
      </c>
      <c r="C18" s="155"/>
      <c r="D18" s="324"/>
      <c r="E18" s="324"/>
      <c r="F18" s="324"/>
      <c r="G18" s="319"/>
      <c r="H18" s="324"/>
      <c r="I18" s="146"/>
      <c r="J18" s="10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row>
    <row r="19" spans="2:69">
      <c r="B19" s="107" t="s">
        <v>95</v>
      </c>
      <c r="C19" s="155"/>
      <c r="D19" s="318">
        <f>$H19*(SUM('Historic Opex by Category Yr1:Historic Opex by Category Yr4'!D$13)/SUM('Historic Opex by Category Yr1:Historic Opex by Category Yr4'!$H$13))</f>
        <v>1.5726983091769118</v>
      </c>
      <c r="E19" s="318">
        <f>$H19*(SUM('Historic Opex by Category Yr1:Historic Opex by Category Yr4'!E$13)/SUM('Historic Opex by Category Yr1:Historic Opex by Category Yr4'!$H$13))</f>
        <v>1.2021204817920141</v>
      </c>
      <c r="F19" s="318">
        <f>$H19*(SUM('Historic Opex by Category Yr1:Historic Opex by Category Yr4'!F$13)/SUM('Historic Opex by Category Yr1:Historic Opex by Category Yr4'!$H$13))</f>
        <v>1.1778993656617718E-2</v>
      </c>
      <c r="G19" s="319"/>
      <c r="H19" s="320">
        <f>'Forecast Opex Summary'!E19</f>
        <v>2.7865977846255432</v>
      </c>
      <c r="I19" s="146"/>
      <c r="J19" s="10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row>
    <row r="20" spans="2:69">
      <c r="B20" s="107" t="s">
        <v>82</v>
      </c>
      <c r="C20" s="155"/>
      <c r="D20" s="318">
        <f>$H20*(SUM('Historic Opex by Category Yr1:Historic Opex by Category Yr4'!D$13)/SUM('Historic Opex by Category Yr1:Historic Opex by Category Yr4'!$H$13))</f>
        <v>0.98094340444417327</v>
      </c>
      <c r="E20" s="318">
        <f>$H20*(SUM('Historic Opex by Category Yr1:Historic Opex by Category Yr4'!E$13)/SUM('Historic Opex by Category Yr1:Historic Opex by Category Yr4'!$H$13))</f>
        <v>0.74980188576554219</v>
      </c>
      <c r="F20" s="318">
        <f>$H20*(SUM('Historic Opex by Category Yr1:Historic Opex by Category Yr4'!F$13)/SUM('Historic Opex by Category Yr1:Historic Opex by Category Yr4'!$H$13))</f>
        <v>7.3469438296122347E-3</v>
      </c>
      <c r="G20" s="319"/>
      <c r="H20" s="320">
        <f>'Forecast Opex Summary'!E20</f>
        <v>1.7380922340393274</v>
      </c>
      <c r="I20" s="146"/>
      <c r="J20" s="10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row>
    <row r="21" spans="2:69">
      <c r="B21" s="108" t="s">
        <v>96</v>
      </c>
      <c r="C21" s="155"/>
      <c r="D21" s="322">
        <f>+SUM(D19:D20)</f>
        <v>2.5536417136210852</v>
      </c>
      <c r="E21" s="322">
        <f>+SUM(E19:E20)</f>
        <v>1.9519223675575563</v>
      </c>
      <c r="F21" s="322">
        <f>+SUM(F19:F20)</f>
        <v>1.9125937486229955E-2</v>
      </c>
      <c r="G21" s="323"/>
      <c r="H21" s="322">
        <f>+SUM(H19:H20)</f>
        <v>4.5246900186648702</v>
      </c>
      <c r="I21" s="146"/>
      <c r="J21" s="10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row>
    <row r="22" spans="2:69">
      <c r="B22" s="109" t="s">
        <v>9</v>
      </c>
      <c r="C22" s="155"/>
      <c r="D22" s="324"/>
      <c r="E22" s="324"/>
      <c r="F22" s="324"/>
      <c r="G22" s="319"/>
      <c r="H22" s="324"/>
      <c r="I22" s="146"/>
      <c r="J22" s="10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row>
    <row r="23" spans="2:69">
      <c r="B23" s="107" t="s">
        <v>100</v>
      </c>
      <c r="C23" s="155"/>
      <c r="D23" s="318">
        <f>$H23*(SUM('Historic Opex by Category Yr1:Historic Opex by Category Yr4'!D$13)/SUM('Historic Opex by Category Yr1:Historic Opex by Category Yr4'!$H$13))</f>
        <v>0.26971228744128062</v>
      </c>
      <c r="E23" s="318">
        <f>$H23*(SUM('Historic Opex by Category Yr1:Historic Opex by Category Yr4'!E$13)/SUM('Historic Opex by Category Yr1:Historic Opex by Category Yr4'!$H$13))</f>
        <v>0.20615947955957678</v>
      </c>
      <c r="F23" s="318">
        <f>$H23*(SUM('Historic Opex by Category Yr1:Historic Opex by Category Yr4'!F$13)/SUM('Historic Opex by Category Yr1:Historic Opex by Category Yr4'!$H$13))</f>
        <v>2.0200564242644757E-3</v>
      </c>
      <c r="G23" s="319"/>
      <c r="H23" s="320">
        <f>'Forecast Opex Summary'!E23</f>
        <v>0.47789182342512182</v>
      </c>
      <c r="I23" s="146"/>
      <c r="J23" s="10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row>
    <row r="24" spans="2:69">
      <c r="B24" s="107" t="s">
        <v>82</v>
      </c>
      <c r="C24" s="155"/>
      <c r="D24" s="318">
        <f>$H24*(SUM('Historic Opex by Category Yr1:Historic Opex by Category Yr4'!D$13)/SUM('Historic Opex by Category Yr1:Historic Opex by Category Yr4'!$H$13))</f>
        <v>0.15210469780575633</v>
      </c>
      <c r="E24" s="318">
        <f>$H24*(SUM('Historic Opex by Category Yr1:Historic Opex by Category Yr4'!E$13)/SUM('Historic Opex by Category Yr1:Historic Opex by Category Yr4'!$H$13))</f>
        <v>0.11626398498818254</v>
      </c>
      <c r="F24" s="318">
        <f>$H24*(SUM('Historic Opex by Category Yr1:Historic Opex by Category Yr4'!F$13)/SUM('Historic Opex by Category Yr1:Historic Opex by Category Yr4'!$H$13))</f>
        <v>1.1392142155563407E-3</v>
      </c>
      <c r="G24" s="319"/>
      <c r="H24" s="320">
        <f>'Forecast Opex Summary'!E24</f>
        <v>0.26950789700949518</v>
      </c>
      <c r="I24" s="146"/>
      <c r="J24" s="10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row>
    <row r="25" spans="2:69">
      <c r="B25" s="108" t="s">
        <v>96</v>
      </c>
      <c r="C25" s="155"/>
      <c r="D25" s="322">
        <f>+SUM(D23:D24)</f>
        <v>0.42181698524703692</v>
      </c>
      <c r="E25" s="322">
        <f>+SUM(E23:E24)</f>
        <v>0.32242346454775933</v>
      </c>
      <c r="F25" s="322">
        <f>+SUM(F23:F24)</f>
        <v>3.1592706398208166E-3</v>
      </c>
      <c r="G25" s="323"/>
      <c r="H25" s="322">
        <f>+SUM(H23:H24)</f>
        <v>0.747399720434617</v>
      </c>
      <c r="I25" s="146"/>
      <c r="J25" s="10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row>
    <row r="26" spans="2:69">
      <c r="B26" s="106" t="s">
        <v>21</v>
      </c>
      <c r="C26" s="155"/>
      <c r="D26" s="324"/>
      <c r="E26" s="324"/>
      <c r="F26" s="324"/>
      <c r="G26" s="319"/>
      <c r="H26" s="324"/>
      <c r="I26" s="146"/>
      <c r="J26" s="10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row>
    <row r="27" spans="2:69">
      <c r="B27" s="107" t="s">
        <v>95</v>
      </c>
      <c r="C27" s="155"/>
      <c r="D27" s="318">
        <f>$H27*(SUM('Historic Opex by Category Yr1:Historic Opex by Category Yr4'!D$13)/SUM('Historic Opex by Category Yr1:Historic Opex by Category Yr4'!$H$13))</f>
        <v>0.85446973942322535</v>
      </c>
      <c r="E27" s="318">
        <f>$H27*(SUM('Historic Opex by Category Yr1:Historic Opex by Category Yr4'!E$13)/SUM('Historic Opex by Category Yr1:Historic Opex by Category Yr4'!$H$13))</f>
        <v>0.65312944564029418</v>
      </c>
      <c r="F27" s="318">
        <f>$H27*(SUM('Historic Opex by Category Yr1:Historic Opex by Category Yr4'!F$13)/SUM('Historic Opex by Category Yr1:Historic Opex by Category Yr4'!$H$13))</f>
        <v>6.3996976290420773E-3</v>
      </c>
      <c r="G27" s="319"/>
      <c r="H27" s="320">
        <f>'Forecast Opex Summary'!E27</f>
        <v>1.5139988826925614</v>
      </c>
      <c r="I27" s="146"/>
      <c r="J27" s="10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row>
    <row r="28" spans="2:69">
      <c r="B28" s="107" t="s">
        <v>82</v>
      </c>
      <c r="C28" s="155"/>
      <c r="D28" s="318">
        <f>$H28*(SUM('Historic Opex by Category Yr1:Historic Opex by Category Yr4'!D$13)/SUM('Historic Opex by Category Yr1:Historic Opex by Category Yr4'!$H$13))</f>
        <v>2.4003496273381479</v>
      </c>
      <c r="E28" s="318">
        <f>$H28*(SUM('Historic Opex by Category Yr1:Historic Opex by Category Yr4'!E$13)/SUM('Historic Opex by Category Yr1:Historic Opex by Category Yr4'!$H$13))</f>
        <v>1.8347507806472927</v>
      </c>
      <c r="F28" s="318">
        <f>$H28*(SUM('Historic Opex by Category Yr1:Historic Opex by Category Yr4'!F$13)/SUM('Historic Opex by Category Yr1:Historic Opex by Category Yr4'!$H$13))</f>
        <v>1.7977830121072673E-2</v>
      </c>
      <c r="G28" s="319"/>
      <c r="H28" s="320">
        <f>'Forecast Opex Summary'!E28</f>
        <v>4.2530782381065126</v>
      </c>
      <c r="I28" s="146"/>
      <c r="J28" s="10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row>
    <row r="29" spans="2:69">
      <c r="B29" s="108" t="s">
        <v>96</v>
      </c>
      <c r="C29" s="155"/>
      <c r="D29" s="322">
        <f>+SUM(D27:D28)</f>
        <v>3.2548193667613732</v>
      </c>
      <c r="E29" s="322">
        <f>+SUM(E27:E28)</f>
        <v>2.487880226287587</v>
      </c>
      <c r="F29" s="322">
        <f>+SUM(F27:F28)</f>
        <v>2.4377527750114751E-2</v>
      </c>
      <c r="G29" s="323"/>
      <c r="H29" s="322">
        <f>+SUM(H27:H28)</f>
        <v>5.7670771207990743</v>
      </c>
      <c r="I29" s="146"/>
      <c r="J29" s="10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row>
    <row r="30" spans="2:69">
      <c r="B30" s="110" t="s">
        <v>101</v>
      </c>
      <c r="C30" s="155"/>
      <c r="D30" s="324"/>
      <c r="E30" s="324"/>
      <c r="F30" s="324"/>
      <c r="G30" s="319"/>
      <c r="H30" s="324"/>
      <c r="I30" s="146"/>
      <c r="J30" s="10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row>
    <row r="31" spans="2:69">
      <c r="B31" s="108" t="s">
        <v>105</v>
      </c>
      <c r="C31" s="155"/>
      <c r="D31" s="322">
        <f t="shared" ref="D31:F32" si="0">+SUM(D11,D15,D19,D23,D27)</f>
        <v>10.309695384522184</v>
      </c>
      <c r="E31" s="322">
        <f t="shared" si="0"/>
        <v>7.8804026878219133</v>
      </c>
      <c r="F31" s="322">
        <f t="shared" si="0"/>
        <v>7.7216231382294526E-2</v>
      </c>
      <c r="G31" s="319"/>
      <c r="H31" s="322">
        <f>+SUM(H11,H15,H19,H23,H27)</f>
        <v>18.267314303726391</v>
      </c>
      <c r="I31" s="146"/>
      <c r="J31" s="10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row>
    <row r="32" spans="2:69">
      <c r="B32" s="108" t="s">
        <v>106</v>
      </c>
      <c r="C32" s="155"/>
      <c r="D32" s="322">
        <f t="shared" si="0"/>
        <v>8.2528853717688957</v>
      </c>
      <c r="E32" s="322">
        <f t="shared" si="0"/>
        <v>6.3082426434840713</v>
      </c>
      <c r="F32" s="322">
        <f t="shared" si="0"/>
        <v>6.1811400111274499E-2</v>
      </c>
      <c r="G32" s="319"/>
      <c r="H32" s="322">
        <f>+SUM(H12,H16,H20,H24,H28)</f>
        <v>14.62293941536424</v>
      </c>
      <c r="I32" s="146"/>
      <c r="J32" s="10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row>
    <row r="33" spans="2:69">
      <c r="B33" s="108" t="s">
        <v>103</v>
      </c>
      <c r="C33" s="155"/>
      <c r="D33" s="322">
        <f>+SUM(D31:D32)</f>
        <v>18.56258075629108</v>
      </c>
      <c r="E33" s="322">
        <f>+SUM(E31:E32)</f>
        <v>14.188645331305985</v>
      </c>
      <c r="F33" s="322">
        <f>+SUM(F31:F32)</f>
        <v>0.13902763149356903</v>
      </c>
      <c r="G33" s="319"/>
      <c r="H33" s="322">
        <f>+SUM(H31:H32)</f>
        <v>32.89025371909063</v>
      </c>
      <c r="I33" s="146"/>
      <c r="J33" s="10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row>
    <row r="34" spans="2:69">
      <c r="B34" s="103" t="s">
        <v>229</v>
      </c>
      <c r="C34" s="155"/>
      <c r="D34" s="326"/>
      <c r="E34" s="326"/>
      <c r="F34" s="326"/>
      <c r="G34" s="319"/>
      <c r="H34" s="320">
        <f>'Forecast Opex Summary'!E34</f>
        <v>6.0368162069850042</v>
      </c>
      <c r="I34" s="146"/>
      <c r="J34" s="10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row>
    <row r="35" spans="2:69">
      <c r="B35" s="103" t="s">
        <v>104</v>
      </c>
      <c r="C35" s="155"/>
      <c r="D35" s="326"/>
      <c r="E35" s="326"/>
      <c r="F35" s="326"/>
      <c r="G35" s="319"/>
      <c r="H35" s="320">
        <f>'Forecast Opex Summary'!E35</f>
        <v>6.5974769055166913</v>
      </c>
      <c r="I35" s="146"/>
      <c r="J35" s="10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row>
    <row r="36" spans="2:69">
      <c r="B36" s="103" t="s">
        <v>225</v>
      </c>
      <c r="C36" s="155"/>
      <c r="D36" s="326"/>
      <c r="E36" s="326"/>
      <c r="F36" s="326"/>
      <c r="G36" s="319"/>
      <c r="H36" s="320">
        <f>'Forecast Opex Summary'!E36</f>
        <v>2.45915363536343</v>
      </c>
      <c r="I36" s="146"/>
      <c r="J36" s="10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row>
    <row r="37" spans="2:69">
      <c r="B37" s="103" t="s">
        <v>227</v>
      </c>
      <c r="C37" s="155"/>
      <c r="D37" s="326"/>
      <c r="E37" s="326"/>
      <c r="F37" s="326"/>
      <c r="G37" s="319"/>
      <c r="H37" s="320">
        <f>'Forecast Opex Summary'!E37</f>
        <v>5.3889424365973335</v>
      </c>
      <c r="I37" s="146"/>
      <c r="J37" s="10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row>
    <row r="38" spans="2:69">
      <c r="B38" s="103" t="s">
        <v>8</v>
      </c>
      <c r="C38" s="155"/>
      <c r="D38" s="326"/>
      <c r="E38" s="326"/>
      <c r="F38" s="326"/>
      <c r="G38" s="319"/>
      <c r="H38" s="320">
        <f>'Forecast Opex Summary'!E38</f>
        <v>6.335204337168193</v>
      </c>
      <c r="I38" s="146"/>
      <c r="J38" s="10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row>
    <row r="39" spans="2:69">
      <c r="B39" s="111" t="s">
        <v>233</v>
      </c>
      <c r="C39" s="155"/>
      <c r="D39" s="326"/>
      <c r="E39" s="326"/>
      <c r="F39" s="326"/>
      <c r="G39" s="319"/>
      <c r="H39" s="327">
        <f>+SUM(H33:H38)</f>
        <v>59.707847240721279</v>
      </c>
      <c r="I39" s="146"/>
      <c r="J39" s="10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row>
    <row r="40" spans="2:69">
      <c r="B40" s="101" t="s">
        <v>226</v>
      </c>
      <c r="C40" s="155"/>
      <c r="D40" s="326"/>
      <c r="E40" s="326"/>
      <c r="F40" s="326"/>
      <c r="G40" s="319"/>
      <c r="H40" s="324"/>
      <c r="I40" s="146"/>
      <c r="J40" s="10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row>
    <row r="41" spans="2:69">
      <c r="B41" s="103" t="s">
        <v>228</v>
      </c>
      <c r="C41" s="155"/>
      <c r="D41" s="326"/>
      <c r="E41" s="326"/>
      <c r="F41" s="326"/>
      <c r="G41" s="319"/>
      <c r="H41" s="320">
        <f>'Forecast Opex Summary'!E41</f>
        <v>8.0326008181032726</v>
      </c>
      <c r="I41" s="146"/>
      <c r="J41" s="10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row>
    <row r="42" spans="2:69">
      <c r="B42" s="103" t="s">
        <v>229</v>
      </c>
      <c r="C42" s="155"/>
      <c r="D42" s="326"/>
      <c r="E42" s="326"/>
      <c r="F42" s="326"/>
      <c r="G42" s="319"/>
      <c r="H42" s="320">
        <f>'Forecast Opex Summary'!E42</f>
        <v>1.2718318441875653</v>
      </c>
      <c r="I42" s="146"/>
      <c r="J42" s="10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row>
    <row r="43" spans="2:69">
      <c r="B43" s="111" t="s">
        <v>232</v>
      </c>
      <c r="C43" s="155"/>
      <c r="D43" s="326"/>
      <c r="E43" s="326"/>
      <c r="F43" s="326"/>
      <c r="G43" s="319"/>
      <c r="H43" s="327">
        <f>+SUM(H41:H42)</f>
        <v>9.3044326622908375</v>
      </c>
      <c r="I43" s="146"/>
      <c r="J43" s="10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row>
    <row r="44" spans="2:69">
      <c r="B44" s="112" t="s">
        <v>224</v>
      </c>
      <c r="C44" s="155"/>
      <c r="D44" s="326"/>
      <c r="E44" s="326"/>
      <c r="F44" s="326"/>
      <c r="G44" s="319"/>
      <c r="H44" s="324"/>
      <c r="I44" s="146"/>
      <c r="J44" s="10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row>
    <row r="45" spans="2:69">
      <c r="B45" s="103" t="s">
        <v>220</v>
      </c>
      <c r="C45" s="155"/>
      <c r="D45" s="326"/>
      <c r="E45" s="326"/>
      <c r="F45" s="326"/>
      <c r="G45" s="319"/>
      <c r="H45" s="320">
        <f>'Forecast Opex Summary'!E45</f>
        <v>3.7253586439309538</v>
      </c>
      <c r="I45" s="146"/>
      <c r="J45" s="10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row>
    <row r="46" spans="2:69">
      <c r="B46" s="103" t="s">
        <v>221</v>
      </c>
      <c r="C46" s="155"/>
      <c r="D46" s="326"/>
      <c r="E46" s="326"/>
      <c r="F46" s="326"/>
      <c r="G46" s="319"/>
      <c r="H46" s="320">
        <f>'Forecast Opex Summary'!E46</f>
        <v>0.51009830385816446</v>
      </c>
      <c r="I46" s="146"/>
      <c r="J46" s="10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row>
    <row r="47" spans="2:69">
      <c r="B47" s="103" t="s">
        <v>222</v>
      </c>
      <c r="C47" s="155"/>
      <c r="D47" s="326"/>
      <c r="E47" s="326"/>
      <c r="F47" s="326"/>
      <c r="G47" s="319"/>
      <c r="H47" s="320">
        <f>'Forecast Opex Summary'!E47</f>
        <v>6.9617346332315266</v>
      </c>
      <c r="I47" s="146"/>
      <c r="J47" s="10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row>
    <row r="48" spans="2:69">
      <c r="B48" s="103" t="s">
        <v>15</v>
      </c>
      <c r="C48" s="155"/>
      <c r="D48" s="326"/>
      <c r="E48" s="326"/>
      <c r="F48" s="326"/>
      <c r="G48" s="319"/>
      <c r="H48" s="320">
        <f>'Forecast Opex Summary'!E48</f>
        <v>5.6090638610230075</v>
      </c>
      <c r="I48" s="146"/>
      <c r="J48" s="10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row>
    <row r="49" spans="2:69">
      <c r="B49" s="103" t="s">
        <v>271</v>
      </c>
      <c r="C49" s="155"/>
      <c r="D49" s="326"/>
      <c r="E49" s="326"/>
      <c r="F49" s="326"/>
      <c r="G49" s="319"/>
      <c r="H49" s="320">
        <f>'Forecast Opex Summary'!E49</f>
        <v>6.7825175919219118</v>
      </c>
      <c r="I49" s="146"/>
      <c r="J49" s="10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row>
    <row r="50" spans="2:69">
      <c r="B50" s="111" t="s">
        <v>231</v>
      </c>
      <c r="C50" s="155"/>
      <c r="D50" s="326"/>
      <c r="E50" s="326"/>
      <c r="F50" s="326"/>
      <c r="G50" s="319"/>
      <c r="H50" s="327">
        <f>+SUM(H45:H49)</f>
        <v>23.588773033965566</v>
      </c>
      <c r="I50" s="146"/>
      <c r="J50" s="10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row>
    <row r="51" spans="2:69">
      <c r="B51" s="112" t="s">
        <v>101</v>
      </c>
      <c r="C51" s="155"/>
      <c r="D51" s="326"/>
      <c r="E51" s="326"/>
      <c r="F51" s="326"/>
      <c r="G51" s="319"/>
      <c r="H51" s="324"/>
      <c r="I51" s="146"/>
      <c r="J51" s="10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row>
    <row r="52" spans="2:69">
      <c r="B52" s="177" t="s">
        <v>272</v>
      </c>
      <c r="C52" s="155"/>
      <c r="D52" s="326"/>
      <c r="E52" s="326"/>
      <c r="F52" s="326"/>
      <c r="G52" s="319"/>
      <c r="H52" s="320">
        <f>'Forecast Opex Summary'!E52</f>
        <v>2.126829268292683</v>
      </c>
      <c r="I52" s="146"/>
      <c r="J52" s="10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row>
    <row r="53" spans="2:69">
      <c r="B53" s="177" t="s">
        <v>426</v>
      </c>
      <c r="C53" s="155"/>
      <c r="D53" s="326"/>
      <c r="E53" s="326"/>
      <c r="F53" s="326"/>
      <c r="G53" s="319"/>
      <c r="H53" s="320">
        <f>'Forecast Opex Summary'!E53</f>
        <v>-8.6218310294187903E-2</v>
      </c>
      <c r="I53" s="146"/>
      <c r="J53" s="10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row>
    <row r="54" spans="2:69">
      <c r="B54" s="177" t="s">
        <v>300</v>
      </c>
      <c r="C54" s="155"/>
      <c r="D54" s="326"/>
      <c r="E54" s="326"/>
      <c r="F54" s="326"/>
      <c r="G54" s="319"/>
      <c r="H54" s="320">
        <f>'Forecast Opex Summary'!E54</f>
        <v>1.7466114680477651</v>
      </c>
      <c r="I54" s="146"/>
      <c r="J54" s="10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row>
    <row r="55" spans="2:69" hidden="1" outlineLevel="1">
      <c r="B55" s="108" t="s">
        <v>102</v>
      </c>
      <c r="C55" s="155"/>
      <c r="D55" s="326"/>
      <c r="E55" s="326"/>
      <c r="F55" s="326"/>
      <c r="G55" s="319"/>
      <c r="H55" s="322"/>
      <c r="I55" s="146"/>
      <c r="J55" s="10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row>
    <row r="56" spans="2:69" hidden="1" outlineLevel="1">
      <c r="B56" s="108" t="s">
        <v>107</v>
      </c>
      <c r="C56" s="155"/>
      <c r="D56" s="326"/>
      <c r="E56" s="326"/>
      <c r="F56" s="326"/>
      <c r="G56" s="319"/>
      <c r="H56" s="322"/>
      <c r="I56" s="146"/>
      <c r="J56" s="10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row>
    <row r="57" spans="2:69" hidden="1" outlineLevel="1">
      <c r="B57" s="108" t="s">
        <v>108</v>
      </c>
      <c r="C57" s="155"/>
      <c r="D57" s="326"/>
      <c r="E57" s="326"/>
      <c r="F57" s="326"/>
      <c r="G57" s="319"/>
      <c r="H57" s="322"/>
      <c r="I57" s="146"/>
      <c r="J57" s="10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row>
    <row r="58" spans="2:69" collapsed="1">
      <c r="B58" s="113" t="s">
        <v>230</v>
      </c>
      <c r="C58" s="155"/>
      <c r="D58" s="326"/>
      <c r="E58" s="326"/>
      <c r="F58" s="326"/>
      <c r="G58" s="319"/>
      <c r="H58" s="338">
        <f>+SUM(H39,H43,H50:H54)</f>
        <v>96.388275363023936</v>
      </c>
      <c r="I58" s="146"/>
      <c r="J58" s="10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row>
    <row r="59" spans="2:69">
      <c r="B59" s="114"/>
      <c r="C59" s="155"/>
      <c r="D59" s="326"/>
      <c r="E59" s="326"/>
      <c r="F59" s="326"/>
      <c r="G59" s="319"/>
      <c r="H59" s="320"/>
      <c r="I59" s="132"/>
      <c r="J59" s="10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row>
    <row r="60" spans="2:69">
      <c r="B60" s="177" t="s">
        <v>274</v>
      </c>
      <c r="C60" s="155"/>
      <c r="D60" s="326"/>
      <c r="E60" s="326"/>
      <c r="F60" s="326"/>
      <c r="G60" s="319"/>
      <c r="H60" s="320">
        <f>'Forecast Opex Summary'!E60</f>
        <v>3.2897725998621041</v>
      </c>
      <c r="I60" s="132"/>
      <c r="J60" s="10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row>
    <row r="61" spans="2:69">
      <c r="B61" s="177" t="s">
        <v>275</v>
      </c>
      <c r="C61" s="155"/>
      <c r="D61" s="326"/>
      <c r="E61" s="326"/>
      <c r="F61" s="326"/>
      <c r="G61" s="319"/>
      <c r="H61" s="320">
        <f>'Forecast Opex Summary'!E61</f>
        <v>103.44200499999999</v>
      </c>
      <c r="I61" s="132"/>
      <c r="J61" s="10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row>
    <row r="62" spans="2:69">
      <c r="B62" s="177" t="s">
        <v>370</v>
      </c>
      <c r="C62" s="155"/>
      <c r="D62" s="326"/>
      <c r="E62" s="326"/>
      <c r="F62" s="326"/>
      <c r="G62" s="319"/>
      <c r="H62" s="320">
        <f>'Forecast Opex Summary'!E62</f>
        <v>1.5649154825633562</v>
      </c>
      <c r="I62" s="132"/>
      <c r="J62" s="10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row>
    <row r="63" spans="2:69">
      <c r="B63" s="177" t="s">
        <v>371</v>
      </c>
      <c r="C63" s="155"/>
      <c r="D63" s="326"/>
      <c r="E63" s="326"/>
      <c r="F63" s="326"/>
      <c r="G63" s="319"/>
      <c r="H63" s="320">
        <f>'Forecast Opex Summary'!E63</f>
        <v>1.119185053693482</v>
      </c>
      <c r="I63" s="132"/>
      <c r="J63" s="10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row>
    <row r="64" spans="2:69">
      <c r="B64" s="177" t="s">
        <v>372</v>
      </c>
      <c r="C64" s="155"/>
      <c r="D64" s="326"/>
      <c r="E64" s="326"/>
      <c r="F64" s="326"/>
      <c r="G64" s="319"/>
      <c r="H64" s="320">
        <f>'Forecast Opex Summary'!E64</f>
        <v>16.771426297466736</v>
      </c>
      <c r="I64" s="132"/>
      <c r="J64" s="10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row>
    <row r="65" spans="2:69">
      <c r="B65" s="114"/>
      <c r="C65" s="155"/>
      <c r="D65" s="326"/>
      <c r="E65" s="326"/>
      <c r="F65" s="326"/>
      <c r="G65" s="319"/>
      <c r="H65" s="326"/>
      <c r="I65" s="132"/>
      <c r="J65" s="10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row>
    <row r="66" spans="2:69">
      <c r="B66" s="116" t="s">
        <v>10</v>
      </c>
      <c r="C66" s="155"/>
      <c r="D66" s="331"/>
      <c r="E66" s="331"/>
      <c r="F66" s="331"/>
      <c r="G66" s="319"/>
      <c r="H66" s="338">
        <f>+SUM(H58:H65)</f>
        <v>222.57557979660962</v>
      </c>
      <c r="I66" s="93"/>
      <c r="J66" s="161"/>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row>
    <row r="67" spans="2:69">
      <c r="B67" s="117"/>
      <c r="C67" s="117"/>
      <c r="D67" s="117"/>
      <c r="E67" s="117"/>
      <c r="F67" s="117"/>
      <c r="G67" s="153"/>
      <c r="H67" s="271"/>
      <c r="I67" s="93"/>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row>
    <row r="68" spans="2:69">
      <c r="B68" s="94"/>
      <c r="J68" s="115"/>
      <c r="K68" s="131"/>
      <c r="L68" s="93"/>
      <c r="N68" s="115"/>
      <c r="O68" s="115"/>
    </row>
    <row r="69" spans="2:69">
      <c r="C69" s="115"/>
      <c r="I69" s="115"/>
      <c r="J69" s="115"/>
    </row>
    <row r="70" spans="2:69">
      <c r="B70" s="94"/>
      <c r="I70" s="93"/>
      <c r="J70" s="115"/>
    </row>
    <row r="71" spans="2:69">
      <c r="J71" s="115"/>
    </row>
  </sheetData>
  <protectedRanges>
    <protectedRange sqref="I11:I20 D8:I10" name="Range1"/>
    <protectedRange sqref="H23:H24 H27:H28 D21:H21 D25:H25 D29:H29 D13:H14 G11:H12 D17:H18 G15:H16 G19:H20" name="Range1_1"/>
    <protectedRange sqref="D11:F12 D15:F16 D19:F20 D23:F24 D27:F28" name="Range1_2"/>
    <protectedRange sqref="J13" name="Range2"/>
  </protectedRanges>
  <mergeCells count="4">
    <mergeCell ref="D2:D3"/>
    <mergeCell ref="D6:F6"/>
    <mergeCell ref="F2:G4"/>
    <mergeCell ref="D5:H5"/>
  </mergeCells>
  <phoneticPr fontId="0" type="noConversion"/>
  <hyperlinks>
    <hyperlink ref="D2:D3" location="Index!A1" display="Home"/>
    <hyperlink ref="F2:G4" location="'Opex Instructions'!A1" display="Link to Opex instructions - Table 6.1"/>
    <hyperlink ref="G2:G3" location="'Opex Instructions'!A1" display="Link to Opex instructions - table 6.1"/>
  </hyperlinks>
  <pageMargins left="0.19685039370078741" right="0.19685039370078741" top="0.39370078740157483" bottom="0.39370078740157483" header="0.19685039370078741" footer="0.19685039370078741"/>
  <pageSetup paperSize="9" scale="5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pageSetUpPr fitToPage="1"/>
  </sheetPr>
  <dimension ref="B2:BQ69"/>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4" width="8" style="89" bestFit="1" customWidth="1"/>
    <col min="5" max="5" width="16" style="89" bestFit="1" customWidth="1"/>
    <col min="6" max="6" width="10.28515625" style="89" bestFit="1" customWidth="1"/>
    <col min="7" max="7" width="5.7109375" style="89" customWidth="1"/>
    <col min="8" max="8" width="9.7109375" style="89" bestFit="1" customWidth="1"/>
    <col min="9" max="9" width="5.7109375" style="89" customWidth="1"/>
    <col min="10" max="10" width="73.42578125" style="89" customWidth="1"/>
    <col min="11" max="11" width="7.140625" style="89" bestFit="1" customWidth="1"/>
    <col min="12" max="12" width="5.7109375" style="89" customWidth="1"/>
    <col min="13" max="13" width="10.5703125" style="89" bestFit="1" customWidth="1"/>
    <col min="14" max="62" width="5.7109375" style="89" customWidth="1"/>
    <col min="63" max="16384" width="9.140625" style="89"/>
  </cols>
  <sheetData>
    <row r="2" spans="2:69" ht="12.75" customHeight="1">
      <c r="B2" s="91"/>
      <c r="D2" s="433" t="s">
        <v>0</v>
      </c>
      <c r="F2" s="419" t="s">
        <v>60</v>
      </c>
      <c r="G2" s="420"/>
      <c r="J2" s="131"/>
    </row>
    <row r="3" spans="2:69" ht="12.75" customHeight="1">
      <c r="B3" s="91" t="s">
        <v>44</v>
      </c>
      <c r="D3" s="434"/>
      <c r="F3" s="421"/>
      <c r="G3" s="422"/>
      <c r="J3" s="131"/>
    </row>
    <row r="4" spans="2:69">
      <c r="B4" s="91"/>
      <c r="F4" s="423"/>
      <c r="G4" s="424"/>
      <c r="I4" s="93"/>
      <c r="J4" s="132"/>
    </row>
    <row r="5" spans="2:69" ht="24.75" customHeight="1">
      <c r="D5" s="438" t="s">
        <v>304</v>
      </c>
      <c r="E5" s="439"/>
      <c r="F5" s="439"/>
      <c r="G5" s="440"/>
      <c r="H5" s="440"/>
      <c r="I5" s="104"/>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row>
    <row r="6" spans="2:69" ht="12.75" customHeight="1">
      <c r="D6" s="441" t="s">
        <v>1</v>
      </c>
      <c r="E6" s="442"/>
      <c r="F6" s="443"/>
      <c r="G6" s="134"/>
      <c r="H6" s="135"/>
      <c r="I6" s="138"/>
      <c r="J6" s="93"/>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row>
    <row r="7" spans="2:69" ht="25.5" customHeight="1">
      <c r="B7" s="139" t="s">
        <v>2</v>
      </c>
      <c r="D7" s="140" t="s">
        <v>3</v>
      </c>
      <c r="E7" s="140" t="s">
        <v>4</v>
      </c>
      <c r="F7" s="141" t="s">
        <v>5</v>
      </c>
      <c r="G7" s="142"/>
      <c r="H7" s="143" t="s">
        <v>7</v>
      </c>
      <c r="I7" s="146"/>
      <c r="J7" s="100" t="s">
        <v>120</v>
      </c>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row>
    <row r="8" spans="2:69" s="94" customFormat="1" ht="33">
      <c r="B8" s="101" t="s">
        <v>223</v>
      </c>
      <c r="D8" s="147"/>
      <c r="E8" s="147"/>
      <c r="F8" s="147"/>
      <c r="G8" s="148"/>
      <c r="H8" s="147"/>
      <c r="I8" s="150"/>
      <c r="J8" s="298" t="s">
        <v>326</v>
      </c>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row>
    <row r="9" spans="2:69">
      <c r="B9" s="103" t="s">
        <v>94</v>
      </c>
      <c r="C9" s="94"/>
      <c r="D9" s="152"/>
      <c r="E9" s="152"/>
      <c r="F9" s="152"/>
      <c r="G9" s="148"/>
      <c r="H9" s="152"/>
      <c r="I9" s="146"/>
      <c r="J9" s="105" t="s">
        <v>297</v>
      </c>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row>
    <row r="10" spans="2:69">
      <c r="B10" s="106" t="s">
        <v>98</v>
      </c>
      <c r="C10" s="94"/>
      <c r="D10" s="152"/>
      <c r="E10" s="152"/>
      <c r="F10" s="152"/>
      <c r="G10" s="148"/>
      <c r="H10" s="152"/>
      <c r="I10" s="146"/>
      <c r="J10" s="105"/>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row>
    <row r="11" spans="2:69" ht="16.5" customHeight="1">
      <c r="B11" s="107" t="s">
        <v>95</v>
      </c>
      <c r="C11" s="94"/>
      <c r="D11" s="318">
        <f>$H11*(SUM('Historic Opex by Category Yr1:Historic Opex by Category Yr4'!D$13)/SUM('Historic Opex by Category Yr1:Historic Opex by Category Yr4'!$H$13))</f>
        <v>1.9853846096498606</v>
      </c>
      <c r="E11" s="318">
        <f>$H11*(SUM('Historic Opex by Category Yr1:Historic Opex by Category Yr4'!E$13)/SUM('Historic Opex by Category Yr1:Historic Opex by Category Yr4'!$H$13))</f>
        <v>1.5175647417996081</v>
      </c>
      <c r="F11" s="318">
        <f>$H11*(SUM('Historic Opex by Category Yr1:Historic Opex by Category Yr4'!F$13)/SUM('Historic Opex by Category Yr1:Historic Opex by Category Yr4'!$H$13))</f>
        <v>1.486987846718763E-2</v>
      </c>
      <c r="G11" s="319"/>
      <c r="H11" s="320">
        <f>'Forecast Opex Summary'!F11</f>
        <v>3.5178192299166557</v>
      </c>
      <c r="I11" s="146"/>
      <c r="J11" s="105"/>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row>
    <row r="12" spans="2:69">
      <c r="B12" s="107" t="s">
        <v>82</v>
      </c>
      <c r="C12" s="155"/>
      <c r="D12" s="318">
        <f>$H12*(SUM('Historic Opex by Category Yr1:Historic Opex by Category Yr4'!D$13)/SUM('Historic Opex by Category Yr1:Historic Opex by Category Yr4'!$H$13))</f>
        <v>0.86749088599060598</v>
      </c>
      <c r="E12" s="318">
        <f>$H12*(SUM('Historic Opex by Category Yr1:Historic Opex by Category Yr4'!E$13)/SUM('Historic Opex by Category Yr1:Historic Opex by Category Yr4'!$H$13))</f>
        <v>0.66308239522619172</v>
      </c>
      <c r="F12" s="318">
        <f>$H12*(SUM('Historic Opex by Category Yr1:Historic Opex by Category Yr4'!F$13)/SUM('Historic Opex by Category Yr1:Historic Opex by Category Yr4'!$H$13))</f>
        <v>6.4972217389899899E-3</v>
      </c>
      <c r="G12" s="319"/>
      <c r="H12" s="320">
        <f>'Forecast Opex Summary'!F12</f>
        <v>1.5370705029557874</v>
      </c>
      <c r="I12" s="146"/>
      <c r="J12" s="105"/>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row>
    <row r="13" spans="2:69">
      <c r="B13" s="108" t="s">
        <v>96</v>
      </c>
      <c r="C13" s="155"/>
      <c r="D13" s="322">
        <f>+SUM(D11:D12)</f>
        <v>2.8528754956404665</v>
      </c>
      <c r="E13" s="322">
        <f>+SUM(E11:E12)</f>
        <v>2.1806471370258</v>
      </c>
      <c r="F13" s="322">
        <f>+SUM(F11:F12)</f>
        <v>2.136710020617762E-2</v>
      </c>
      <c r="G13" s="323"/>
      <c r="H13" s="322">
        <f>+SUM(H11:H12)</f>
        <v>5.0548897328724429</v>
      </c>
      <c r="I13" s="146"/>
      <c r="J13" s="105"/>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row>
    <row r="14" spans="2:69">
      <c r="B14" s="106" t="s">
        <v>99</v>
      </c>
      <c r="C14" s="155"/>
      <c r="D14" s="324"/>
      <c r="E14" s="324"/>
      <c r="F14" s="324"/>
      <c r="G14" s="319"/>
      <c r="H14" s="324"/>
      <c r="I14" s="146"/>
      <c r="J14" s="105"/>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row>
    <row r="15" spans="2:69">
      <c r="B15" s="107" t="s">
        <v>95</v>
      </c>
      <c r="C15" s="155"/>
      <c r="D15" s="318">
        <f>$H15*(SUM('Historic Opex by Category Yr1:Historic Opex by Category Yr4'!D$13)/SUM('Historic Opex by Category Yr1:Historic Opex by Category Yr4'!$H$13))</f>
        <v>5.7124937027413587</v>
      </c>
      <c r="E15" s="318">
        <f>$H15*(SUM('Historic Opex by Category Yr1:Historic Opex by Category Yr4'!E$13)/SUM('Historic Opex by Category Yr1:Historic Opex by Category Yr4'!$H$13))</f>
        <v>4.3664481878709855</v>
      </c>
      <c r="F15" s="318">
        <f>$H15*(SUM('Historic Opex by Category Yr1:Historic Opex by Category Yr4'!F$13)/SUM('Historic Opex by Category Yr1:Historic Opex by Category Yr4'!$H$13))</f>
        <v>4.2784701106008509E-2</v>
      </c>
      <c r="G15" s="319"/>
      <c r="H15" s="320">
        <f>'Forecast Opex Summary'!F15</f>
        <v>10.121726591718351</v>
      </c>
      <c r="I15" s="146"/>
      <c r="J15" s="105"/>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row>
    <row r="16" spans="2:69">
      <c r="B16" s="107" t="s">
        <v>82</v>
      </c>
      <c r="C16" s="155"/>
      <c r="D16" s="318">
        <f>$H16*(SUM('Historic Opex by Category Yr1:Historic Opex by Category Yr4'!D$13)/SUM('Historic Opex by Category Yr1:Historic Opex by Category Yr4'!$H$13))</f>
        <v>3.90473086575052</v>
      </c>
      <c r="E16" s="318">
        <f>$H16*(SUM('Historic Opex by Category Yr1:Historic Opex by Category Yr4'!E$13)/SUM('Historic Opex by Category Yr1:Historic Opex by Category Yr4'!$H$13))</f>
        <v>2.9846518701102918</v>
      </c>
      <c r="F16" s="318">
        <f>$H16*(SUM('Historic Opex by Category Yr1:Historic Opex by Category Yr4'!F$13)/SUM('Historic Opex by Category Yr1:Historic Opex by Category Yr4'!$H$13))</f>
        <v>2.9245151361894785E-2</v>
      </c>
      <c r="G16" s="319"/>
      <c r="H16" s="320">
        <f>'Forecast Opex Summary'!F16</f>
        <v>6.9186278872227058</v>
      </c>
      <c r="I16" s="146"/>
      <c r="J16" s="105"/>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row>
    <row r="17" spans="2:69">
      <c r="B17" s="108" t="s">
        <v>96</v>
      </c>
      <c r="C17" s="155"/>
      <c r="D17" s="322">
        <f>+SUM(D15:D16)</f>
        <v>9.6172245684918778</v>
      </c>
      <c r="E17" s="322">
        <f>+SUM(E15:E16)</f>
        <v>7.3511000579812773</v>
      </c>
      <c r="F17" s="322">
        <f>+SUM(F15:F16)</f>
        <v>7.2029852467903291E-2</v>
      </c>
      <c r="G17" s="323"/>
      <c r="H17" s="322">
        <f>+SUM(H15:H16)</f>
        <v>17.040354478941058</v>
      </c>
      <c r="I17" s="146"/>
      <c r="J17" s="105"/>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row>
    <row r="18" spans="2:69">
      <c r="B18" s="106" t="s">
        <v>97</v>
      </c>
      <c r="C18" s="155"/>
      <c r="D18" s="324"/>
      <c r="E18" s="324"/>
      <c r="F18" s="324"/>
      <c r="G18" s="319"/>
      <c r="H18" s="324"/>
      <c r="I18" s="146"/>
      <c r="J18" s="10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row>
    <row r="19" spans="2:69">
      <c r="B19" s="107" t="s">
        <v>95</v>
      </c>
      <c r="C19" s="155"/>
      <c r="D19" s="318">
        <f>$H19*(SUM('Historic Opex by Category Yr1:Historic Opex by Category Yr4'!D$13)/SUM('Historic Opex by Category Yr1:Historic Opex by Category Yr4'!$H$13))</f>
        <v>1.5902711584413549</v>
      </c>
      <c r="E19" s="318">
        <f>$H19*(SUM('Historic Opex by Category Yr1:Historic Opex by Category Yr4'!E$13)/SUM('Historic Opex by Category Yr1:Historic Opex by Category Yr4'!$H$13))</f>
        <v>1.2155526079035293</v>
      </c>
      <c r="F19" s="318">
        <f>$H19*(SUM('Historic Opex by Category Yr1:Historic Opex by Category Yr4'!F$13)/SUM('Historic Opex by Category Yr1:Historic Opex by Category Yr4'!$H$13))</f>
        <v>1.1910608524394175E-2</v>
      </c>
      <c r="G19" s="319"/>
      <c r="H19" s="320">
        <f>'Forecast Opex Summary'!F19</f>
        <v>2.817734374869278</v>
      </c>
      <c r="I19" s="146"/>
      <c r="J19" s="10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row>
    <row r="20" spans="2:69">
      <c r="B20" s="107" t="s">
        <v>82</v>
      </c>
      <c r="C20" s="155"/>
      <c r="D20" s="318">
        <f>$H20*(SUM('Historic Opex by Category Yr1:Historic Opex by Category Yr4'!D$13)/SUM('Historic Opex by Category Yr1:Historic Opex by Category Yr4'!$H$13))</f>
        <v>0.99190416562936778</v>
      </c>
      <c r="E20" s="318">
        <f>$H20*(SUM('Historic Opex by Category Yr1:Historic Opex by Category Yr4'!E$13)/SUM('Historic Opex by Category Yr1:Historic Opex by Category Yr4'!$H$13))</f>
        <v>0.75817994240861775</v>
      </c>
      <c r="F20" s="318">
        <f>$H20*(SUM('Historic Opex by Category Yr1:Historic Opex by Category Yr4'!F$13)/SUM('Historic Opex by Category Yr1:Historic Opex by Category Yr4'!$H$13))</f>
        <v>7.4290363299466932E-3</v>
      </c>
      <c r="G20" s="319"/>
      <c r="H20" s="320">
        <f>'Forecast Opex Summary'!F20</f>
        <v>1.7575131443679319</v>
      </c>
      <c r="I20" s="146"/>
      <c r="J20" s="10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row>
    <row r="21" spans="2:69">
      <c r="B21" s="108" t="s">
        <v>96</v>
      </c>
      <c r="C21" s="155"/>
      <c r="D21" s="322">
        <f>+SUM(D19:D20)</f>
        <v>2.5821753240707226</v>
      </c>
      <c r="E21" s="322">
        <f>+SUM(E19:E20)</f>
        <v>1.973732550312147</v>
      </c>
      <c r="F21" s="322">
        <f>+SUM(F19:F20)</f>
        <v>1.9339644854340868E-2</v>
      </c>
      <c r="G21" s="323"/>
      <c r="H21" s="322">
        <f>+SUM(H19:H20)</f>
        <v>4.5752475192372097</v>
      </c>
      <c r="I21" s="146"/>
      <c r="J21" s="10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row>
    <row r="22" spans="2:69">
      <c r="B22" s="109" t="s">
        <v>9</v>
      </c>
      <c r="C22" s="155"/>
      <c r="D22" s="324"/>
      <c r="E22" s="324"/>
      <c r="F22" s="324"/>
      <c r="G22" s="319"/>
      <c r="H22" s="324"/>
      <c r="I22" s="146"/>
      <c r="J22" s="10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row>
    <row r="23" spans="2:69">
      <c r="B23" s="107" t="s">
        <v>100</v>
      </c>
      <c r="C23" s="155"/>
      <c r="D23" s="318">
        <f>$H23*(SUM('Historic Opex by Category Yr1:Historic Opex by Category Yr4'!D$13)/SUM('Historic Opex by Category Yr1:Historic Opex by Category Yr4'!$H$13))</f>
        <v>0.27272596994117115</v>
      </c>
      <c r="E23" s="318">
        <f>$H23*(SUM('Historic Opex by Category Yr1:Historic Opex by Category Yr4'!E$13)/SUM('Historic Opex by Category Yr1:Historic Opex by Category Yr4'!$H$13))</f>
        <v>0.20846304244738362</v>
      </c>
      <c r="F23" s="318">
        <f>$H23*(SUM('Historic Opex by Category Yr1:Historic Opex by Category Yr4'!F$13)/SUM('Historic Opex by Category Yr1:Historic Opex by Category Yr4'!$H$13))</f>
        <v>2.0426279161025059E-3</v>
      </c>
      <c r="G23" s="319"/>
      <c r="H23" s="320">
        <f>'Forecast Opex Summary'!F23</f>
        <v>0.48323164030465721</v>
      </c>
      <c r="I23" s="146"/>
      <c r="J23" s="10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row>
    <row r="24" spans="2:69">
      <c r="B24" s="107" t="s">
        <v>82</v>
      </c>
      <c r="C24" s="155"/>
      <c r="D24" s="318">
        <f>$H24*(SUM('Historic Opex by Category Yr1:Historic Opex by Category Yr4'!D$13)/SUM('Historic Opex by Category Yr1:Historic Opex by Category Yr4'!$H$13))</f>
        <v>0.15380426911664122</v>
      </c>
      <c r="E24" s="318">
        <f>$H24*(SUM('Historic Opex by Category Yr1:Historic Opex by Category Yr4'!E$13)/SUM('Historic Opex by Category Yr1:Historic Opex by Category Yr4'!$H$13))</f>
        <v>0.11756308315034061</v>
      </c>
      <c r="F24" s="318">
        <f>$H24*(SUM('Historic Opex by Category Yr1:Historic Opex by Category Yr4'!F$13)/SUM('Historic Opex by Category Yr1:Historic Opex by Category Yr4'!$H$13))</f>
        <v>1.1519434463141203E-3</v>
      </c>
      <c r="G24" s="319"/>
      <c r="H24" s="320">
        <f>'Forecast Opex Summary'!F24</f>
        <v>0.27251929571329592</v>
      </c>
      <c r="I24" s="146"/>
      <c r="J24" s="10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row>
    <row r="25" spans="2:69">
      <c r="B25" s="108" t="s">
        <v>96</v>
      </c>
      <c r="C25" s="155"/>
      <c r="D25" s="322">
        <f>+SUM(D23:D24)</f>
        <v>0.4265302390578124</v>
      </c>
      <c r="E25" s="322">
        <f>+SUM(E23:E24)</f>
        <v>0.32602612559772426</v>
      </c>
      <c r="F25" s="322">
        <f>+SUM(F23:F24)</f>
        <v>3.1945713624166264E-3</v>
      </c>
      <c r="G25" s="323"/>
      <c r="H25" s="322">
        <f>+SUM(H23:H24)</f>
        <v>0.75575093601795307</v>
      </c>
      <c r="I25" s="146"/>
      <c r="J25" s="10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row>
    <row r="26" spans="2:69">
      <c r="B26" s="106" t="s">
        <v>21</v>
      </c>
      <c r="C26" s="155"/>
      <c r="D26" s="324"/>
      <c r="E26" s="324"/>
      <c r="F26" s="324"/>
      <c r="G26" s="319"/>
      <c r="H26" s="324"/>
      <c r="I26" s="146"/>
      <c r="J26" s="10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row>
    <row r="27" spans="2:69">
      <c r="B27" s="107" t="s">
        <v>95</v>
      </c>
      <c r="C27" s="155"/>
      <c r="D27" s="318">
        <f>$H27*(SUM('Historic Opex by Category Yr1:Historic Opex by Category Yr4'!D$13)/SUM('Historic Opex by Category Yr1:Historic Opex by Category Yr4'!$H$13))</f>
        <v>0.86401732260831243</v>
      </c>
      <c r="E27" s="318">
        <f>$H27*(SUM('Historic Opex by Category Yr1:Historic Opex by Category Yr4'!E$13)/SUM('Historic Opex by Category Yr1:Historic Opex by Category Yr4'!$H$13))</f>
        <v>0.66042731404355659</v>
      </c>
      <c r="F27" s="318">
        <f>$H27*(SUM('Historic Opex by Category Yr1:Historic Opex by Category Yr4'!F$13)/SUM('Historic Opex by Category Yr1:Historic Opex by Category Yr4'!$H$13))</f>
        <v>6.4712058904275874E-3</v>
      </c>
      <c r="G27" s="319"/>
      <c r="H27" s="320">
        <f>'Forecast Opex Summary'!F27</f>
        <v>1.5309158425422964</v>
      </c>
      <c r="I27" s="146"/>
      <c r="J27" s="10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row>
    <row r="28" spans="2:69">
      <c r="B28" s="107" t="s">
        <v>82</v>
      </c>
      <c r="C28" s="155"/>
      <c r="D28" s="318">
        <f>$H28*(SUM('Historic Opex by Category Yr1:Historic Opex by Category Yr4'!D$13)/SUM('Historic Opex by Category Yr1:Historic Opex by Category Yr4'!$H$13))</f>
        <v>2.4271703989616973</v>
      </c>
      <c r="E28" s="318">
        <f>$H28*(SUM('Historic Opex by Category Yr1:Historic Opex by Category Yr4'!E$13)/SUM('Historic Opex by Category Yr1:Historic Opex by Category Yr4'!$H$13))</f>
        <v>1.8552517239738029</v>
      </c>
      <c r="F28" s="318">
        <f>$H28*(SUM('Historic Opex by Category Yr1:Historic Opex by Category Yr4'!F$13)/SUM('Historic Opex by Category Yr1:Historic Opex by Category Yr4'!$H$13))</f>
        <v>1.8178708889095715E-2</v>
      </c>
      <c r="G28" s="319"/>
      <c r="H28" s="320">
        <f>'Forecast Opex Summary'!F28</f>
        <v>4.3006008318245952</v>
      </c>
      <c r="I28" s="146"/>
      <c r="J28" s="10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row>
    <row r="29" spans="2:69">
      <c r="B29" s="108" t="s">
        <v>96</v>
      </c>
      <c r="C29" s="155"/>
      <c r="D29" s="322">
        <f>+SUM(D27:D28)</f>
        <v>3.2911877215700098</v>
      </c>
      <c r="E29" s="322">
        <f>+SUM(E27:E28)</f>
        <v>2.5156790380173595</v>
      </c>
      <c r="F29" s="322">
        <f>+SUM(F27:F28)</f>
        <v>2.4649914779523302E-2</v>
      </c>
      <c r="G29" s="323"/>
      <c r="H29" s="322">
        <f>+SUM(H27:H28)</f>
        <v>5.8315166743668918</v>
      </c>
      <c r="I29" s="146"/>
      <c r="J29" s="10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row>
    <row r="30" spans="2:69">
      <c r="B30" s="110" t="s">
        <v>101</v>
      </c>
      <c r="C30" s="155"/>
      <c r="D30" s="324"/>
      <c r="E30" s="324"/>
      <c r="F30" s="324"/>
      <c r="G30" s="319"/>
      <c r="H30" s="324"/>
      <c r="I30" s="146"/>
      <c r="J30" s="10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row>
    <row r="31" spans="2:69">
      <c r="B31" s="108" t="s">
        <v>105</v>
      </c>
      <c r="C31" s="155"/>
      <c r="D31" s="322">
        <f t="shared" ref="D31:F32" si="0">+SUM(D11,D15,D19,D23,D27)</f>
        <v>10.424892763382058</v>
      </c>
      <c r="E31" s="322">
        <f t="shared" si="0"/>
        <v>7.9684558940650625</v>
      </c>
      <c r="F31" s="322">
        <f t="shared" si="0"/>
        <v>7.8079021904120402E-2</v>
      </c>
      <c r="G31" s="319"/>
      <c r="H31" s="322">
        <f>+SUM(H11,H15,H19,H23,H27)</f>
        <v>18.471427679351237</v>
      </c>
      <c r="I31" s="146"/>
      <c r="J31" s="10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row>
    <row r="32" spans="2:69">
      <c r="B32" s="108" t="s">
        <v>106</v>
      </c>
      <c r="C32" s="155"/>
      <c r="D32" s="322">
        <f t="shared" si="0"/>
        <v>8.3451005854488329</v>
      </c>
      <c r="E32" s="322">
        <f t="shared" si="0"/>
        <v>6.3787290148692444</v>
      </c>
      <c r="F32" s="322">
        <f t="shared" si="0"/>
        <v>6.2502061766241304E-2</v>
      </c>
      <c r="G32" s="319"/>
      <c r="H32" s="322">
        <f>+SUM(H12,H16,H20,H24,H28)</f>
        <v>14.786331662084319</v>
      </c>
      <c r="I32" s="146"/>
      <c r="J32" s="10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row>
    <row r="33" spans="2:69">
      <c r="B33" s="108" t="s">
        <v>103</v>
      </c>
      <c r="C33" s="155"/>
      <c r="D33" s="322">
        <f>+SUM(D31:D32)</f>
        <v>18.769993348830891</v>
      </c>
      <c r="E33" s="322">
        <f>+SUM(E31:E32)</f>
        <v>14.347184908934306</v>
      </c>
      <c r="F33" s="322">
        <f>+SUM(F31:F32)</f>
        <v>0.14058108367036171</v>
      </c>
      <c r="G33" s="319"/>
      <c r="H33" s="322">
        <f>+SUM(H31:H32)</f>
        <v>33.257759341435559</v>
      </c>
      <c r="I33" s="146"/>
      <c r="J33" s="10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row>
    <row r="34" spans="2:69">
      <c r="B34" s="103" t="s">
        <v>229</v>
      </c>
      <c r="C34" s="155"/>
      <c r="D34" s="326"/>
      <c r="E34" s="326"/>
      <c r="F34" s="326"/>
      <c r="G34" s="319"/>
      <c r="H34" s="320">
        <f>'Forecast Opex Summary'!F34</f>
        <v>6.1153074590444323</v>
      </c>
      <c r="I34" s="146"/>
      <c r="J34" s="10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row>
    <row r="35" spans="2:69">
      <c r="B35" s="103" t="s">
        <v>104</v>
      </c>
      <c r="C35" s="155"/>
      <c r="D35" s="326"/>
      <c r="E35" s="326"/>
      <c r="F35" s="326"/>
      <c r="G35" s="319"/>
      <c r="H35" s="320">
        <f>'Forecast Opex Summary'!F35</f>
        <v>6.7098667042281495</v>
      </c>
      <c r="I35" s="146"/>
      <c r="J35" s="10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row>
    <row r="36" spans="2:69">
      <c r="B36" s="103" t="s">
        <v>225</v>
      </c>
      <c r="C36" s="155"/>
      <c r="D36" s="326"/>
      <c r="E36" s="326"/>
      <c r="F36" s="326"/>
      <c r="G36" s="319"/>
      <c r="H36" s="320">
        <f>'Forecast Opex Summary'!F36</f>
        <v>2.4970890647338719</v>
      </c>
      <c r="I36" s="146"/>
      <c r="J36" s="10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row>
    <row r="37" spans="2:69">
      <c r="B37" s="103" t="s">
        <v>227</v>
      </c>
      <c r="C37" s="155"/>
      <c r="D37" s="326"/>
      <c r="E37" s="326"/>
      <c r="F37" s="326"/>
      <c r="G37" s="319"/>
      <c r="H37" s="320">
        <f>'Forecast Opex Summary'!F37</f>
        <v>5.3889424365973335</v>
      </c>
      <c r="I37" s="146"/>
      <c r="J37" s="10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row>
    <row r="38" spans="2:69">
      <c r="B38" s="103" t="s">
        <v>8</v>
      </c>
      <c r="C38" s="155"/>
      <c r="D38" s="326"/>
      <c r="E38" s="326"/>
      <c r="F38" s="326"/>
      <c r="G38" s="319"/>
      <c r="H38" s="320">
        <f>'Forecast Opex Summary'!F38</f>
        <v>6.9969381085877806</v>
      </c>
      <c r="I38" s="146"/>
      <c r="J38" s="10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row>
    <row r="39" spans="2:69">
      <c r="B39" s="111" t="s">
        <v>233</v>
      </c>
      <c r="C39" s="155"/>
      <c r="D39" s="326"/>
      <c r="E39" s="326"/>
      <c r="F39" s="326"/>
      <c r="G39" s="319"/>
      <c r="H39" s="327">
        <f>+SUM(H33:H38)</f>
        <v>60.965903114627125</v>
      </c>
      <c r="I39" s="146"/>
      <c r="J39" s="10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row>
    <row r="40" spans="2:69">
      <c r="B40" s="101" t="s">
        <v>226</v>
      </c>
      <c r="C40" s="155"/>
      <c r="D40" s="326"/>
      <c r="E40" s="326"/>
      <c r="F40" s="326"/>
      <c r="G40" s="319"/>
      <c r="H40" s="324"/>
      <c r="I40" s="146"/>
      <c r="J40" s="10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row>
    <row r="41" spans="2:69">
      <c r="B41" s="103" t="s">
        <v>228</v>
      </c>
      <c r="C41" s="155"/>
      <c r="D41" s="326"/>
      <c r="E41" s="326"/>
      <c r="F41" s="326"/>
      <c r="G41" s="319"/>
      <c r="H41" s="320">
        <f>'Forecast Opex Summary'!F41</f>
        <v>8.5448977278239138</v>
      </c>
      <c r="I41" s="146"/>
      <c r="J41" s="10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row>
    <row r="42" spans="2:69">
      <c r="B42" s="103" t="s">
        <v>229</v>
      </c>
      <c r="C42" s="155"/>
      <c r="D42" s="326"/>
      <c r="E42" s="326"/>
      <c r="F42" s="326"/>
      <c r="G42" s="319"/>
      <c r="H42" s="320">
        <f>'Forecast Opex Summary'!F42</f>
        <v>1.2919166615623034</v>
      </c>
      <c r="I42" s="146"/>
      <c r="J42" s="10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row>
    <row r="43" spans="2:69">
      <c r="B43" s="111" t="s">
        <v>232</v>
      </c>
      <c r="C43" s="155"/>
      <c r="D43" s="326"/>
      <c r="E43" s="326"/>
      <c r="F43" s="326"/>
      <c r="G43" s="319"/>
      <c r="H43" s="327">
        <f>+SUM(H41:H42)</f>
        <v>9.8368143893862179</v>
      </c>
      <c r="I43" s="146"/>
      <c r="J43" s="10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row>
    <row r="44" spans="2:69">
      <c r="B44" s="112" t="s">
        <v>224</v>
      </c>
      <c r="C44" s="155"/>
      <c r="D44" s="326"/>
      <c r="E44" s="326"/>
      <c r="F44" s="326"/>
      <c r="G44" s="319"/>
      <c r="H44" s="324"/>
      <c r="I44" s="146"/>
      <c r="J44" s="10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row>
    <row r="45" spans="2:69">
      <c r="B45" s="103" t="s">
        <v>220</v>
      </c>
      <c r="C45" s="155"/>
      <c r="D45" s="326"/>
      <c r="E45" s="326"/>
      <c r="F45" s="326"/>
      <c r="G45" s="319"/>
      <c r="H45" s="320">
        <f>'Forecast Opex Summary'!F45</f>
        <v>3.7587669191984396</v>
      </c>
      <c r="I45" s="146"/>
      <c r="J45" s="10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row>
    <row r="46" spans="2:69">
      <c r="B46" s="103" t="s">
        <v>221</v>
      </c>
      <c r="C46" s="155"/>
      <c r="D46" s="326"/>
      <c r="E46" s="326"/>
      <c r="F46" s="326"/>
      <c r="G46" s="319"/>
      <c r="H46" s="320">
        <f>'Forecast Opex Summary'!F46</f>
        <v>0.52046162494101089</v>
      </c>
      <c r="I46" s="146"/>
      <c r="J46" s="10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row>
    <row r="47" spans="2:69">
      <c r="B47" s="103" t="s">
        <v>222</v>
      </c>
      <c r="C47" s="155"/>
      <c r="D47" s="326"/>
      <c r="E47" s="326"/>
      <c r="F47" s="326"/>
      <c r="G47" s="319"/>
      <c r="H47" s="320">
        <f>'Forecast Opex Summary'!F47</f>
        <v>6.9524956959633721</v>
      </c>
      <c r="I47" s="146"/>
      <c r="J47" s="10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row>
    <row r="48" spans="2:69">
      <c r="B48" s="103" t="s">
        <v>15</v>
      </c>
      <c r="C48" s="155"/>
      <c r="D48" s="326"/>
      <c r="E48" s="326"/>
      <c r="F48" s="326"/>
      <c r="G48" s="319"/>
      <c r="H48" s="320">
        <f>'Forecast Opex Summary'!F48</f>
        <v>5.6296890393651475</v>
      </c>
      <c r="I48" s="146"/>
      <c r="J48" s="10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row>
    <row r="49" spans="2:69">
      <c r="B49" s="103" t="s">
        <v>271</v>
      </c>
      <c r="C49" s="155"/>
      <c r="D49" s="326"/>
      <c r="E49" s="326"/>
      <c r="F49" s="326"/>
      <c r="G49" s="319"/>
      <c r="H49" s="320">
        <f>'Forecast Opex Summary'!F49</f>
        <v>6.9127419296868133</v>
      </c>
      <c r="I49" s="146"/>
      <c r="J49" s="10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row>
    <row r="50" spans="2:69">
      <c r="B50" s="111" t="s">
        <v>231</v>
      </c>
      <c r="C50" s="155"/>
      <c r="D50" s="326"/>
      <c r="E50" s="326"/>
      <c r="F50" s="326"/>
      <c r="G50" s="319"/>
      <c r="H50" s="327">
        <f>+SUM(H45:H49)</f>
        <v>23.774155209154785</v>
      </c>
      <c r="I50" s="146"/>
      <c r="J50" s="10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row>
    <row r="51" spans="2:69">
      <c r="B51" s="112" t="s">
        <v>101</v>
      </c>
      <c r="C51" s="155"/>
      <c r="D51" s="326"/>
      <c r="E51" s="326"/>
      <c r="F51" s="326"/>
      <c r="G51" s="319"/>
      <c r="H51" s="324"/>
      <c r="I51" s="146"/>
      <c r="J51" s="10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row>
    <row r="52" spans="2:69">
      <c r="B52" s="177" t="s">
        <v>272</v>
      </c>
      <c r="C52" s="155"/>
      <c r="D52" s="326"/>
      <c r="E52" s="326"/>
      <c r="F52" s="326"/>
      <c r="G52" s="319"/>
      <c r="H52" s="320">
        <f>'Forecast Opex Summary'!F52</f>
        <v>2.1629268292682928</v>
      </c>
      <c r="I52" s="146"/>
      <c r="J52" s="10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row>
    <row r="53" spans="2:69">
      <c r="B53" s="177" t="s">
        <v>426</v>
      </c>
      <c r="C53" s="155"/>
      <c r="D53" s="326"/>
      <c r="E53" s="326"/>
      <c r="F53" s="326"/>
      <c r="G53" s="319"/>
      <c r="H53" s="320">
        <f>'Forecast Opex Summary'!F53</f>
        <v>-0.76168724816994005</v>
      </c>
      <c r="I53" s="146"/>
      <c r="J53" s="10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row>
    <row r="54" spans="2:69">
      <c r="B54" s="177" t="s">
        <v>300</v>
      </c>
      <c r="C54" s="155"/>
      <c r="D54" s="326"/>
      <c r="E54" s="326"/>
      <c r="F54" s="326"/>
      <c r="G54" s="319"/>
      <c r="H54" s="320">
        <f>'Forecast Opex Summary'!F54</f>
        <v>1.7650255866301434</v>
      </c>
      <c r="I54" s="146"/>
      <c r="J54" s="10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row>
    <row r="55" spans="2:69" hidden="1" outlineLevel="1">
      <c r="B55" s="108" t="s">
        <v>102</v>
      </c>
      <c r="C55" s="155"/>
      <c r="D55" s="326"/>
      <c r="E55" s="326"/>
      <c r="F55" s="326"/>
      <c r="G55" s="319"/>
      <c r="H55" s="322"/>
      <c r="I55" s="146"/>
      <c r="J55" s="10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row>
    <row r="56" spans="2:69" hidden="1" outlineLevel="1">
      <c r="B56" s="108" t="s">
        <v>107</v>
      </c>
      <c r="C56" s="155"/>
      <c r="D56" s="326"/>
      <c r="E56" s="326"/>
      <c r="F56" s="326"/>
      <c r="G56" s="319"/>
      <c r="H56" s="322"/>
      <c r="I56" s="146"/>
      <c r="J56" s="10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row>
    <row r="57" spans="2:69" hidden="1" outlineLevel="1">
      <c r="B57" s="108" t="s">
        <v>108</v>
      </c>
      <c r="C57" s="155"/>
      <c r="D57" s="326"/>
      <c r="E57" s="326"/>
      <c r="F57" s="326"/>
      <c r="G57" s="319"/>
      <c r="H57" s="322"/>
      <c r="I57" s="146"/>
      <c r="J57" s="10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row>
    <row r="58" spans="2:69" collapsed="1">
      <c r="B58" s="113" t="s">
        <v>230</v>
      </c>
      <c r="C58" s="155"/>
      <c r="D58" s="326"/>
      <c r="E58" s="326"/>
      <c r="F58" s="326"/>
      <c r="G58" s="319"/>
      <c r="H58" s="338">
        <f>+SUM(H39,H43,H50:H54)</f>
        <v>97.743137880896626</v>
      </c>
      <c r="I58" s="146"/>
      <c r="J58" s="10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row>
    <row r="59" spans="2:69">
      <c r="B59" s="114"/>
      <c r="C59" s="155"/>
      <c r="D59" s="326"/>
      <c r="E59" s="326"/>
      <c r="F59" s="326"/>
      <c r="G59" s="319"/>
      <c r="H59" s="320"/>
      <c r="I59" s="132"/>
      <c r="J59" s="10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row>
    <row r="60" spans="2:69">
      <c r="B60" s="177" t="s">
        <v>274</v>
      </c>
      <c r="C60" s="155"/>
      <c r="D60" s="326"/>
      <c r="E60" s="326"/>
      <c r="F60" s="326"/>
      <c r="G60" s="319"/>
      <c r="H60" s="320">
        <f>'Forecast Opex Summary'!F60</f>
        <v>3.2897725998621041</v>
      </c>
      <c r="I60" s="132"/>
      <c r="J60" s="10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row>
    <row r="61" spans="2:69">
      <c r="B61" s="177" t="s">
        <v>275</v>
      </c>
      <c r="C61" s="155"/>
      <c r="D61" s="326"/>
      <c r="E61" s="326"/>
      <c r="F61" s="326"/>
      <c r="G61" s="319"/>
      <c r="H61" s="320">
        <f>'Forecast Opex Summary'!F61</f>
        <v>100.91902926829269</v>
      </c>
      <c r="I61" s="132"/>
      <c r="J61" s="10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row>
    <row r="62" spans="2:69">
      <c r="B62" s="177" t="s">
        <v>370</v>
      </c>
      <c r="C62" s="155"/>
      <c r="D62" s="326"/>
      <c r="E62" s="326"/>
      <c r="F62" s="326"/>
      <c r="G62" s="319"/>
      <c r="H62" s="320">
        <f>'Forecast Opex Summary'!F62</f>
        <v>1.5871569479449281</v>
      </c>
      <c r="I62" s="132"/>
      <c r="J62" s="10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row>
    <row r="63" spans="2:69">
      <c r="B63" s="177" t="s">
        <v>371</v>
      </c>
      <c r="C63" s="155"/>
      <c r="D63" s="326"/>
      <c r="E63" s="326"/>
      <c r="F63" s="326"/>
      <c r="G63" s="319"/>
      <c r="H63" s="320">
        <f>'Forecast Opex Summary'!F63</f>
        <v>1.0527712280931243</v>
      </c>
      <c r="I63" s="132"/>
      <c r="J63" s="10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row>
    <row r="64" spans="2:69">
      <c r="B64" s="177" t="s">
        <v>372</v>
      </c>
      <c r="C64" s="155"/>
      <c r="D64" s="326"/>
      <c r="E64" s="326"/>
      <c r="F64" s="326"/>
      <c r="G64" s="319"/>
      <c r="H64" s="320">
        <f>'Forecast Opex Summary'!F64</f>
        <v>21.153736204840818</v>
      </c>
      <c r="I64" s="132"/>
      <c r="J64" s="10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row>
    <row r="65" spans="2:69">
      <c r="B65" s="114"/>
      <c r="C65" s="155"/>
      <c r="D65" s="326"/>
      <c r="E65" s="326"/>
      <c r="F65" s="326"/>
      <c r="G65" s="319"/>
      <c r="H65" s="326"/>
      <c r="I65" s="132"/>
      <c r="J65" s="10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row>
    <row r="66" spans="2:69">
      <c r="B66" s="116" t="s">
        <v>10</v>
      </c>
      <c r="C66" s="155"/>
      <c r="D66" s="331"/>
      <c r="E66" s="331"/>
      <c r="F66" s="331"/>
      <c r="G66" s="319"/>
      <c r="H66" s="338">
        <f>+SUM(H58:H65)</f>
        <v>225.74560412993026</v>
      </c>
      <c r="I66" s="93"/>
      <c r="J66" s="161"/>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row>
    <row r="67" spans="2:69">
      <c r="B67" s="117"/>
      <c r="C67" s="117"/>
      <c r="D67" s="117"/>
      <c r="E67" s="117"/>
      <c r="F67" s="117"/>
      <c r="G67" s="117"/>
      <c r="H67" s="271"/>
      <c r="I67" s="93"/>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row>
    <row r="68" spans="2:69">
      <c r="B68" s="94"/>
      <c r="I68" s="93"/>
      <c r="J68" s="115"/>
    </row>
    <row r="69" spans="2:69">
      <c r="J69" s="115"/>
    </row>
  </sheetData>
  <protectedRanges>
    <protectedRange sqref="I11:I20 D8:I10" name="Range1"/>
    <protectedRange sqref="H23:H24 H27:H28 D21:H21 D25:H25 D29:H29 D13:H14 G11:H12 D17:H18 G15:H16 G19:H20" name="Range1_1"/>
    <protectedRange sqref="D11:F12 D15:F16 D19:F20 D23:F24 D27:F28" name="Range1_2"/>
    <protectedRange sqref="J13" name="Range2_1"/>
  </protectedRanges>
  <mergeCells count="4">
    <mergeCell ref="D2:D3"/>
    <mergeCell ref="D6:F6"/>
    <mergeCell ref="F2:G4"/>
    <mergeCell ref="D5:H5"/>
  </mergeCells>
  <phoneticPr fontId="0" type="noConversion"/>
  <hyperlinks>
    <hyperlink ref="D2:D3" location="Index!A1" display="Home"/>
    <hyperlink ref="F2:G4" location="'Opex Instructions'!A1" display="Link to Opex instructions - Table 6.1"/>
    <hyperlink ref="G2:G3" location="'Opex Instructions'!A1" display="Link to Opex instructions - table 6.1"/>
  </hyperlinks>
  <pageMargins left="0.19685039370078741" right="0.19685039370078741" top="0.39370078740157483" bottom="0.39370078740157483" header="0.19685039370078741" footer="0.19685039370078741"/>
  <pageSetup paperSize="9" scale="5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pageSetUpPr fitToPage="1"/>
  </sheetPr>
  <dimension ref="A1:U74"/>
  <sheetViews>
    <sheetView zoomScale="75" zoomScaleNormal="75" workbookViewId="0"/>
  </sheetViews>
  <sheetFormatPr defaultRowHeight="16.5"/>
  <cols>
    <col min="1" max="1" width="35.7109375" style="89" bestFit="1" customWidth="1"/>
    <col min="2" max="2" width="12.28515625" style="89" customWidth="1"/>
    <col min="3" max="3" width="11.7109375" style="89" customWidth="1"/>
    <col min="4" max="4" width="12.85546875" style="89" customWidth="1"/>
    <col min="5" max="5" width="12.140625" style="89" customWidth="1"/>
    <col min="6" max="8" width="9.7109375" style="89" customWidth="1"/>
    <col min="9" max="10" width="9.140625" style="89"/>
    <col min="11" max="11" width="9.42578125" style="89" bestFit="1" customWidth="1"/>
    <col min="12" max="12" width="9.28515625" style="89" customWidth="1"/>
    <col min="13" max="16" width="9.140625" style="89"/>
    <col min="17" max="17" width="12.7109375" style="89" bestFit="1" customWidth="1"/>
    <col min="18" max="18" width="18.85546875" style="89" bestFit="1" customWidth="1"/>
    <col min="19" max="19" width="13.7109375" style="89" bestFit="1" customWidth="1"/>
    <col min="20" max="20" width="22" style="89" customWidth="1"/>
    <col min="21" max="16384" width="9.140625" style="89"/>
  </cols>
  <sheetData>
    <row r="1" spans="1:16">
      <c r="A1" s="91" t="s">
        <v>123</v>
      </c>
      <c r="E1" s="469" t="s">
        <v>0</v>
      </c>
      <c r="I1" s="419" t="s">
        <v>77</v>
      </c>
      <c r="J1" s="425"/>
      <c r="K1" s="420"/>
      <c r="L1" s="180"/>
      <c r="N1" s="453" t="s">
        <v>78</v>
      </c>
      <c r="O1" s="454"/>
      <c r="P1" s="455"/>
    </row>
    <row r="2" spans="1:16">
      <c r="A2" s="91"/>
      <c r="E2" s="470"/>
      <c r="I2" s="471"/>
      <c r="J2" s="472"/>
      <c r="K2" s="424"/>
      <c r="L2" s="180"/>
      <c r="N2" s="456"/>
      <c r="O2" s="457"/>
      <c r="P2" s="458"/>
    </row>
    <row r="3" spans="1:16">
      <c r="A3" s="91"/>
    </row>
    <row r="4" spans="1:16">
      <c r="A4" s="91"/>
    </row>
    <row r="5" spans="1:16">
      <c r="A5" s="91" t="s">
        <v>111</v>
      </c>
    </row>
    <row r="6" spans="1:16">
      <c r="A6" s="91"/>
      <c r="O6" s="94"/>
    </row>
    <row r="7" spans="1:16">
      <c r="A7" s="459" t="s">
        <v>122</v>
      </c>
      <c r="B7" s="460"/>
      <c r="C7" s="460"/>
      <c r="D7" s="461"/>
      <c r="E7" s="218"/>
      <c r="F7" s="465" t="s">
        <v>253</v>
      </c>
      <c r="G7" s="265" t="s">
        <v>236</v>
      </c>
      <c r="H7" s="266" t="s">
        <v>237</v>
      </c>
      <c r="I7" s="267" t="s">
        <v>238</v>
      </c>
      <c r="J7" s="265" t="s">
        <v>239</v>
      </c>
      <c r="K7" s="267" t="s">
        <v>240</v>
      </c>
      <c r="L7" s="265" t="s">
        <v>249</v>
      </c>
      <c r="M7" s="219" t="s">
        <v>7</v>
      </c>
    </row>
    <row r="8" spans="1:16" ht="31.5" customHeight="1">
      <c r="A8" s="462"/>
      <c r="B8" s="463"/>
      <c r="C8" s="463"/>
      <c r="D8" s="464"/>
      <c r="E8" s="93"/>
      <c r="F8" s="466"/>
      <c r="G8" s="303" t="s">
        <v>340</v>
      </c>
      <c r="H8" s="303" t="s">
        <v>341</v>
      </c>
      <c r="I8" s="303" t="s">
        <v>342</v>
      </c>
      <c r="J8" s="303" t="s">
        <v>343</v>
      </c>
      <c r="K8" s="304" t="s">
        <v>344</v>
      </c>
      <c r="L8" s="391" t="s">
        <v>345</v>
      </c>
      <c r="M8" s="220"/>
    </row>
    <row r="9" spans="1:16">
      <c r="A9" s="467" t="s">
        <v>17</v>
      </c>
      <c r="B9" s="468"/>
      <c r="C9" s="253"/>
      <c r="D9" s="253"/>
      <c r="E9" s="286"/>
      <c r="F9" s="287"/>
      <c r="G9" s="287"/>
      <c r="H9" s="287"/>
      <c r="I9" s="287"/>
      <c r="J9" s="287"/>
      <c r="K9" s="287"/>
      <c r="L9" s="287"/>
      <c r="M9" s="288"/>
    </row>
    <row r="10" spans="1:16" ht="24.75" customHeight="1">
      <c r="A10" s="284" t="s">
        <v>125</v>
      </c>
      <c r="B10" s="233" t="s">
        <v>318</v>
      </c>
      <c r="C10" s="285"/>
      <c r="D10" s="285"/>
      <c r="E10" s="285"/>
      <c r="F10" s="339"/>
      <c r="G10" s="354">
        <v>42.760027390134489</v>
      </c>
      <c r="H10" s="354">
        <v>46.561673590980746</v>
      </c>
      <c r="I10" s="354">
        <v>48.278158859808933</v>
      </c>
      <c r="J10" s="354">
        <v>60.306313715604141</v>
      </c>
      <c r="K10" s="351">
        <v>73.765556709956371</v>
      </c>
      <c r="L10" s="351">
        <v>88.280322699058217</v>
      </c>
      <c r="M10" s="351">
        <f>+SUM(G10:L10)</f>
        <v>359.95205296554292</v>
      </c>
    </row>
    <row r="11" spans="1:16" ht="24.75" customHeight="1">
      <c r="A11" s="221"/>
      <c r="B11" s="222" t="s">
        <v>319</v>
      </c>
      <c r="C11" s="191"/>
      <c r="D11" s="191"/>
      <c r="E11" s="191"/>
      <c r="F11" s="341"/>
      <c r="G11" s="357">
        <v>24.296774494009405</v>
      </c>
      <c r="H11" s="357">
        <v>40.010395849722016</v>
      </c>
      <c r="I11" s="358">
        <v>35.302285472250141</v>
      </c>
      <c r="J11" s="356">
        <v>35.827181898816583</v>
      </c>
      <c r="K11" s="355">
        <v>55.834319133144824</v>
      </c>
      <c r="L11" s="355">
        <v>30.643338688233907</v>
      </c>
      <c r="M11" s="355">
        <f>+SUM(G11:L11)</f>
        <v>221.91429553617687</v>
      </c>
    </row>
    <row r="12" spans="1:16" ht="24.75" customHeight="1">
      <c r="A12" s="223"/>
      <c r="B12" s="224" t="s">
        <v>368</v>
      </c>
      <c r="C12" s="225"/>
      <c r="D12" s="225"/>
      <c r="E12" s="225"/>
      <c r="F12" s="342"/>
      <c r="G12" s="360">
        <v>15.283317664360501</v>
      </c>
      <c r="H12" s="361">
        <v>19.775950709432003</v>
      </c>
      <c r="I12" s="362">
        <v>16.874329728666236</v>
      </c>
      <c r="J12" s="360">
        <v>31.692694228398132</v>
      </c>
      <c r="K12" s="359">
        <v>24.85849295698964</v>
      </c>
      <c r="L12" s="359">
        <v>3.1985956176531802</v>
      </c>
      <c r="M12" s="359">
        <f>+SUM(G12:L12)</f>
        <v>111.68338090549969</v>
      </c>
    </row>
    <row r="13" spans="1:16" ht="24.75" customHeight="1">
      <c r="A13" s="276"/>
      <c r="B13" s="289" t="s">
        <v>15</v>
      </c>
      <c r="C13" s="227"/>
      <c r="D13" s="227"/>
      <c r="E13" s="227"/>
      <c r="F13" s="345"/>
      <c r="G13" s="346">
        <v>1.7261794525331779</v>
      </c>
      <c r="H13" s="347">
        <v>2.8681860409641278</v>
      </c>
      <c r="I13" s="348">
        <v>2.1871414204680804</v>
      </c>
      <c r="J13" s="346">
        <v>1.1408075549716548</v>
      </c>
      <c r="K13" s="345">
        <v>2.7390547999091979</v>
      </c>
      <c r="L13" s="345">
        <v>1.4765038815358631</v>
      </c>
      <c r="M13" s="345">
        <f>+SUM(G13:L13)</f>
        <v>12.137873150382102</v>
      </c>
    </row>
    <row r="14" spans="1:16">
      <c r="A14" s="229" t="s">
        <v>84</v>
      </c>
      <c r="B14" s="230"/>
      <c r="C14" s="230"/>
      <c r="D14" s="230"/>
      <c r="E14" s="230"/>
      <c r="F14" s="349"/>
      <c r="G14" s="349"/>
      <c r="H14" s="350"/>
      <c r="I14" s="349"/>
      <c r="J14" s="349"/>
      <c r="K14" s="349"/>
      <c r="L14" s="349"/>
      <c r="M14" s="349"/>
    </row>
    <row r="15" spans="1:16" ht="24.75" customHeight="1">
      <c r="A15" s="231" t="s">
        <v>83</v>
      </c>
      <c r="B15" s="233" t="s">
        <v>130</v>
      </c>
      <c r="C15" s="188"/>
      <c r="D15" s="188"/>
      <c r="E15" s="188"/>
      <c r="F15" s="351"/>
      <c r="G15" s="352">
        <v>7.3973523429844796</v>
      </c>
      <c r="H15" s="353">
        <v>6.4269570301392625</v>
      </c>
      <c r="I15" s="354">
        <v>11.785496440000001</v>
      </c>
      <c r="J15" s="352">
        <v>11.666246479999998</v>
      </c>
      <c r="K15" s="351">
        <v>18.144000000000002</v>
      </c>
      <c r="L15" s="351">
        <v>18.933391262525056</v>
      </c>
      <c r="M15" s="351">
        <f>+SUM(G15:L15)</f>
        <v>74.353443555648795</v>
      </c>
    </row>
    <row r="16" spans="1:16" ht="24.75" customHeight="1">
      <c r="A16" s="235" t="s">
        <v>127</v>
      </c>
      <c r="B16" s="222" t="s">
        <v>128</v>
      </c>
      <c r="C16" s="191"/>
      <c r="D16" s="191"/>
      <c r="E16" s="191"/>
      <c r="F16" s="355"/>
      <c r="G16" s="356">
        <v>0.2375266335266103</v>
      </c>
      <c r="H16" s="357">
        <v>0.22652758000000001</v>
      </c>
      <c r="I16" s="358">
        <v>0.13037910237710923</v>
      </c>
      <c r="J16" s="356">
        <v>0.10860647</v>
      </c>
      <c r="K16" s="355">
        <v>0.22680000000000003</v>
      </c>
      <c r="L16" s="355">
        <v>0.23388579559118242</v>
      </c>
      <c r="M16" s="355">
        <v>0.2146292585170341</v>
      </c>
    </row>
    <row r="17" spans="1:13" ht="24.75" customHeight="1">
      <c r="A17" s="236"/>
      <c r="B17" s="224" t="s">
        <v>129</v>
      </c>
      <c r="C17" s="234"/>
      <c r="D17" s="234"/>
      <c r="E17" s="234"/>
      <c r="F17" s="359"/>
      <c r="G17" s="360">
        <v>0.96699261505926848</v>
      </c>
      <c r="H17" s="361">
        <v>0.29344996999999995</v>
      </c>
      <c r="I17" s="362">
        <v>-1.0300700000000001E-2</v>
      </c>
      <c r="J17" s="360">
        <v>0.17240365999999999</v>
      </c>
      <c r="K17" s="359">
        <v>1.7010000000000003</v>
      </c>
      <c r="L17" s="359">
        <v>1.7541434669338678</v>
      </c>
      <c r="M17" s="359">
        <v>1.6097194388777558</v>
      </c>
    </row>
    <row r="18" spans="1:13" ht="24.75" customHeight="1">
      <c r="A18" s="290"/>
      <c r="B18" s="289" t="s">
        <v>15</v>
      </c>
      <c r="C18" s="227"/>
      <c r="D18" s="227"/>
      <c r="E18" s="227"/>
      <c r="F18" s="345"/>
      <c r="G18" s="346">
        <v>3.8172162373920808</v>
      </c>
      <c r="H18" s="347">
        <v>2.6389172187618652</v>
      </c>
      <c r="I18" s="348">
        <v>3.0225640864295102</v>
      </c>
      <c r="J18" s="346">
        <v>1.3270927922094764</v>
      </c>
      <c r="K18" s="345">
        <v>2.2680000000000002</v>
      </c>
      <c r="L18" s="345">
        <v>1.7750054308617238</v>
      </c>
      <c r="M18" s="345">
        <v>2.1462925851703409</v>
      </c>
    </row>
    <row r="19" spans="1:13">
      <c r="F19" s="363"/>
      <c r="G19" s="363"/>
      <c r="H19" s="363"/>
      <c r="I19" s="363"/>
      <c r="J19" s="363"/>
      <c r="K19" s="363"/>
      <c r="L19" s="363"/>
      <c r="M19" s="363"/>
    </row>
    <row r="20" spans="1:13">
      <c r="A20" s="237" t="s">
        <v>204</v>
      </c>
      <c r="B20" s="238"/>
      <c r="C20" s="238"/>
      <c r="D20" s="239"/>
      <c r="E20" s="93"/>
      <c r="F20" s="364"/>
      <c r="G20" s="364">
        <f>+'Hist Capex by Asset Class '!H20</f>
        <v>4.9283818899999954</v>
      </c>
      <c r="H20" s="364">
        <f>+'Hist Capex by Asset Class '!J20</f>
        <v>8.4797912475809731</v>
      </c>
      <c r="I20" s="364">
        <f>+'Hist Capex by Asset Class '!L20</f>
        <v>8.6124407340991453</v>
      </c>
      <c r="J20" s="364">
        <f>+'Hist Capex by Asset Class '!N20</f>
        <v>10.583766510809495</v>
      </c>
      <c r="K20" s="364">
        <f>+'Hist Capex by Asset Class '!P20</f>
        <v>13.299053600000001</v>
      </c>
      <c r="L20" s="364">
        <f>+'Hist Capex by Asset Class '!R20</f>
        <v>10.836680506843924</v>
      </c>
      <c r="M20" s="364">
        <f>+SUM(G20:L20)</f>
        <v>56.740114489333536</v>
      </c>
    </row>
    <row r="21" spans="1:13">
      <c r="A21" s="216" t="s">
        <v>363</v>
      </c>
      <c r="B21" s="163"/>
      <c r="C21" s="163"/>
      <c r="D21" s="164"/>
      <c r="F21" s="365"/>
      <c r="G21" s="365">
        <f t="shared" ref="G21:L21" si="0">+SUM(G10:G18)</f>
        <v>96.485386829999996</v>
      </c>
      <c r="H21" s="365">
        <f t="shared" si="0"/>
        <v>118.80205799000002</v>
      </c>
      <c r="I21" s="365">
        <f t="shared" si="0"/>
        <v>117.57005441000001</v>
      </c>
      <c r="J21" s="365">
        <f t="shared" si="0"/>
        <v>142.24134679999997</v>
      </c>
      <c r="K21" s="365">
        <f t="shared" si="0"/>
        <v>179.53722360000003</v>
      </c>
      <c r="L21" s="365">
        <f t="shared" si="0"/>
        <v>146.29518684239301</v>
      </c>
      <c r="M21" s="365">
        <f>+SUM(G21:L21)</f>
        <v>800.9312564723931</v>
      </c>
    </row>
    <row r="22" spans="1:13">
      <c r="G22" s="242"/>
      <c r="H22" s="242"/>
      <c r="I22" s="242"/>
      <c r="J22" s="242"/>
      <c r="K22" s="242"/>
      <c r="L22" s="242"/>
    </row>
    <row r="24" spans="1:13" ht="33">
      <c r="G24" s="413" t="s">
        <v>266</v>
      </c>
      <c r="H24" s="291" t="s">
        <v>267</v>
      </c>
      <c r="I24" s="414" t="s">
        <v>268</v>
      </c>
      <c r="J24" s="414" t="s">
        <v>269</v>
      </c>
      <c r="K24" s="413" t="s">
        <v>270</v>
      </c>
      <c r="L24" s="291" t="s">
        <v>278</v>
      </c>
    </row>
    <row r="25" spans="1:13" ht="56.25" customHeight="1">
      <c r="F25" s="91" t="s">
        <v>410</v>
      </c>
      <c r="G25" s="435" t="s">
        <v>413</v>
      </c>
      <c r="H25" s="436"/>
      <c r="I25" s="436"/>
      <c r="J25" s="437"/>
      <c r="K25" s="435" t="s">
        <v>414</v>
      </c>
      <c r="L25" s="437"/>
    </row>
    <row r="26" spans="1:13">
      <c r="G26" s="245"/>
      <c r="H26" s="245"/>
      <c r="I26" s="245"/>
      <c r="J26" s="245"/>
      <c r="K26" s="245"/>
      <c r="L26" s="245"/>
    </row>
    <row r="27" spans="1:13">
      <c r="G27" s="245"/>
      <c r="H27" s="245"/>
      <c r="I27" s="245"/>
      <c r="J27" s="245"/>
      <c r="K27" s="245"/>
      <c r="L27" s="245"/>
    </row>
    <row r="43" spans="16:21">
      <c r="P43" s="94"/>
    </row>
    <row r="44" spans="16:21">
      <c r="P44" s="94"/>
    </row>
    <row r="45" spans="16:21">
      <c r="P45" s="94"/>
      <c r="U45" s="93"/>
    </row>
    <row r="46" spans="16:21">
      <c r="P46" s="94"/>
    </row>
    <row r="47" spans="16:21">
      <c r="P47" s="94"/>
    </row>
    <row r="48" spans="16:21">
      <c r="P48" s="94"/>
    </row>
    <row r="49" spans="16:16">
      <c r="P49" s="94"/>
    </row>
    <row r="50" spans="16:16">
      <c r="P50" s="94"/>
    </row>
    <row r="51" spans="16:16">
      <c r="P51" s="94"/>
    </row>
    <row r="52" spans="16:16">
      <c r="P52" s="94"/>
    </row>
    <row r="53" spans="16:16">
      <c r="P53" s="94"/>
    </row>
    <row r="54" spans="16:16">
      <c r="P54" s="94"/>
    </row>
    <row r="55" spans="16:16">
      <c r="P55" s="94"/>
    </row>
    <row r="56" spans="16:16">
      <c r="P56" s="94"/>
    </row>
    <row r="57" spans="16:16">
      <c r="P57" s="94"/>
    </row>
    <row r="58" spans="16:16">
      <c r="P58" s="94"/>
    </row>
    <row r="59" spans="16:16">
      <c r="P59" s="94"/>
    </row>
    <row r="60" spans="16:16">
      <c r="P60" s="94"/>
    </row>
    <row r="61" spans="16:16">
      <c r="P61" s="94"/>
    </row>
    <row r="62" spans="16:16">
      <c r="P62" s="94"/>
    </row>
    <row r="63" spans="16:16">
      <c r="P63" s="94"/>
    </row>
    <row r="64" spans="16:16">
      <c r="P64" s="94"/>
    </row>
    <row r="65" spans="16:16">
      <c r="P65" s="94"/>
    </row>
    <row r="66" spans="16:16">
      <c r="P66" s="94"/>
    </row>
    <row r="67" spans="16:16">
      <c r="P67" s="94"/>
    </row>
    <row r="68" spans="16:16">
      <c r="P68" s="94"/>
    </row>
    <row r="69" spans="16:16">
      <c r="P69" s="94"/>
    </row>
    <row r="70" spans="16:16">
      <c r="P70" s="94"/>
    </row>
    <row r="71" spans="16:16">
      <c r="P71" s="94"/>
    </row>
    <row r="72" spans="16:16">
      <c r="P72" s="94"/>
    </row>
    <row r="73" spans="16:16">
      <c r="P73" s="94"/>
    </row>
    <row r="74" spans="16:16">
      <c r="P74" s="94"/>
    </row>
  </sheetData>
  <mergeCells count="8">
    <mergeCell ref="G25:J25"/>
    <mergeCell ref="K25:L25"/>
    <mergeCell ref="N1:P2"/>
    <mergeCell ref="A7:D8"/>
    <mergeCell ref="F7:F8"/>
    <mergeCell ref="A9:B9"/>
    <mergeCell ref="E1:E2"/>
    <mergeCell ref="I1:K2"/>
  </mergeCells>
  <phoneticPr fontId="0" type="noConversion"/>
  <hyperlinks>
    <hyperlink ref="E1:E2" location="Index!A1" display="Home"/>
    <hyperlink ref="I1:J2" location="'Historic Capex Instructions'!A1" display="Link to Capex Instructions"/>
    <hyperlink ref="I1:K2" location="'Historic Capex Instructions'!A1" display="Link to Capex Instructions - Table 6.2"/>
    <hyperlink ref="N1:P2" location="'Commentary on Historic Capex'!A1" display="Link to Capex Commentary - Table 5.2"/>
  </hyperlinks>
  <pageMargins left="0.19685039370078741" right="0.19685039370078741" top="0.39370078740157483" bottom="0.39370078740157483" header="0.19685039370078741" footer="0.19685039370078741"/>
  <pageSetup paperSize="9" scale="78" orientation="landscape"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AU36"/>
  <sheetViews>
    <sheetView zoomScale="75" zoomScaleNormal="75" workbookViewId="0"/>
  </sheetViews>
  <sheetFormatPr defaultRowHeight="16.5"/>
  <cols>
    <col min="1" max="2" width="9.140625" style="89"/>
    <col min="3" max="3" width="13.42578125" style="89" customWidth="1"/>
    <col min="4" max="4" width="14" style="89" customWidth="1"/>
    <col min="5" max="22" width="10.7109375" style="89" customWidth="1"/>
    <col min="23" max="35" width="15.7109375" style="89" customWidth="1"/>
    <col min="36" max="38" width="12" style="89" customWidth="1"/>
    <col min="39" max="39" width="9.42578125" style="89" bestFit="1" customWidth="1"/>
    <col min="40" max="40" width="12.5703125" style="89" customWidth="1"/>
    <col min="41" max="16384" width="9.140625" style="89"/>
  </cols>
  <sheetData>
    <row r="1" spans="1:44" ht="15" customHeight="1">
      <c r="A1" s="91" t="s">
        <v>34</v>
      </c>
      <c r="E1" s="433" t="s">
        <v>0</v>
      </c>
      <c r="F1" s="179"/>
      <c r="G1" s="179"/>
      <c r="H1" s="419" t="s">
        <v>61</v>
      </c>
      <c r="I1" s="425"/>
      <c r="J1" s="425"/>
      <c r="K1" s="425"/>
      <c r="L1" s="420"/>
      <c r="T1" s="180"/>
    </row>
    <row r="2" spans="1:44" ht="12.75" customHeight="1">
      <c r="A2" s="91"/>
      <c r="E2" s="434"/>
      <c r="F2" s="179"/>
      <c r="G2" s="179"/>
      <c r="H2" s="471"/>
      <c r="I2" s="472"/>
      <c r="J2" s="472"/>
      <c r="K2" s="472"/>
      <c r="L2" s="424"/>
      <c r="T2" s="180"/>
      <c r="AL2" s="94"/>
    </row>
    <row r="3" spans="1:44">
      <c r="A3" s="94"/>
      <c r="B3" s="94"/>
      <c r="C3" s="94"/>
      <c r="Y3" s="94"/>
      <c r="AH3" s="91"/>
      <c r="AI3" s="91"/>
      <c r="AJ3" s="91"/>
      <c r="AK3" s="91"/>
      <c r="AL3" s="139"/>
      <c r="AM3" s="91"/>
      <c r="AR3" s="94"/>
    </row>
    <row r="4" spans="1:44">
      <c r="A4" s="139"/>
      <c r="B4" s="94"/>
      <c r="C4" s="94"/>
      <c r="D4" s="115"/>
    </row>
    <row r="5" spans="1:44">
      <c r="A5" s="139" t="s">
        <v>18</v>
      </c>
      <c r="B5" s="94"/>
      <c r="C5" s="94"/>
      <c r="D5" s="115"/>
      <c r="E5" s="477" t="s">
        <v>253</v>
      </c>
      <c r="F5" s="478"/>
      <c r="G5" s="481" t="s">
        <v>266</v>
      </c>
      <c r="H5" s="482"/>
      <c r="I5" s="481" t="s">
        <v>267</v>
      </c>
      <c r="J5" s="482"/>
      <c r="K5" s="481" t="s">
        <v>268</v>
      </c>
      <c r="L5" s="482"/>
      <c r="M5" s="481" t="s">
        <v>269</v>
      </c>
      <c r="N5" s="478"/>
      <c r="O5" s="481" t="s">
        <v>346</v>
      </c>
      <c r="P5" s="482"/>
      <c r="Q5" s="481" t="s">
        <v>347</v>
      </c>
      <c r="R5" s="482"/>
      <c r="S5" s="484" t="s">
        <v>7</v>
      </c>
      <c r="T5" s="485"/>
    </row>
    <row r="6" spans="1:44">
      <c r="A6" s="181" t="s">
        <v>19</v>
      </c>
      <c r="B6" s="94"/>
      <c r="C6" s="94"/>
      <c r="D6" s="115"/>
      <c r="E6" s="479"/>
      <c r="F6" s="480"/>
      <c r="G6" s="479"/>
      <c r="H6" s="483"/>
      <c r="I6" s="479"/>
      <c r="J6" s="483"/>
      <c r="K6" s="479"/>
      <c r="L6" s="483"/>
      <c r="M6" s="479"/>
      <c r="N6" s="480"/>
      <c r="O6" s="479"/>
      <c r="P6" s="483"/>
      <c r="Q6" s="479"/>
      <c r="R6" s="483"/>
      <c r="S6" s="486"/>
      <c r="T6" s="487"/>
    </row>
    <row r="7" spans="1:44">
      <c r="A7" s="115"/>
      <c r="B7" s="94"/>
      <c r="C7" s="94"/>
      <c r="D7" s="115"/>
      <c r="E7" s="182" t="s">
        <v>202</v>
      </c>
      <c r="F7" s="183" t="s">
        <v>203</v>
      </c>
      <c r="G7" s="182" t="s">
        <v>202</v>
      </c>
      <c r="H7" s="183" t="s">
        <v>203</v>
      </c>
      <c r="I7" s="182" t="s">
        <v>202</v>
      </c>
      <c r="J7" s="183" t="s">
        <v>203</v>
      </c>
      <c r="K7" s="182" t="s">
        <v>202</v>
      </c>
      <c r="L7" s="183" t="s">
        <v>203</v>
      </c>
      <c r="M7" s="182" t="s">
        <v>202</v>
      </c>
      <c r="N7" s="183" t="s">
        <v>203</v>
      </c>
      <c r="O7" s="182" t="s">
        <v>202</v>
      </c>
      <c r="P7" s="183" t="s">
        <v>203</v>
      </c>
      <c r="Q7" s="182" t="s">
        <v>202</v>
      </c>
      <c r="R7" s="183" t="s">
        <v>203</v>
      </c>
      <c r="S7" s="182" t="s">
        <v>202</v>
      </c>
      <c r="T7" s="183" t="s">
        <v>203</v>
      </c>
    </row>
    <row r="8" spans="1:44">
      <c r="A8" s="184" t="s">
        <v>214</v>
      </c>
      <c r="B8" s="185"/>
      <c r="C8" s="186"/>
      <c r="D8" s="115"/>
      <c r="E8" s="340"/>
      <c r="F8" s="366"/>
      <c r="G8" s="367">
        <v>11.476929884125635</v>
      </c>
      <c r="H8" s="366">
        <v>0.93491651058448788</v>
      </c>
      <c r="I8" s="367">
        <v>8.7566423402152171</v>
      </c>
      <c r="J8" s="366">
        <v>1.0634220096183711</v>
      </c>
      <c r="K8" s="367">
        <v>13.224187230855025</v>
      </c>
      <c r="L8" s="366">
        <v>1.2465558398733023</v>
      </c>
      <c r="M8" s="367">
        <v>18.741720759124863</v>
      </c>
      <c r="N8" s="366">
        <v>1.3229029051532706</v>
      </c>
      <c r="O8" s="340">
        <v>33.419214556</v>
      </c>
      <c r="P8" s="340">
        <f t="shared" ref="P8:P14" si="0">O8*0.08</f>
        <v>2.6735371644799999</v>
      </c>
      <c r="Q8" s="340">
        <v>19.144894606318474</v>
      </c>
      <c r="R8" s="340">
        <f t="shared" ref="R8:R14" si="1">Q8*0.08</f>
        <v>1.531591568505478</v>
      </c>
      <c r="S8" s="340">
        <f>SUM(G8,I8,K8,M8,O8,Q8)</f>
        <v>104.76358937663922</v>
      </c>
      <c r="T8" s="340">
        <f>SUM(H8,J8,L8,N8,P8,R8)</f>
        <v>8.7729259982149088</v>
      </c>
    </row>
    <row r="9" spans="1:44">
      <c r="A9" s="184" t="s">
        <v>216</v>
      </c>
      <c r="B9" s="185"/>
      <c r="C9" s="186"/>
      <c r="D9" s="115"/>
      <c r="E9" s="368"/>
      <c r="F9" s="369"/>
      <c r="G9" s="370">
        <v>28.715257525997437</v>
      </c>
      <c r="H9" s="371">
        <v>2.2410007467593829</v>
      </c>
      <c r="I9" s="370">
        <v>38.602389680157536</v>
      </c>
      <c r="J9" s="371">
        <v>3.4486663452748871</v>
      </c>
      <c r="K9" s="370">
        <v>30.230322204621263</v>
      </c>
      <c r="L9" s="371">
        <v>3.3861898900807468</v>
      </c>
      <c r="M9" s="370">
        <v>27.976860455573753</v>
      </c>
      <c r="N9" s="371">
        <v>2.7203400660296566</v>
      </c>
      <c r="O9" s="368">
        <v>39.866827832000006</v>
      </c>
      <c r="P9" s="368">
        <f t="shared" si="0"/>
        <v>3.1893462265600006</v>
      </c>
      <c r="Q9" s="368">
        <v>41.485633998963628</v>
      </c>
      <c r="R9" s="368">
        <f t="shared" si="1"/>
        <v>3.3188507199170902</v>
      </c>
      <c r="S9" s="368">
        <f t="shared" ref="S9:S18" si="2">SUM(G9,I9,K9,M9,O9,Q9)</f>
        <v>206.87729169731364</v>
      </c>
      <c r="T9" s="368">
        <f t="shared" ref="T9:T18" si="3">SUM(H9,J9,L9,N9,P9,R9)</f>
        <v>18.304393994621766</v>
      </c>
    </row>
    <row r="10" spans="1:44">
      <c r="A10" s="187" t="s">
        <v>217</v>
      </c>
      <c r="B10" s="188"/>
      <c r="C10" s="186"/>
      <c r="D10" s="488"/>
      <c r="E10" s="344"/>
      <c r="F10" s="372"/>
      <c r="G10" s="343">
        <v>10.7731416977918</v>
      </c>
      <c r="H10" s="373">
        <v>0.31433543215425885</v>
      </c>
      <c r="I10" s="343">
        <v>6.8575255476725214</v>
      </c>
      <c r="J10" s="373">
        <v>0.94993140178300717</v>
      </c>
      <c r="K10" s="343">
        <v>16.391599549102455</v>
      </c>
      <c r="L10" s="373">
        <v>1.1220770568980925</v>
      </c>
      <c r="M10" s="343">
        <v>23.11331169224448</v>
      </c>
      <c r="N10" s="373">
        <v>2.1201867664995042</v>
      </c>
      <c r="O10" s="344">
        <v>32.882706498000005</v>
      </c>
      <c r="P10" s="344">
        <f t="shared" si="0"/>
        <v>2.6306165198400002</v>
      </c>
      <c r="Q10" s="344">
        <v>33.719913338368471</v>
      </c>
      <c r="R10" s="344">
        <f t="shared" si="1"/>
        <v>2.6975930670694779</v>
      </c>
      <c r="S10" s="344">
        <f t="shared" si="2"/>
        <v>123.73819832317973</v>
      </c>
      <c r="T10" s="344">
        <f t="shared" si="3"/>
        <v>9.8347402442443403</v>
      </c>
    </row>
    <row r="11" spans="1:44">
      <c r="A11" s="184" t="s">
        <v>218</v>
      </c>
      <c r="B11" s="185"/>
      <c r="C11" s="189"/>
      <c r="D11" s="488"/>
      <c r="E11" s="368"/>
      <c r="F11" s="369"/>
      <c r="G11" s="370">
        <v>1.8978262120960905</v>
      </c>
      <c r="H11" s="371">
        <v>0.16743077483094049</v>
      </c>
      <c r="I11" s="370">
        <v>1.6861357342874126</v>
      </c>
      <c r="J11" s="371">
        <v>0.29381797000000009</v>
      </c>
      <c r="K11" s="370">
        <v>0.46315771237965986</v>
      </c>
      <c r="L11" s="371">
        <v>0.32551163000000005</v>
      </c>
      <c r="M11" s="370">
        <v>1.5974247945280713</v>
      </c>
      <c r="N11" s="371">
        <v>0.41470331999999988</v>
      </c>
      <c r="O11" s="368">
        <v>0.94433064000000011</v>
      </c>
      <c r="P11" s="368">
        <f t="shared" si="0"/>
        <v>7.5546451200000017E-2</v>
      </c>
      <c r="Q11" s="368">
        <v>0.8496432489003729</v>
      </c>
      <c r="R11" s="368">
        <f t="shared" si="1"/>
        <v>6.7971459912029839E-2</v>
      </c>
      <c r="S11" s="368">
        <f t="shared" si="2"/>
        <v>7.4385183421916068</v>
      </c>
      <c r="T11" s="368">
        <f t="shared" si="3"/>
        <v>1.3449816059429702</v>
      </c>
    </row>
    <row r="12" spans="1:44">
      <c r="A12" s="184" t="s">
        <v>215</v>
      </c>
      <c r="B12" s="185"/>
      <c r="C12" s="186"/>
      <c r="D12" s="115"/>
      <c r="E12" s="344"/>
      <c r="F12" s="372"/>
      <c r="G12" s="343">
        <v>7.7188719598814277</v>
      </c>
      <c r="H12" s="373">
        <v>0.26768053550997095</v>
      </c>
      <c r="I12" s="343">
        <v>14.814957379812364</v>
      </c>
      <c r="J12" s="373">
        <v>0.9539544099999997</v>
      </c>
      <c r="K12" s="343">
        <v>25.084464115594155</v>
      </c>
      <c r="L12" s="373">
        <v>1.7894235044953604</v>
      </c>
      <c r="M12" s="343">
        <v>32.386436008402534</v>
      </c>
      <c r="N12" s="373">
        <v>2.443251909542262</v>
      </c>
      <c r="O12" s="344">
        <v>24.051193784000006</v>
      </c>
      <c r="P12" s="344">
        <f t="shared" si="0"/>
        <v>1.9240955027200004</v>
      </c>
      <c r="Q12" s="344">
        <v>4.8289975899740858</v>
      </c>
      <c r="R12" s="344">
        <f t="shared" si="1"/>
        <v>0.38631980719792686</v>
      </c>
      <c r="S12" s="344">
        <f t="shared" si="2"/>
        <v>108.88492083766457</v>
      </c>
      <c r="T12" s="344">
        <f t="shared" si="3"/>
        <v>7.7647256694655198</v>
      </c>
    </row>
    <row r="13" spans="1:44">
      <c r="A13" s="184" t="s">
        <v>219</v>
      </c>
      <c r="B13" s="185"/>
      <c r="C13" s="186"/>
      <c r="D13" s="115"/>
      <c r="E13" s="368"/>
      <c r="F13" s="369"/>
      <c r="G13" s="370">
        <v>10.999678156060835</v>
      </c>
      <c r="H13" s="371">
        <v>0.47360013301018</v>
      </c>
      <c r="I13" s="370">
        <v>10.896313967813608</v>
      </c>
      <c r="J13" s="371">
        <v>0.5113681096606939</v>
      </c>
      <c r="K13" s="370">
        <v>3.9374150450863161</v>
      </c>
      <c r="L13" s="371">
        <v>0.25670138372513707</v>
      </c>
      <c r="M13" s="370">
        <v>11.476867702612884</v>
      </c>
      <c r="N13" s="371">
        <v>0.46870262696657683</v>
      </c>
      <c r="O13" s="368">
        <v>9.7538688710000017</v>
      </c>
      <c r="P13" s="368">
        <f t="shared" si="0"/>
        <v>0.78030950968000012</v>
      </c>
      <c r="Q13" s="368">
        <v>8.9972685006320052</v>
      </c>
      <c r="R13" s="368">
        <f t="shared" si="1"/>
        <v>0.71978148005056042</v>
      </c>
      <c r="S13" s="368">
        <f t="shared" si="2"/>
        <v>56.061412243205645</v>
      </c>
      <c r="T13" s="368">
        <f t="shared" si="3"/>
        <v>3.2104632430931481</v>
      </c>
    </row>
    <row r="14" spans="1:44">
      <c r="A14" s="184" t="s">
        <v>9</v>
      </c>
      <c r="B14" s="185"/>
      <c r="C14" s="186"/>
      <c r="D14" s="115"/>
      <c r="E14" s="344"/>
      <c r="F14" s="372"/>
      <c r="G14" s="343">
        <v>7.7509097019381432</v>
      </c>
      <c r="H14" s="373">
        <v>0.29532506217643473</v>
      </c>
      <c r="I14" s="343">
        <v>19.503457550230532</v>
      </c>
      <c r="J14" s="373">
        <v>0.81603146366302681</v>
      </c>
      <c r="K14" s="343">
        <v>4.9025720535545094</v>
      </c>
      <c r="L14" s="373">
        <v>0.28835806492735383</v>
      </c>
      <c r="M14" s="343">
        <v>3.9863296953039202</v>
      </c>
      <c r="N14" s="373">
        <v>0.19795869580872472</v>
      </c>
      <c r="O14" s="344">
        <v>4.6350278190000003</v>
      </c>
      <c r="P14" s="344">
        <f t="shared" si="0"/>
        <v>0.37080222552000003</v>
      </c>
      <c r="Q14" s="344">
        <v>5.4169458339551424</v>
      </c>
      <c r="R14" s="344">
        <f t="shared" si="1"/>
        <v>0.4333556667164114</v>
      </c>
      <c r="S14" s="344">
        <f t="shared" si="2"/>
        <v>46.195242653982248</v>
      </c>
      <c r="T14" s="344">
        <f t="shared" si="3"/>
        <v>2.4018311788119515</v>
      </c>
    </row>
    <row r="15" spans="1:44">
      <c r="A15" s="184" t="s">
        <v>213</v>
      </c>
      <c r="B15" s="185"/>
      <c r="C15" s="186"/>
      <c r="D15" s="115"/>
      <c r="E15" s="368"/>
      <c r="F15" s="369"/>
      <c r="G15" s="370">
        <v>3.9386964613017425E-2</v>
      </c>
      <c r="H15" s="371">
        <v>7.7035075136330788E-6</v>
      </c>
      <c r="I15" s="370">
        <v>5.4181350909704315E-2</v>
      </c>
      <c r="J15" s="371">
        <v>0</v>
      </c>
      <c r="K15" s="370">
        <v>0</v>
      </c>
      <c r="L15" s="371">
        <v>0</v>
      </c>
      <c r="M15" s="370">
        <v>0</v>
      </c>
      <c r="N15" s="371">
        <v>0</v>
      </c>
      <c r="O15" s="368"/>
      <c r="P15" s="368"/>
      <c r="Q15" s="368"/>
      <c r="R15" s="368"/>
      <c r="S15" s="368">
        <f t="shared" si="2"/>
        <v>9.356831552272174E-2</v>
      </c>
      <c r="T15" s="368">
        <f t="shared" si="3"/>
        <v>7.7035075136330788E-6</v>
      </c>
    </row>
    <row r="16" spans="1:44">
      <c r="A16" s="184" t="s">
        <v>21</v>
      </c>
      <c r="B16" s="185"/>
      <c r="C16" s="186"/>
      <c r="D16" s="115"/>
      <c r="E16" s="344"/>
      <c r="F16" s="372"/>
      <c r="G16" s="343">
        <v>0</v>
      </c>
      <c r="H16" s="373">
        <v>0</v>
      </c>
      <c r="I16" s="343">
        <v>0</v>
      </c>
      <c r="J16" s="373">
        <v>0</v>
      </c>
      <c r="K16" s="343">
        <v>0</v>
      </c>
      <c r="L16" s="373">
        <v>0</v>
      </c>
      <c r="M16" s="343">
        <v>0</v>
      </c>
      <c r="N16" s="373">
        <v>0</v>
      </c>
      <c r="O16" s="344"/>
      <c r="P16" s="344"/>
      <c r="Q16" s="344"/>
      <c r="R16" s="344"/>
      <c r="S16" s="344"/>
      <c r="T16" s="344"/>
    </row>
    <row r="17" spans="1:47">
      <c r="A17" s="184" t="s">
        <v>22</v>
      </c>
      <c r="B17" s="185"/>
      <c r="C17" s="186"/>
      <c r="D17" s="115"/>
      <c r="E17" s="368"/>
      <c r="F17" s="369"/>
      <c r="G17" s="370">
        <v>0</v>
      </c>
      <c r="H17" s="371">
        <v>0</v>
      </c>
      <c r="I17" s="370">
        <v>0</v>
      </c>
      <c r="J17" s="371">
        <v>0</v>
      </c>
      <c r="K17" s="370">
        <v>0</v>
      </c>
      <c r="L17" s="371">
        <v>0</v>
      </c>
      <c r="M17" s="370">
        <v>0</v>
      </c>
      <c r="N17" s="371">
        <v>0</v>
      </c>
      <c r="O17" s="368"/>
      <c r="P17" s="368"/>
      <c r="Q17" s="368"/>
      <c r="R17" s="368"/>
      <c r="S17" s="368"/>
      <c r="T17" s="368"/>
    </row>
    <row r="18" spans="1:47">
      <c r="A18" s="184" t="s">
        <v>224</v>
      </c>
      <c r="B18" s="185"/>
      <c r="C18" s="186"/>
      <c r="D18" s="115"/>
      <c r="E18" s="374"/>
      <c r="F18" s="375"/>
      <c r="G18" s="376">
        <v>12.18500283749561</v>
      </c>
      <c r="H18" s="377">
        <v>0.23408499146682615</v>
      </c>
      <c r="I18" s="376">
        <v>9.1459417413201436</v>
      </c>
      <c r="J18" s="377">
        <v>0.44259953758098725</v>
      </c>
      <c r="K18" s="376">
        <v>14.730515564707476</v>
      </c>
      <c r="L18" s="377">
        <v>0.19762336409915093</v>
      </c>
      <c r="M18" s="376">
        <v>12.378629181399978</v>
      </c>
      <c r="N18" s="377">
        <v>0.89572022080949942</v>
      </c>
      <c r="O18" s="374">
        <v>20.684999999999999</v>
      </c>
      <c r="P18" s="374">
        <f>O18*0.08</f>
        <v>1.6547999999999998</v>
      </c>
      <c r="Q18" s="374">
        <v>21.015209218436876</v>
      </c>
      <c r="R18" s="374">
        <f>Q18*0.08</f>
        <v>1.68121673747495</v>
      </c>
      <c r="S18" s="374">
        <f t="shared" si="2"/>
        <v>90.140298543360089</v>
      </c>
      <c r="T18" s="374">
        <f t="shared" si="3"/>
        <v>5.1060448514314132</v>
      </c>
    </row>
    <row r="19" spans="1:47" s="94" customFormat="1">
      <c r="A19" s="115"/>
      <c r="B19" s="115"/>
      <c r="C19" s="115"/>
      <c r="D19" s="115"/>
      <c r="E19" s="378"/>
      <c r="F19" s="378"/>
      <c r="G19" s="378"/>
      <c r="H19" s="378"/>
      <c r="I19" s="378"/>
      <c r="J19" s="378"/>
      <c r="K19" s="378"/>
      <c r="L19" s="378"/>
      <c r="M19" s="378"/>
      <c r="N19" s="378"/>
      <c r="O19" s="378"/>
      <c r="P19" s="378"/>
      <c r="Q19" s="378"/>
      <c r="R19" s="378"/>
      <c r="S19" s="378"/>
      <c r="T19" s="378"/>
    </row>
    <row r="20" spans="1:47" s="94" customFormat="1">
      <c r="A20" s="193" t="s">
        <v>11</v>
      </c>
      <c r="B20" s="194"/>
      <c r="C20" s="194"/>
      <c r="D20" s="115"/>
      <c r="E20" s="364"/>
      <c r="F20" s="364"/>
      <c r="G20" s="364">
        <f t="shared" ref="G20:N20" si="4">SUM(G8:G19)</f>
        <v>91.557004939999985</v>
      </c>
      <c r="H20" s="364">
        <f t="shared" si="4"/>
        <v>4.9283818899999954</v>
      </c>
      <c r="I20" s="364">
        <f t="shared" si="4"/>
        <v>110.31754529241904</v>
      </c>
      <c r="J20" s="364">
        <f t="shared" si="4"/>
        <v>8.4797912475809731</v>
      </c>
      <c r="K20" s="364">
        <f t="shared" si="4"/>
        <v>108.96423347590085</v>
      </c>
      <c r="L20" s="364">
        <f t="shared" si="4"/>
        <v>8.6124407340991453</v>
      </c>
      <c r="M20" s="364">
        <f t="shared" si="4"/>
        <v>131.65758028919046</v>
      </c>
      <c r="N20" s="364">
        <f t="shared" si="4"/>
        <v>10.583766510809495</v>
      </c>
      <c r="O20" s="364">
        <f t="shared" ref="O20:T20" si="5">SUM(O8:O19)</f>
        <v>166.23817</v>
      </c>
      <c r="P20" s="364">
        <f t="shared" si="5"/>
        <v>13.299053600000001</v>
      </c>
      <c r="Q20" s="364">
        <f t="shared" si="5"/>
        <v>135.45850633554903</v>
      </c>
      <c r="R20" s="364">
        <f t="shared" si="5"/>
        <v>10.836680506843924</v>
      </c>
      <c r="S20" s="364">
        <f t="shared" si="5"/>
        <v>744.19304033305957</v>
      </c>
      <c r="T20" s="364">
        <f t="shared" si="5"/>
        <v>56.740114489333529</v>
      </c>
    </row>
    <row r="21" spans="1:47" s="94" customFormat="1">
      <c r="A21" s="115"/>
      <c r="B21" s="115"/>
      <c r="C21" s="115"/>
      <c r="D21" s="115"/>
      <c r="E21" s="378"/>
      <c r="F21" s="378"/>
      <c r="G21" s="378"/>
      <c r="H21" s="378"/>
      <c r="I21" s="378"/>
      <c r="J21" s="378"/>
      <c r="K21" s="378"/>
      <c r="L21" s="378"/>
      <c r="M21" s="378"/>
      <c r="N21" s="378"/>
      <c r="O21" s="378"/>
      <c r="P21" s="378"/>
      <c r="Q21" s="378"/>
      <c r="R21" s="378"/>
      <c r="S21" s="378"/>
      <c r="T21" s="378"/>
    </row>
    <row r="22" spans="1:47">
      <c r="A22" s="196" t="s">
        <v>16</v>
      </c>
      <c r="B22" s="197"/>
      <c r="C22" s="197"/>
      <c r="D22" s="115"/>
      <c r="E22" s="475"/>
      <c r="F22" s="476"/>
      <c r="G22" s="473">
        <f>+SUM(G20:H20)</f>
        <v>96.485386829999982</v>
      </c>
      <c r="H22" s="474"/>
      <c r="I22" s="473">
        <f>+SUM(I20:J20)</f>
        <v>118.79733654000002</v>
      </c>
      <c r="J22" s="474"/>
      <c r="K22" s="473">
        <f>+SUM(K20:L20)</f>
        <v>117.57667420999999</v>
      </c>
      <c r="L22" s="474"/>
      <c r="M22" s="473">
        <f>+SUM(M20:N20)</f>
        <v>142.24134679999995</v>
      </c>
      <c r="N22" s="474"/>
      <c r="O22" s="473">
        <f>+SUM(O20:P20)</f>
        <v>179.5372236</v>
      </c>
      <c r="P22" s="474"/>
      <c r="Q22" s="473">
        <f>+SUM(Q20:R20)</f>
        <v>146.29518684239295</v>
      </c>
      <c r="R22" s="474"/>
      <c r="S22" s="473">
        <f>+SUM(S20:T20)</f>
        <v>800.93315482239313</v>
      </c>
      <c r="T22" s="474"/>
    </row>
    <row r="23" spans="1:47">
      <c r="A23" s="93"/>
      <c r="B23" s="93"/>
      <c r="C23" s="93"/>
      <c r="D23" s="115"/>
      <c r="E23" s="93"/>
      <c r="F23" s="93"/>
      <c r="G23" s="93"/>
      <c r="H23" s="93"/>
      <c r="I23" s="93"/>
      <c r="J23" s="93"/>
      <c r="K23" s="93"/>
      <c r="L23" s="93"/>
      <c r="M23" s="93"/>
      <c r="N23" s="93"/>
      <c r="O23" s="93"/>
      <c r="P23" s="93"/>
      <c r="Q23" s="93"/>
      <c r="R23" s="93"/>
      <c r="S23" s="93"/>
      <c r="T23" s="93"/>
      <c r="U23" s="93"/>
      <c r="V23" s="93"/>
      <c r="W23" s="93"/>
      <c r="X23" s="93"/>
      <c r="Y23" s="115"/>
      <c r="Z23" s="93"/>
      <c r="AA23" s="93"/>
      <c r="AB23" s="93"/>
      <c r="AC23" s="93"/>
      <c r="AD23" s="93"/>
      <c r="AE23" s="93"/>
      <c r="AF23" s="93"/>
      <c r="AG23" s="93"/>
      <c r="AH23" s="93"/>
      <c r="AI23" s="93"/>
      <c r="AJ23" s="93"/>
      <c r="AK23" s="93"/>
      <c r="AL23" s="115"/>
      <c r="AM23" s="93"/>
      <c r="AN23" s="93"/>
      <c r="AO23" s="93"/>
      <c r="AP23" s="93"/>
      <c r="AQ23" s="93"/>
      <c r="AR23" s="115"/>
      <c r="AS23" s="93"/>
      <c r="AT23" s="93"/>
      <c r="AU23" s="93"/>
    </row>
    <row r="24" spans="1:47">
      <c r="A24" s="198"/>
      <c r="B24" s="93"/>
      <c r="C24" s="93"/>
      <c r="D24" s="93"/>
      <c r="V24" s="93"/>
      <c r="W24" s="93"/>
      <c r="X24" s="93"/>
      <c r="Y24" s="115"/>
      <c r="Z24" s="93"/>
      <c r="AA24" s="93"/>
      <c r="AB24" s="93"/>
      <c r="AC24" s="93"/>
      <c r="AD24" s="93"/>
      <c r="AE24" s="93"/>
      <c r="AF24" s="93"/>
      <c r="AG24" s="93"/>
      <c r="AH24" s="93"/>
      <c r="AI24" s="93"/>
      <c r="AJ24" s="93"/>
      <c r="AK24" s="93"/>
      <c r="AL24" s="115"/>
      <c r="AM24" s="93"/>
      <c r="AN24" s="93"/>
      <c r="AO24" s="93"/>
      <c r="AP24" s="93"/>
      <c r="AQ24" s="93"/>
      <c r="AR24" s="93"/>
      <c r="AS24" s="93"/>
      <c r="AT24" s="93"/>
      <c r="AU24" s="93"/>
    </row>
    <row r="25" spans="1:47">
      <c r="H25" s="242"/>
      <c r="J25" s="242"/>
      <c r="L25" s="242"/>
      <c r="N25" s="242"/>
    </row>
    <row r="26" spans="1:47">
      <c r="D26" s="91" t="s">
        <v>410</v>
      </c>
      <c r="E26" s="91" t="s">
        <v>417</v>
      </c>
      <c r="H26" s="242"/>
      <c r="J26" s="242"/>
      <c r="L26" s="242"/>
      <c r="N26" s="242"/>
    </row>
    <row r="27" spans="1:47">
      <c r="E27" s="91" t="s">
        <v>418</v>
      </c>
    </row>
    <row r="34" spans="1:1">
      <c r="A34" s="199"/>
    </row>
    <row r="36" spans="1:1">
      <c r="A36" s="91"/>
    </row>
  </sheetData>
  <mergeCells count="19">
    <mergeCell ref="D10:D11"/>
    <mergeCell ref="K5:L6"/>
    <mergeCell ref="G22:H22"/>
    <mergeCell ref="I22:J22"/>
    <mergeCell ref="K22:L22"/>
    <mergeCell ref="Q22:R22"/>
    <mergeCell ref="S22:T22"/>
    <mergeCell ref="E22:F22"/>
    <mergeCell ref="H1:L2"/>
    <mergeCell ref="E1:E2"/>
    <mergeCell ref="E5:F6"/>
    <mergeCell ref="G5:H6"/>
    <mergeCell ref="I5:J6"/>
    <mergeCell ref="S5:T6"/>
    <mergeCell ref="Q5:R6"/>
    <mergeCell ref="M5:N6"/>
    <mergeCell ref="O5:P6"/>
    <mergeCell ref="M22:N22"/>
    <mergeCell ref="O22:P22"/>
  </mergeCells>
  <phoneticPr fontId="0" type="noConversion"/>
  <hyperlinks>
    <hyperlink ref="E1:E2" location="Index!A1" display="Home"/>
    <hyperlink ref="H1:L2" location="'Historic Capex Instructions'!A1" display="Link to Capex Instructions - Table 6.2"/>
    <hyperlink ref="H1:J2" location="'Historic Capex Instructions'!A1" display="Link to Capex Instructions"/>
  </hyperlinks>
  <pageMargins left="0.19685039370078741" right="0.19685039370078741" top="0.39370078740157483" bottom="0.39370078740157483" header="0.19685039370078741" footer="0.19685039370078741"/>
  <pageSetup paperSize="9" scale="64" orientation="landscape" r:id="rId1"/>
  <headerFooter alignWithMargins="0"/>
  <colBreaks count="1" manualBreakCount="1">
    <brk id="28" max="27" man="1"/>
  </colBreaks>
</worksheet>
</file>

<file path=xl/worksheets/sheet16.xml><?xml version="1.0" encoding="utf-8"?>
<worksheet xmlns="http://schemas.openxmlformats.org/spreadsheetml/2006/main" xmlns:r="http://schemas.openxmlformats.org/officeDocument/2006/relationships">
  <sheetPr>
    <pageSetUpPr fitToPage="1"/>
  </sheetPr>
  <dimension ref="A1:S97"/>
  <sheetViews>
    <sheetView zoomScale="75" zoomScaleNormal="75" workbookViewId="0">
      <pane xSplit="4" ySplit="11" topLeftCell="E12" activePane="bottomRight" state="frozen"/>
      <selection activeCell="L23" sqref="L23"/>
      <selection pane="topRight" activeCell="L23" sqref="L23"/>
      <selection pane="bottomLeft" activeCell="L23" sqref="L23"/>
      <selection pane="bottomRight" activeCell="E12" sqref="E12"/>
    </sheetView>
  </sheetViews>
  <sheetFormatPr defaultRowHeight="16.5" outlineLevelRow="1"/>
  <cols>
    <col min="1" max="1" width="11.140625" style="89" customWidth="1"/>
    <col min="2" max="2" width="43.28515625" style="89" bestFit="1" customWidth="1"/>
    <col min="3" max="3" width="33.85546875" style="89" customWidth="1"/>
    <col min="4" max="4" width="21.140625" style="89" customWidth="1"/>
    <col min="5" max="5" width="12.5703125" style="89" customWidth="1"/>
    <col min="6" max="13" width="15.7109375" style="89" customWidth="1"/>
    <col min="14" max="14" width="14.42578125" style="89" customWidth="1"/>
    <col min="15" max="15" width="50.7109375" style="89" customWidth="1"/>
    <col min="16" max="16" width="20.28515625" style="89" customWidth="1"/>
    <col min="17" max="17" width="23.140625" style="89" customWidth="1"/>
    <col min="18" max="18" width="115.42578125" style="296" bestFit="1" customWidth="1"/>
    <col min="19" max="16384" width="9.140625" style="89"/>
  </cols>
  <sheetData>
    <row r="1" spans="1:19">
      <c r="A1" s="91" t="s">
        <v>136</v>
      </c>
      <c r="J1" s="180"/>
      <c r="K1" s="180"/>
      <c r="N1" s="94"/>
      <c r="R1" s="89"/>
    </row>
    <row r="2" spans="1:19">
      <c r="C2" s="91"/>
      <c r="J2" s="180"/>
      <c r="K2" s="180"/>
      <c r="N2" s="94"/>
      <c r="R2" s="89"/>
    </row>
    <row r="3" spans="1:19">
      <c r="C3" s="94"/>
      <c r="D3" s="94"/>
      <c r="F3" s="433" t="s">
        <v>0</v>
      </c>
      <c r="I3" s="502" t="s">
        <v>77</v>
      </c>
      <c r="J3" s="503"/>
      <c r="K3" s="180"/>
      <c r="M3" s="489" t="s">
        <v>78</v>
      </c>
      <c r="N3" s="490"/>
      <c r="P3" s="200"/>
      <c r="R3" s="89"/>
    </row>
    <row r="4" spans="1:19">
      <c r="F4" s="434"/>
      <c r="I4" s="504"/>
      <c r="J4" s="505"/>
      <c r="K4" s="180"/>
      <c r="M4" s="491"/>
      <c r="N4" s="492"/>
      <c r="P4" s="200"/>
      <c r="R4" s="89"/>
    </row>
    <row r="5" spans="1:19">
      <c r="A5" s="139"/>
      <c r="B5" s="139"/>
      <c r="C5" s="94"/>
      <c r="D5" s="94"/>
      <c r="E5" s="115"/>
      <c r="K5" s="180"/>
      <c r="R5" s="89"/>
    </row>
    <row r="6" spans="1:19">
      <c r="E6" s="115"/>
      <c r="R6" s="89"/>
    </row>
    <row r="7" spans="1:19" ht="45.75" customHeight="1">
      <c r="A7" s="139" t="s">
        <v>111</v>
      </c>
      <c r="B7" s="139"/>
      <c r="C7" s="94"/>
      <c r="E7" s="115"/>
      <c r="R7" s="89"/>
    </row>
    <row r="8" spans="1:19">
      <c r="C8" s="181"/>
      <c r="E8" s="115"/>
      <c r="F8" s="493" t="s">
        <v>131</v>
      </c>
      <c r="G8" s="494"/>
      <c r="H8" s="494"/>
      <c r="I8" s="494"/>
      <c r="J8" s="494"/>
      <c r="K8" s="494"/>
      <c r="L8" s="494"/>
      <c r="M8" s="495"/>
      <c r="R8" s="89"/>
    </row>
    <row r="9" spans="1:19" ht="12.75" customHeight="1">
      <c r="E9" s="115"/>
      <c r="F9" s="496"/>
      <c r="G9" s="497"/>
      <c r="H9" s="497"/>
      <c r="I9" s="497"/>
      <c r="J9" s="497"/>
      <c r="K9" s="497"/>
      <c r="L9" s="497"/>
      <c r="M9" s="498"/>
      <c r="N9" s="115"/>
      <c r="R9" s="89"/>
    </row>
    <row r="10" spans="1:19" ht="72.75" customHeight="1">
      <c r="A10" s="91" t="s">
        <v>109</v>
      </c>
      <c r="B10" s="201" t="s">
        <v>110</v>
      </c>
      <c r="C10" s="202" t="s">
        <v>116</v>
      </c>
      <c r="D10" s="203" t="s">
        <v>134</v>
      </c>
      <c r="F10" s="204" t="s">
        <v>253</v>
      </c>
      <c r="G10" s="204" t="s">
        <v>266</v>
      </c>
      <c r="H10" s="204" t="s">
        <v>267</v>
      </c>
      <c r="I10" s="204" t="s">
        <v>268</v>
      </c>
      <c r="J10" s="204" t="s">
        <v>269</v>
      </c>
      <c r="K10" s="204" t="s">
        <v>348</v>
      </c>
      <c r="L10" s="204" t="s">
        <v>349</v>
      </c>
      <c r="M10" s="128" t="s">
        <v>7</v>
      </c>
      <c r="O10" s="205" t="s">
        <v>70</v>
      </c>
      <c r="P10" s="205" t="s">
        <v>132</v>
      </c>
      <c r="Q10" s="205" t="s">
        <v>321</v>
      </c>
      <c r="R10" s="205" t="s">
        <v>172</v>
      </c>
    </row>
    <row r="11" spans="1:19" ht="17.25" thickBot="1">
      <c r="B11" s="201"/>
      <c r="C11" s="206"/>
      <c r="D11" s="115"/>
      <c r="F11" s="207"/>
      <c r="G11" s="207"/>
      <c r="H11" s="207"/>
      <c r="I11" s="207"/>
      <c r="J11" s="207"/>
      <c r="K11" s="207"/>
      <c r="L11" s="207"/>
      <c r="M11" s="207"/>
      <c r="R11" s="89"/>
    </row>
    <row r="12" spans="1:19" ht="16.5" customHeight="1">
      <c r="A12" s="499" t="s">
        <v>309</v>
      </c>
      <c r="B12" s="297" t="s">
        <v>428</v>
      </c>
      <c r="C12" s="499" t="s">
        <v>310</v>
      </c>
      <c r="D12" s="247" t="s">
        <v>124</v>
      </c>
      <c r="F12" s="105"/>
      <c r="G12" s="379">
        <v>0</v>
      </c>
      <c r="H12" s="379">
        <v>0</v>
      </c>
      <c r="I12" s="379">
        <v>0</v>
      </c>
      <c r="J12" s="379">
        <v>0</v>
      </c>
      <c r="K12" s="379">
        <v>0</v>
      </c>
      <c r="L12" s="379">
        <v>0</v>
      </c>
      <c r="M12" s="379">
        <f>SUM(F12:L12)</f>
        <v>0</v>
      </c>
      <c r="O12" s="207" t="s">
        <v>277</v>
      </c>
      <c r="P12" s="213" t="s">
        <v>353</v>
      </c>
      <c r="Q12" s="243">
        <v>0</v>
      </c>
      <c r="R12" s="292"/>
    </row>
    <row r="13" spans="1:19">
      <c r="A13" s="500"/>
      <c r="B13" s="191" t="s">
        <v>429</v>
      </c>
      <c r="C13" s="500"/>
      <c r="D13" s="248" t="s">
        <v>15</v>
      </c>
      <c r="F13" s="105"/>
      <c r="G13" s="379">
        <v>-0.5986543368177043</v>
      </c>
      <c r="H13" s="379">
        <v>1.1959480229423993</v>
      </c>
      <c r="I13" s="379">
        <v>0.77153059736698826</v>
      </c>
      <c r="J13" s="379">
        <v>0.65329678396592872</v>
      </c>
      <c r="K13" s="379">
        <v>0.1015636382001554</v>
      </c>
      <c r="L13" s="379">
        <v>7.648758047666928E-3</v>
      </c>
      <c r="M13" s="379">
        <f t="shared" ref="M13:M76" si="0">SUM(F13:L13)</f>
        <v>2.1313334637054346</v>
      </c>
      <c r="O13" s="105" t="s">
        <v>277</v>
      </c>
      <c r="P13" s="214" t="s">
        <v>353</v>
      </c>
      <c r="Q13" s="244">
        <v>3.0660828600000003</v>
      </c>
      <c r="R13" s="293"/>
    </row>
    <row r="14" spans="1:19">
      <c r="A14" s="500"/>
      <c r="B14" s="191" t="s">
        <v>430</v>
      </c>
      <c r="C14" s="500"/>
      <c r="D14" s="248" t="s">
        <v>373</v>
      </c>
      <c r="F14" s="105"/>
      <c r="G14" s="379">
        <v>0.30739714435241799</v>
      </c>
      <c r="H14" s="379">
        <v>1.4165390878798916E-2</v>
      </c>
      <c r="I14" s="379">
        <v>2.1222381335130063</v>
      </c>
      <c r="J14" s="379">
        <v>4.8994449336198134</v>
      </c>
      <c r="K14" s="379">
        <v>1.9009220904512749</v>
      </c>
      <c r="L14" s="379">
        <v>0</v>
      </c>
      <c r="M14" s="379">
        <f t="shared" si="0"/>
        <v>9.2441676928153118</v>
      </c>
      <c r="O14" s="105" t="s">
        <v>277</v>
      </c>
      <c r="P14" s="214" t="s">
        <v>353</v>
      </c>
      <c r="Q14" s="244">
        <v>10.138908050000001</v>
      </c>
      <c r="R14" s="293"/>
      <c r="S14" s="245"/>
    </row>
    <row r="15" spans="1:19">
      <c r="A15" s="500"/>
      <c r="B15" s="191" t="s">
        <v>431</v>
      </c>
      <c r="C15" s="500"/>
      <c r="D15" s="192" t="s">
        <v>124</v>
      </c>
      <c r="F15" s="105"/>
      <c r="G15" s="379">
        <v>0</v>
      </c>
      <c r="H15" s="379">
        <v>3.4930199154756718E-3</v>
      </c>
      <c r="I15" s="379">
        <v>1.417097552763982</v>
      </c>
      <c r="J15" s="379">
        <v>3.8084074635724146</v>
      </c>
      <c r="K15" s="379">
        <v>2.066364271319276</v>
      </c>
      <c r="L15" s="379">
        <v>0</v>
      </c>
      <c r="M15" s="379">
        <f t="shared" si="0"/>
        <v>7.295362307571148</v>
      </c>
      <c r="O15" s="105" t="s">
        <v>277</v>
      </c>
      <c r="P15" s="214" t="s">
        <v>353</v>
      </c>
      <c r="Q15" s="244">
        <v>7.4314089400000007</v>
      </c>
      <c r="R15" s="293"/>
      <c r="S15" s="245"/>
    </row>
    <row r="16" spans="1:19">
      <c r="A16" s="500"/>
      <c r="B16" s="191" t="s">
        <v>432</v>
      </c>
      <c r="C16" s="500"/>
      <c r="D16" s="192" t="s">
        <v>373</v>
      </c>
      <c r="F16" s="105"/>
      <c r="G16" s="379">
        <v>3.8526552308064401</v>
      </c>
      <c r="H16" s="379">
        <v>6.8151962181659398</v>
      </c>
      <c r="I16" s="379">
        <v>2.4884520003668253</v>
      </c>
      <c r="J16" s="379">
        <v>1.392376146482466</v>
      </c>
      <c r="K16" s="379">
        <v>1.8424397791532543</v>
      </c>
      <c r="L16" s="379">
        <v>0</v>
      </c>
      <c r="M16" s="379">
        <f t="shared" si="0"/>
        <v>16.391119374974924</v>
      </c>
      <c r="O16" s="105" t="s">
        <v>276</v>
      </c>
      <c r="P16" s="214" t="s">
        <v>353</v>
      </c>
      <c r="Q16" s="244">
        <v>18.5851617</v>
      </c>
      <c r="R16" s="293"/>
      <c r="S16" s="245"/>
    </row>
    <row r="17" spans="1:19">
      <c r="A17" s="500"/>
      <c r="B17" s="191" t="s">
        <v>433</v>
      </c>
      <c r="C17" s="500"/>
      <c r="D17" s="192" t="s">
        <v>124</v>
      </c>
      <c r="F17" s="105"/>
      <c r="G17" s="379">
        <v>0.14666581875789428</v>
      </c>
      <c r="H17" s="379">
        <v>0.15275685444101733</v>
      </c>
      <c r="I17" s="379">
        <v>7.8794584525951391E-3</v>
      </c>
      <c r="J17" s="379">
        <v>0.70243233580349385</v>
      </c>
      <c r="K17" s="379">
        <v>2.3140114908957012</v>
      </c>
      <c r="L17" s="379">
        <v>1.6995883288703573</v>
      </c>
      <c r="M17" s="379">
        <f t="shared" si="0"/>
        <v>5.0233342872210587</v>
      </c>
      <c r="O17" s="105" t="s">
        <v>277</v>
      </c>
      <c r="P17" s="214" t="s">
        <v>353</v>
      </c>
      <c r="Q17" s="244">
        <v>4.6703381399999992</v>
      </c>
      <c r="R17" s="293"/>
      <c r="S17" s="245"/>
    </row>
    <row r="18" spans="1:19">
      <c r="A18" s="500"/>
      <c r="B18" s="191" t="s">
        <v>434</v>
      </c>
      <c r="C18" s="500"/>
      <c r="D18" s="192" t="s">
        <v>124</v>
      </c>
      <c r="F18" s="105"/>
      <c r="G18" s="379">
        <v>0</v>
      </c>
      <c r="H18" s="379">
        <v>1.0912961124869905E-2</v>
      </c>
      <c r="I18" s="379">
        <v>1.6497369127547217E-2</v>
      </c>
      <c r="J18" s="379">
        <v>3.996253668621315</v>
      </c>
      <c r="K18" s="379">
        <v>3.7676499232105867</v>
      </c>
      <c r="L18" s="379">
        <v>3.3707896718485264</v>
      </c>
      <c r="M18" s="379">
        <f t="shared" si="0"/>
        <v>11.162103593932844</v>
      </c>
      <c r="O18" s="105" t="s">
        <v>277</v>
      </c>
      <c r="P18" s="214" t="s">
        <v>353</v>
      </c>
      <c r="Q18" s="244">
        <v>17.943987740000001</v>
      </c>
      <c r="R18" s="293" t="s">
        <v>357</v>
      </c>
      <c r="S18" s="245"/>
    </row>
    <row r="19" spans="1:19">
      <c r="A19" s="500"/>
      <c r="B19" s="191" t="s">
        <v>435</v>
      </c>
      <c r="C19" s="500"/>
      <c r="D19" s="192" t="s">
        <v>124</v>
      </c>
      <c r="F19" s="105"/>
      <c r="G19" s="379">
        <v>0.91411067144614966</v>
      </c>
      <c r="H19" s="379">
        <v>1.378840173485103</v>
      </c>
      <c r="I19" s="379">
        <v>0.77669957483557561</v>
      </c>
      <c r="J19" s="379">
        <v>0.42479965165682598</v>
      </c>
      <c r="K19" s="379">
        <v>1.7948579485721494E-2</v>
      </c>
      <c r="L19" s="379">
        <v>0</v>
      </c>
      <c r="M19" s="379">
        <f t="shared" si="0"/>
        <v>3.5123986509093763</v>
      </c>
      <c r="O19" s="105" t="s">
        <v>277</v>
      </c>
      <c r="P19" s="214" t="s">
        <v>353</v>
      </c>
      <c r="Q19" s="244">
        <v>3.3977603900000006</v>
      </c>
      <c r="R19" s="293"/>
      <c r="S19" s="245"/>
    </row>
    <row r="20" spans="1:19">
      <c r="A20" s="500"/>
      <c r="B20" s="191" t="s">
        <v>436</v>
      </c>
      <c r="C20" s="500"/>
      <c r="D20" s="192" t="s">
        <v>124</v>
      </c>
      <c r="F20" s="105"/>
      <c r="G20" s="379">
        <v>0</v>
      </c>
      <c r="H20" s="379">
        <v>0</v>
      </c>
      <c r="I20" s="379">
        <v>0</v>
      </c>
      <c r="J20" s="379">
        <v>0</v>
      </c>
      <c r="K20" s="379">
        <v>0</v>
      </c>
      <c r="L20" s="379">
        <v>0</v>
      </c>
      <c r="M20" s="379">
        <f t="shared" si="0"/>
        <v>0</v>
      </c>
      <c r="O20" s="105" t="s">
        <v>277</v>
      </c>
      <c r="P20" s="214" t="s">
        <v>353</v>
      </c>
      <c r="Q20" s="244">
        <v>0</v>
      </c>
      <c r="R20" s="293"/>
      <c r="S20" s="245"/>
    </row>
    <row r="21" spans="1:19">
      <c r="A21" s="500"/>
      <c r="B21" s="191" t="s">
        <v>437</v>
      </c>
      <c r="C21" s="500"/>
      <c r="D21" s="192" t="s">
        <v>124</v>
      </c>
      <c r="F21" s="105"/>
      <c r="G21" s="379">
        <v>3.2885305634657009</v>
      </c>
      <c r="H21" s="379">
        <v>3.0490721215645253</v>
      </c>
      <c r="I21" s="379">
        <v>11.28275141994725</v>
      </c>
      <c r="J21" s="379">
        <v>16.180843351401787</v>
      </c>
      <c r="K21" s="379">
        <v>9.7070919840077536</v>
      </c>
      <c r="L21" s="379">
        <v>3.4395201539602311</v>
      </c>
      <c r="M21" s="379">
        <f t="shared" si="0"/>
        <v>46.947809594347248</v>
      </c>
      <c r="O21" s="105" t="s">
        <v>277</v>
      </c>
      <c r="P21" s="214" t="s">
        <v>353</v>
      </c>
      <c r="Q21" s="244">
        <v>46.49398454</v>
      </c>
      <c r="R21" s="293"/>
      <c r="S21" s="245"/>
    </row>
    <row r="22" spans="1:19">
      <c r="A22" s="500"/>
      <c r="B22" s="191" t="s">
        <v>438</v>
      </c>
      <c r="C22" s="500"/>
      <c r="D22" s="192" t="s">
        <v>15</v>
      </c>
      <c r="F22" s="105"/>
      <c r="G22" s="379">
        <v>2.6776323866766965E-2</v>
      </c>
      <c r="H22" s="379">
        <v>0.46900944119437049</v>
      </c>
      <c r="I22" s="379">
        <v>0.67517158617624085</v>
      </c>
      <c r="J22" s="379">
        <v>0.10925123494000751</v>
      </c>
      <c r="K22" s="379">
        <v>0.22669873283080394</v>
      </c>
      <c r="L22" s="379">
        <v>0</v>
      </c>
      <c r="M22" s="379">
        <f t="shared" si="0"/>
        <v>1.5069073190081896</v>
      </c>
      <c r="O22" s="105" t="s">
        <v>504</v>
      </c>
      <c r="P22" s="214" t="s">
        <v>353</v>
      </c>
      <c r="Q22" s="244">
        <v>1.2801266</v>
      </c>
      <c r="R22" s="293"/>
      <c r="S22" s="245"/>
    </row>
    <row r="23" spans="1:19">
      <c r="A23" s="500"/>
      <c r="B23" s="191" t="s">
        <v>439</v>
      </c>
      <c r="C23" s="500"/>
      <c r="D23" s="192" t="s">
        <v>124</v>
      </c>
      <c r="F23" s="105"/>
      <c r="G23" s="379">
        <v>7.811581120776613</v>
      </c>
      <c r="H23" s="379">
        <v>19.345905790708066</v>
      </c>
      <c r="I23" s="379">
        <v>2.9940066856416609</v>
      </c>
      <c r="J23" s="379">
        <v>2.0619151782487046</v>
      </c>
      <c r="K23" s="379">
        <v>1.3423364647584524</v>
      </c>
      <c r="L23" s="379">
        <v>0.24383121936807742</v>
      </c>
      <c r="M23" s="379">
        <f t="shared" si="0"/>
        <v>33.799576459501573</v>
      </c>
      <c r="O23" s="105" t="s">
        <v>276</v>
      </c>
      <c r="P23" s="214" t="s">
        <v>353</v>
      </c>
      <c r="Q23" s="244">
        <v>48.768876230000004</v>
      </c>
      <c r="R23" s="293" t="s">
        <v>387</v>
      </c>
      <c r="S23" s="245"/>
    </row>
    <row r="24" spans="1:19">
      <c r="A24" s="500"/>
      <c r="B24" s="191" t="s">
        <v>440</v>
      </c>
      <c r="C24" s="500"/>
      <c r="D24" s="192" t="s">
        <v>124</v>
      </c>
      <c r="F24" s="105"/>
      <c r="G24" s="379">
        <v>3.9667543018337061E-2</v>
      </c>
      <c r="H24" s="379">
        <v>0.10948805652136355</v>
      </c>
      <c r="I24" s="379">
        <v>1.0483888267288453</v>
      </c>
      <c r="J24" s="379">
        <v>0.70718642380338637</v>
      </c>
      <c r="K24" s="379">
        <v>1.4896508339320973</v>
      </c>
      <c r="L24" s="379">
        <v>0.38623676276251673</v>
      </c>
      <c r="M24" s="379">
        <f t="shared" si="0"/>
        <v>3.780618446766546</v>
      </c>
      <c r="O24" s="105" t="str">
        <f>+O22</f>
        <v>Operational performance</v>
      </c>
      <c r="P24" s="214" t="s">
        <v>353</v>
      </c>
      <c r="Q24" s="244">
        <v>4.3806730900000002</v>
      </c>
      <c r="R24" s="293"/>
      <c r="S24" s="245"/>
    </row>
    <row r="25" spans="1:19">
      <c r="A25" s="500"/>
      <c r="B25" s="191" t="s">
        <v>441</v>
      </c>
      <c r="C25" s="500"/>
      <c r="D25" s="192" t="s">
        <v>124</v>
      </c>
      <c r="F25" s="105"/>
      <c r="G25" s="379">
        <v>4.1462796207320332E-4</v>
      </c>
      <c r="H25" s="379">
        <v>1.7761824414066275E-3</v>
      </c>
      <c r="I25" s="379">
        <v>0.25156798114708467</v>
      </c>
      <c r="J25" s="379">
        <v>0.71561071242904084</v>
      </c>
      <c r="K25" s="379">
        <v>1.8065551631313821</v>
      </c>
      <c r="L25" s="379">
        <v>0</v>
      </c>
      <c r="M25" s="379">
        <f t="shared" si="0"/>
        <v>2.7759246671109876</v>
      </c>
      <c r="O25" s="105" t="s">
        <v>276</v>
      </c>
      <c r="P25" s="214" t="s">
        <v>353</v>
      </c>
      <c r="Q25" s="244">
        <v>3.9285649199999999</v>
      </c>
      <c r="R25" s="293"/>
      <c r="S25" s="245"/>
    </row>
    <row r="26" spans="1:19">
      <c r="A26" s="500"/>
      <c r="B26" s="191" t="s">
        <v>442</v>
      </c>
      <c r="C26" s="500"/>
      <c r="D26" s="192" t="s">
        <v>15</v>
      </c>
      <c r="F26" s="105"/>
      <c r="G26" s="379">
        <v>0</v>
      </c>
      <c r="H26" s="379">
        <v>0</v>
      </c>
      <c r="I26" s="379">
        <v>0</v>
      </c>
      <c r="J26" s="379">
        <v>0</v>
      </c>
      <c r="K26" s="379">
        <v>0</v>
      </c>
      <c r="L26" s="379">
        <v>0</v>
      </c>
      <c r="M26" s="379">
        <f t="shared" si="0"/>
        <v>0</v>
      </c>
      <c r="O26" s="105" t="s">
        <v>276</v>
      </c>
      <c r="P26" s="214" t="s">
        <v>353</v>
      </c>
      <c r="Q26" s="244">
        <v>0</v>
      </c>
      <c r="R26" s="293"/>
      <c r="S26" s="245"/>
    </row>
    <row r="27" spans="1:19">
      <c r="A27" s="500"/>
      <c r="B27" s="191" t="s">
        <v>443</v>
      </c>
      <c r="C27" s="500"/>
      <c r="D27" s="192" t="s">
        <v>15</v>
      </c>
      <c r="F27" s="105"/>
      <c r="G27" s="379">
        <v>0</v>
      </c>
      <c r="H27" s="379">
        <v>0</v>
      </c>
      <c r="I27" s="379">
        <v>0</v>
      </c>
      <c r="J27" s="379">
        <v>0</v>
      </c>
      <c r="K27" s="379">
        <v>0</v>
      </c>
      <c r="L27" s="379">
        <v>0</v>
      </c>
      <c r="M27" s="379">
        <f t="shared" si="0"/>
        <v>0</v>
      </c>
      <c r="O27" s="105" t="s">
        <v>276</v>
      </c>
      <c r="P27" s="214" t="s">
        <v>353</v>
      </c>
      <c r="Q27" s="244">
        <v>0</v>
      </c>
      <c r="R27" s="293"/>
      <c r="S27" s="245"/>
    </row>
    <row r="28" spans="1:19">
      <c r="A28" s="500"/>
      <c r="B28" s="191" t="s">
        <v>444</v>
      </c>
      <c r="C28" s="500"/>
      <c r="D28" s="192" t="s">
        <v>276</v>
      </c>
      <c r="E28" s="94"/>
      <c r="F28" s="105"/>
      <c r="G28" s="379">
        <v>2.2084621956096822</v>
      </c>
      <c r="H28" s="379">
        <v>3.5531362972855343</v>
      </c>
      <c r="I28" s="379">
        <v>0.23848231760695662</v>
      </c>
      <c r="J28" s="379">
        <v>0.14294349839467826</v>
      </c>
      <c r="K28" s="379">
        <v>3.818333586854417</v>
      </c>
      <c r="L28" s="379">
        <v>0.6011200070017918</v>
      </c>
      <c r="M28" s="379">
        <f t="shared" si="0"/>
        <v>10.562477902753059</v>
      </c>
      <c r="N28" s="94"/>
      <c r="O28" s="105" t="s">
        <v>276</v>
      </c>
      <c r="P28" s="215" t="s">
        <v>353</v>
      </c>
      <c r="Q28" s="244">
        <v>13.990932660000002</v>
      </c>
      <c r="R28" s="293"/>
      <c r="S28" s="245"/>
    </row>
    <row r="29" spans="1:19">
      <c r="A29" s="500"/>
      <c r="B29" s="191" t="s">
        <v>445</v>
      </c>
      <c r="C29" s="500"/>
      <c r="D29" s="192" t="s">
        <v>373</v>
      </c>
      <c r="E29" s="94"/>
      <c r="F29" s="105"/>
      <c r="G29" s="379">
        <v>0.15846742145095608</v>
      </c>
      <c r="H29" s="379">
        <v>-2.1620498191416665E-3</v>
      </c>
      <c r="I29" s="379">
        <v>4.7578920063657245E-3</v>
      </c>
      <c r="J29" s="379">
        <v>1.51024274432205E-2</v>
      </c>
      <c r="K29" s="379">
        <v>0.3447842934297603</v>
      </c>
      <c r="L29" s="379">
        <v>4.5569008326880704E-3</v>
      </c>
      <c r="M29" s="379">
        <f t="shared" si="0"/>
        <v>0.52550688534384904</v>
      </c>
      <c r="N29" s="94"/>
      <c r="O29" s="105" t="s">
        <v>504</v>
      </c>
      <c r="P29" s="215" t="s">
        <v>353</v>
      </c>
      <c r="Q29" s="244">
        <v>0.52936966000000008</v>
      </c>
      <c r="R29" s="293"/>
      <c r="S29" s="245"/>
    </row>
    <row r="30" spans="1:19">
      <c r="A30" s="500"/>
      <c r="B30" s="191" t="s">
        <v>446</v>
      </c>
      <c r="C30" s="500"/>
      <c r="D30" s="192" t="s">
        <v>373</v>
      </c>
      <c r="F30" s="105"/>
      <c r="G30" s="379">
        <v>0</v>
      </c>
      <c r="H30" s="379">
        <v>7.5367297114466939E-3</v>
      </c>
      <c r="I30" s="379">
        <v>0.28849615548584728</v>
      </c>
      <c r="J30" s="379">
        <v>1.6527257299163589</v>
      </c>
      <c r="K30" s="379">
        <v>2.3261600253220558</v>
      </c>
      <c r="L30" s="379">
        <v>0</v>
      </c>
      <c r="M30" s="379">
        <f t="shared" si="0"/>
        <v>4.2749186404357085</v>
      </c>
      <c r="O30" s="105" t="s">
        <v>504</v>
      </c>
      <c r="P30" s="214" t="s">
        <v>353</v>
      </c>
      <c r="Q30" s="244">
        <v>4.3393421999999999</v>
      </c>
      <c r="R30" s="293"/>
      <c r="S30" s="245"/>
    </row>
    <row r="31" spans="1:19">
      <c r="A31" s="500"/>
      <c r="B31" s="191" t="s">
        <v>447</v>
      </c>
      <c r="C31" s="500"/>
      <c r="D31" s="192" t="s">
        <v>15</v>
      </c>
      <c r="E31" s="94"/>
      <c r="F31" s="105"/>
      <c r="G31" s="379">
        <v>0.54509767372710982</v>
      </c>
      <c r="H31" s="379">
        <v>0.5397517341924839</v>
      </c>
      <c r="I31" s="379">
        <v>0.24319787570229637</v>
      </c>
      <c r="J31" s="379">
        <v>0.22004574444646982</v>
      </c>
      <c r="K31" s="379">
        <v>1.4465970948165026</v>
      </c>
      <c r="L31" s="379">
        <v>0</v>
      </c>
      <c r="M31" s="379">
        <f t="shared" si="0"/>
        <v>2.9946901228848626</v>
      </c>
      <c r="N31" s="94"/>
      <c r="O31" s="105" t="s">
        <v>504</v>
      </c>
      <c r="P31" s="215" t="s">
        <v>353</v>
      </c>
      <c r="Q31" s="244">
        <v>4.9355429900000001</v>
      </c>
      <c r="R31" s="293"/>
      <c r="S31" s="245"/>
    </row>
    <row r="32" spans="1:19">
      <c r="A32" s="500"/>
      <c r="B32" s="191" t="s">
        <v>448</v>
      </c>
      <c r="C32" s="500"/>
      <c r="D32" s="192" t="s">
        <v>124</v>
      </c>
      <c r="F32" s="105"/>
      <c r="G32" s="379">
        <v>9.0026696575970316E-4</v>
      </c>
      <c r="H32" s="379">
        <v>-2.038185254530292E-2</v>
      </c>
      <c r="I32" s="379">
        <v>0</v>
      </c>
      <c r="J32" s="379">
        <v>0.32978361331254935</v>
      </c>
      <c r="K32" s="379">
        <v>9.2043540000000004</v>
      </c>
      <c r="L32" s="379">
        <v>8.5144044407228954</v>
      </c>
      <c r="M32" s="379">
        <f t="shared" si="0"/>
        <v>18.029060468455903</v>
      </c>
      <c r="O32" s="105" t="s">
        <v>277</v>
      </c>
      <c r="P32" s="214" t="s">
        <v>353</v>
      </c>
      <c r="Q32" s="244">
        <v>26.799542070000001</v>
      </c>
      <c r="R32" s="293" t="s">
        <v>354</v>
      </c>
      <c r="S32" s="245"/>
    </row>
    <row r="33" spans="1:19">
      <c r="A33" s="500"/>
      <c r="B33" s="191" t="s">
        <v>449</v>
      </c>
      <c r="C33" s="500"/>
      <c r="D33" s="192" t="s">
        <v>124</v>
      </c>
      <c r="F33" s="105"/>
      <c r="G33" s="379">
        <v>9.8383078672452857</v>
      </c>
      <c r="H33" s="379">
        <v>3.5801714502241673</v>
      </c>
      <c r="I33" s="379">
        <v>9.4434449935575537E-2</v>
      </c>
      <c r="J33" s="379">
        <v>-3.1758860205692976E-2</v>
      </c>
      <c r="K33" s="379">
        <v>3.7729906473483571E-3</v>
      </c>
      <c r="L33" s="379">
        <v>0</v>
      </c>
      <c r="M33" s="379">
        <f t="shared" si="0"/>
        <v>13.484927897846683</v>
      </c>
      <c r="O33" s="105" t="s">
        <v>277</v>
      </c>
      <c r="P33" s="214" t="s">
        <v>353</v>
      </c>
      <c r="Q33" s="244">
        <v>22.401062040000003</v>
      </c>
      <c r="R33" s="293" t="s">
        <v>358</v>
      </c>
      <c r="S33" s="245"/>
    </row>
    <row r="34" spans="1:19">
      <c r="A34" s="500"/>
      <c r="B34" s="191" t="s">
        <v>450</v>
      </c>
      <c r="C34" s="500"/>
      <c r="D34" s="192" t="s">
        <v>124</v>
      </c>
      <c r="F34" s="105"/>
      <c r="G34" s="379">
        <v>1.2296045790559231</v>
      </c>
      <c r="H34" s="379">
        <v>3.6202010932147792</v>
      </c>
      <c r="I34" s="379">
        <v>1.9474132863359321</v>
      </c>
      <c r="J34" s="379">
        <v>2.08034660719979</v>
      </c>
      <c r="K34" s="379">
        <v>4.8146584972051265</v>
      </c>
      <c r="L34" s="379">
        <v>5.3574093866169505</v>
      </c>
      <c r="M34" s="379">
        <f t="shared" si="0"/>
        <v>19.049633449628502</v>
      </c>
      <c r="O34" s="105" t="s">
        <v>277</v>
      </c>
      <c r="P34" s="214" t="s">
        <v>353</v>
      </c>
      <c r="Q34" s="244">
        <v>22.655781960000002</v>
      </c>
      <c r="R34" s="293" t="s">
        <v>362</v>
      </c>
      <c r="S34" s="245"/>
    </row>
    <row r="35" spans="1:19">
      <c r="A35" s="500"/>
      <c r="B35" s="191" t="s">
        <v>451</v>
      </c>
      <c r="C35" s="500"/>
      <c r="D35" s="192" t="s">
        <v>124</v>
      </c>
      <c r="F35" s="105"/>
      <c r="G35" s="379">
        <v>0.73491727212538183</v>
      </c>
      <c r="H35" s="379">
        <v>8.1409480074932841</v>
      </c>
      <c r="I35" s="379">
        <v>3.3278983805075857</v>
      </c>
      <c r="J35" s="379">
        <v>6.7408557994665982E-2</v>
      </c>
      <c r="K35" s="379">
        <v>0</v>
      </c>
      <c r="L35" s="379">
        <v>0</v>
      </c>
      <c r="M35" s="379">
        <f t="shared" si="0"/>
        <v>12.271172218120917</v>
      </c>
      <c r="O35" s="105" t="s">
        <v>277</v>
      </c>
      <c r="P35" s="214" t="s">
        <v>353</v>
      </c>
      <c r="Q35" s="244">
        <v>15.216389749999999</v>
      </c>
      <c r="R35" s="293"/>
      <c r="S35" s="245"/>
    </row>
    <row r="36" spans="1:19">
      <c r="A36" s="500"/>
      <c r="B36" s="191" t="s">
        <v>452</v>
      </c>
      <c r="C36" s="500"/>
      <c r="D36" s="192" t="s">
        <v>124</v>
      </c>
      <c r="F36" s="105"/>
      <c r="G36" s="379">
        <v>12.169150444145725</v>
      </c>
      <c r="H36" s="379">
        <v>12.223234788345122</v>
      </c>
      <c r="I36" s="379">
        <v>7.9454930744187875</v>
      </c>
      <c r="J36" s="379">
        <v>1.4442573597594717</v>
      </c>
      <c r="K36" s="379">
        <v>0.59697951343649869</v>
      </c>
      <c r="L36" s="379">
        <v>0</v>
      </c>
      <c r="M36" s="379">
        <f t="shared" si="0"/>
        <v>34.3791151801056</v>
      </c>
      <c r="O36" s="105" t="s">
        <v>277</v>
      </c>
      <c r="P36" s="214" t="s">
        <v>353</v>
      </c>
      <c r="Q36" s="244">
        <v>43.204325180000005</v>
      </c>
      <c r="R36" s="293" t="s">
        <v>360</v>
      </c>
      <c r="S36" s="245"/>
    </row>
    <row r="37" spans="1:19">
      <c r="A37" s="500"/>
      <c r="B37" s="191" t="s">
        <v>453</v>
      </c>
      <c r="C37" s="500"/>
      <c r="D37" s="192" t="s">
        <v>15</v>
      </c>
      <c r="F37" s="105"/>
      <c r="G37" s="379">
        <v>-1.9256666059290058E-2</v>
      </c>
      <c r="H37" s="379">
        <v>0.64024896806830822</v>
      </c>
      <c r="I37" s="379">
        <v>0.46279140981096023</v>
      </c>
      <c r="J37" s="379">
        <v>0.11211858122484569</v>
      </c>
      <c r="K37" s="379">
        <v>0.84128350324364276</v>
      </c>
      <c r="L37" s="379">
        <v>0.38866912250448482</v>
      </c>
      <c r="M37" s="379">
        <f t="shared" si="0"/>
        <v>2.4258549187929521</v>
      </c>
      <c r="O37" s="105" t="s">
        <v>504</v>
      </c>
      <c r="P37" s="214" t="s">
        <v>353</v>
      </c>
      <c r="Q37" s="244">
        <v>4.3239877</v>
      </c>
      <c r="R37" s="293"/>
      <c r="S37" s="245"/>
    </row>
    <row r="38" spans="1:19">
      <c r="A38" s="500"/>
      <c r="B38" s="191" t="s">
        <v>454</v>
      </c>
      <c r="C38" s="500"/>
      <c r="D38" s="192" t="s">
        <v>373</v>
      </c>
      <c r="F38" s="105"/>
      <c r="G38" s="379">
        <v>2.6226183582101097</v>
      </c>
      <c r="H38" s="379">
        <v>5.9278233525877839</v>
      </c>
      <c r="I38" s="379">
        <v>5.5576386609272053</v>
      </c>
      <c r="J38" s="379">
        <v>10.333426405068781</v>
      </c>
      <c r="K38" s="379">
        <v>7.5791786559984358</v>
      </c>
      <c r="L38" s="379">
        <v>0.68035034441680842</v>
      </c>
      <c r="M38" s="379">
        <f t="shared" si="0"/>
        <v>32.701035777209121</v>
      </c>
      <c r="O38" s="105" t="s">
        <v>277</v>
      </c>
      <c r="P38" s="214" t="s">
        <v>353</v>
      </c>
      <c r="Q38" s="244">
        <v>68.567098000000001</v>
      </c>
      <c r="R38" s="293" t="s">
        <v>375</v>
      </c>
      <c r="S38" s="245"/>
    </row>
    <row r="39" spans="1:19">
      <c r="A39" s="500"/>
      <c r="B39" s="191" t="s">
        <v>455</v>
      </c>
      <c r="C39" s="500"/>
      <c r="D39" s="192" t="s">
        <v>124</v>
      </c>
      <c r="F39" s="105"/>
      <c r="G39" s="379">
        <v>2.1116628670217952</v>
      </c>
      <c r="H39" s="379">
        <v>-2.5509203945871778E-2</v>
      </c>
      <c r="I39" s="379">
        <v>0</v>
      </c>
      <c r="J39" s="379">
        <v>-9.5000000000000005E-5</v>
      </c>
      <c r="K39" s="379">
        <v>0</v>
      </c>
      <c r="L39" s="379">
        <v>0</v>
      </c>
      <c r="M39" s="379">
        <f t="shared" si="0"/>
        <v>2.0860586630759235</v>
      </c>
      <c r="O39" s="105" t="s">
        <v>277</v>
      </c>
      <c r="P39" s="214" t="s">
        <v>353</v>
      </c>
      <c r="Q39" s="244">
        <v>0</v>
      </c>
      <c r="R39" s="293"/>
      <c r="S39" s="245"/>
    </row>
    <row r="40" spans="1:19">
      <c r="A40" s="500"/>
      <c r="B40" s="191" t="s">
        <v>456</v>
      </c>
      <c r="C40" s="500"/>
      <c r="D40" s="192" t="s">
        <v>124</v>
      </c>
      <c r="F40" s="105"/>
      <c r="G40" s="379">
        <v>0.13451747055351149</v>
      </c>
      <c r="H40" s="379">
        <v>0.88488486399018806</v>
      </c>
      <c r="I40" s="379">
        <v>-6.3972615457367028E-3</v>
      </c>
      <c r="J40" s="379">
        <v>0</v>
      </c>
      <c r="K40" s="379">
        <v>0</v>
      </c>
      <c r="L40" s="379">
        <v>0</v>
      </c>
      <c r="M40" s="379">
        <f t="shared" si="0"/>
        <v>1.0130050729979629</v>
      </c>
      <c r="O40" s="105" t="s">
        <v>277</v>
      </c>
      <c r="P40" s="214" t="s">
        <v>353</v>
      </c>
      <c r="Q40" s="244">
        <v>2.11254594</v>
      </c>
      <c r="R40" s="293"/>
      <c r="S40" s="245"/>
    </row>
    <row r="41" spans="1:19">
      <c r="A41" s="500"/>
      <c r="B41" s="191" t="s">
        <v>457</v>
      </c>
      <c r="C41" s="500"/>
      <c r="D41" s="192" t="s">
        <v>124</v>
      </c>
      <c r="F41" s="105"/>
      <c r="G41" s="379">
        <v>0.30637505165271611</v>
      </c>
      <c r="H41" s="379">
        <v>0.35865707594011187</v>
      </c>
      <c r="I41" s="379">
        <v>6.6448457658199354E-4</v>
      </c>
      <c r="J41" s="379">
        <v>0</v>
      </c>
      <c r="K41" s="379">
        <v>0</v>
      </c>
      <c r="L41" s="379">
        <v>0</v>
      </c>
      <c r="M41" s="379">
        <f t="shared" si="0"/>
        <v>0.6656966121694099</v>
      </c>
      <c r="O41" s="105" t="s">
        <v>277</v>
      </c>
      <c r="P41" s="214" t="s">
        <v>353</v>
      </c>
      <c r="Q41" s="244">
        <v>0.76451714000000004</v>
      </c>
      <c r="R41" s="293"/>
      <c r="S41" s="245"/>
    </row>
    <row r="42" spans="1:19">
      <c r="A42" s="500"/>
      <c r="B42" s="191" t="s">
        <v>458</v>
      </c>
      <c r="C42" s="500"/>
      <c r="D42" s="192" t="s">
        <v>124</v>
      </c>
      <c r="F42" s="105"/>
      <c r="G42" s="379">
        <v>1.6243644647208033</v>
      </c>
      <c r="H42" s="379">
        <v>0.73641176435711275</v>
      </c>
      <c r="I42" s="379">
        <v>0.73819411210850006</v>
      </c>
      <c r="J42" s="379">
        <v>1.6160900968117555</v>
      </c>
      <c r="K42" s="379">
        <v>4.196946653251274</v>
      </c>
      <c r="L42" s="379">
        <v>2.5149351141121739</v>
      </c>
      <c r="M42" s="379">
        <f t="shared" si="0"/>
        <v>11.42694220536162</v>
      </c>
      <c r="O42" s="105" t="s">
        <v>277</v>
      </c>
      <c r="P42" s="214" t="s">
        <v>353</v>
      </c>
      <c r="Q42" s="244">
        <v>12.51355691</v>
      </c>
      <c r="R42" s="293"/>
      <c r="S42" s="245"/>
    </row>
    <row r="43" spans="1:19">
      <c r="A43" s="500"/>
      <c r="B43" s="191" t="s">
        <v>459</v>
      </c>
      <c r="C43" s="500"/>
      <c r="D43" s="192" t="s">
        <v>124</v>
      </c>
      <c r="F43" s="105"/>
      <c r="G43" s="379">
        <v>0</v>
      </c>
      <c r="H43" s="379">
        <v>0</v>
      </c>
      <c r="I43" s="379">
        <v>0</v>
      </c>
      <c r="J43" s="379">
        <v>0</v>
      </c>
      <c r="K43" s="379">
        <v>0</v>
      </c>
      <c r="L43" s="379">
        <v>0</v>
      </c>
      <c r="M43" s="379">
        <f t="shared" si="0"/>
        <v>0</v>
      </c>
      <c r="O43" s="105" t="s">
        <v>277</v>
      </c>
      <c r="P43" s="214" t="s">
        <v>353</v>
      </c>
      <c r="Q43" s="244">
        <v>0</v>
      </c>
      <c r="R43" s="293"/>
      <c r="S43" s="245"/>
    </row>
    <row r="44" spans="1:19">
      <c r="A44" s="500"/>
      <c r="B44" s="191" t="s">
        <v>460</v>
      </c>
      <c r="C44" s="500"/>
      <c r="D44" s="192" t="s">
        <v>461</v>
      </c>
      <c r="F44" s="105"/>
      <c r="G44" s="379">
        <v>0</v>
      </c>
      <c r="H44" s="379">
        <v>0</v>
      </c>
      <c r="I44" s="379">
        <v>5.6208007240314488E-2</v>
      </c>
      <c r="J44" s="379">
        <v>0.3960380177163158</v>
      </c>
      <c r="K44" s="379">
        <v>1.4189366079357855</v>
      </c>
      <c r="L44" s="379">
        <v>2.0529651658058397</v>
      </c>
      <c r="M44" s="379">
        <f t="shared" si="0"/>
        <v>3.9241477986982556</v>
      </c>
      <c r="O44" s="105" t="s">
        <v>277</v>
      </c>
      <c r="P44" s="214" t="s">
        <v>353</v>
      </c>
      <c r="Q44" s="244">
        <v>9.3827572400000001</v>
      </c>
      <c r="R44" s="293" t="s">
        <v>384</v>
      </c>
      <c r="S44" s="245"/>
    </row>
    <row r="45" spans="1:19">
      <c r="A45" s="500"/>
      <c r="B45" s="191" t="s">
        <v>462</v>
      </c>
      <c r="C45" s="500"/>
      <c r="D45" s="192" t="s">
        <v>124</v>
      </c>
      <c r="F45" s="105"/>
      <c r="G45" s="379">
        <v>9.2736305353253085E-2</v>
      </c>
      <c r="H45" s="379">
        <v>0.41784073213306477</v>
      </c>
      <c r="I45" s="379">
        <v>2.5314561342744506</v>
      </c>
      <c r="J45" s="379">
        <v>3.5413650725696511</v>
      </c>
      <c r="K45" s="379">
        <v>13.289400000000002</v>
      </c>
      <c r="L45" s="379">
        <v>34.686979862897054</v>
      </c>
      <c r="M45" s="379">
        <f t="shared" si="0"/>
        <v>54.559778107227473</v>
      </c>
      <c r="O45" s="105" t="s">
        <v>277</v>
      </c>
      <c r="P45" s="214" t="s">
        <v>353</v>
      </c>
      <c r="Q45" s="244">
        <v>115.37147456</v>
      </c>
      <c r="R45" s="293" t="s">
        <v>355</v>
      </c>
      <c r="S45" s="245"/>
    </row>
    <row r="46" spans="1:19">
      <c r="A46" s="500"/>
      <c r="B46" s="191" t="s">
        <v>463</v>
      </c>
      <c r="C46" s="500"/>
      <c r="D46" s="192" t="s">
        <v>124</v>
      </c>
      <c r="F46" s="105"/>
      <c r="G46" s="379">
        <v>1.7848584657748212</v>
      </c>
      <c r="H46" s="379">
        <v>0.83824154582012189</v>
      </c>
      <c r="I46" s="379">
        <v>6.0162897624344929</v>
      </c>
      <c r="J46" s="379">
        <v>7.7933559685728566</v>
      </c>
      <c r="K46" s="379">
        <v>8.8993119021654152</v>
      </c>
      <c r="L46" s="379">
        <v>4.5935558033715385</v>
      </c>
      <c r="M46" s="379">
        <f t="shared" si="0"/>
        <v>29.925613448139245</v>
      </c>
      <c r="O46" s="105" t="s">
        <v>277</v>
      </c>
      <c r="P46" s="214" t="s">
        <v>353</v>
      </c>
      <c r="Q46" s="244">
        <v>32.532591369999999</v>
      </c>
      <c r="R46" s="293"/>
      <c r="S46" s="245"/>
    </row>
    <row r="47" spans="1:19">
      <c r="A47" s="500"/>
      <c r="B47" s="191" t="s">
        <v>464</v>
      </c>
      <c r="C47" s="500"/>
      <c r="D47" s="192" t="s">
        <v>15</v>
      </c>
      <c r="F47" s="105"/>
      <c r="G47" s="379">
        <v>0</v>
      </c>
      <c r="H47" s="379">
        <v>0</v>
      </c>
      <c r="I47" s="379">
        <v>0</v>
      </c>
      <c r="J47" s="379">
        <v>0</v>
      </c>
      <c r="K47" s="379">
        <v>0</v>
      </c>
      <c r="L47" s="379">
        <v>0</v>
      </c>
      <c r="M47" s="379">
        <f t="shared" si="0"/>
        <v>0</v>
      </c>
      <c r="O47" s="105" t="s">
        <v>276</v>
      </c>
      <c r="P47" s="214" t="s">
        <v>353</v>
      </c>
      <c r="Q47" s="244">
        <v>0</v>
      </c>
      <c r="R47" s="293"/>
      <c r="S47" s="245"/>
    </row>
    <row r="48" spans="1:19">
      <c r="A48" s="500"/>
      <c r="B48" s="191" t="s">
        <v>465</v>
      </c>
      <c r="C48" s="500"/>
      <c r="D48" s="192" t="s">
        <v>15</v>
      </c>
      <c r="F48" s="105"/>
      <c r="G48" s="379">
        <v>0</v>
      </c>
      <c r="H48" s="379">
        <v>0</v>
      </c>
      <c r="I48" s="379">
        <v>0</v>
      </c>
      <c r="J48" s="379">
        <v>0</v>
      </c>
      <c r="K48" s="379">
        <v>0</v>
      </c>
      <c r="L48" s="379">
        <v>0</v>
      </c>
      <c r="M48" s="379">
        <f t="shared" si="0"/>
        <v>0</v>
      </c>
      <c r="O48" s="105" t="s">
        <v>276</v>
      </c>
      <c r="P48" s="214" t="s">
        <v>353</v>
      </c>
      <c r="Q48" s="244">
        <v>0</v>
      </c>
      <c r="R48" s="293"/>
      <c r="S48" s="245"/>
    </row>
    <row r="49" spans="1:19">
      <c r="A49" s="500"/>
      <c r="B49" s="191" t="s">
        <v>466</v>
      </c>
      <c r="C49" s="500"/>
      <c r="D49" s="192" t="s">
        <v>276</v>
      </c>
      <c r="F49" s="105"/>
      <c r="G49" s="379">
        <v>5.7718416283323852E-2</v>
      </c>
      <c r="H49" s="379">
        <v>2.3055447839100605E-2</v>
      </c>
      <c r="I49" s="379">
        <v>5.1955625867732769</v>
      </c>
      <c r="J49" s="379">
        <v>11.913151004920906</v>
      </c>
      <c r="K49" s="379">
        <v>6.8944596306007826</v>
      </c>
      <c r="L49" s="379">
        <v>1.8009265734514512</v>
      </c>
      <c r="M49" s="379">
        <f t="shared" si="0"/>
        <v>25.884873659868841</v>
      </c>
      <c r="O49" s="105" t="s">
        <v>276</v>
      </c>
      <c r="P49" s="214" t="s">
        <v>353</v>
      </c>
      <c r="Q49" s="244">
        <v>46.677226320000003</v>
      </c>
      <c r="R49" s="293" t="s">
        <v>376</v>
      </c>
      <c r="S49" s="245"/>
    </row>
    <row r="50" spans="1:19">
      <c r="A50" s="500"/>
      <c r="B50" s="191" t="s">
        <v>467</v>
      </c>
      <c r="C50" s="500"/>
      <c r="D50" s="192" t="s">
        <v>124</v>
      </c>
      <c r="F50" s="105"/>
      <c r="G50" s="379">
        <v>0.85225826074123934</v>
      </c>
      <c r="H50" s="379">
        <v>0.55264310628009938</v>
      </c>
      <c r="I50" s="379">
        <v>0.92133509066201158</v>
      </c>
      <c r="J50" s="379">
        <v>0.78352847455869945</v>
      </c>
      <c r="K50" s="379">
        <v>2.7390005830029134</v>
      </c>
      <c r="L50" s="379">
        <v>1.0110623722526659</v>
      </c>
      <c r="M50" s="379">
        <f t="shared" si="0"/>
        <v>6.8598278874976293</v>
      </c>
      <c r="O50" s="105" t="s">
        <v>276</v>
      </c>
      <c r="P50" s="214" t="s">
        <v>353</v>
      </c>
      <c r="Q50" s="244">
        <v>7.1652796100000016</v>
      </c>
      <c r="R50" s="293"/>
      <c r="S50" s="245"/>
    </row>
    <row r="51" spans="1:19">
      <c r="A51" s="500"/>
      <c r="B51" s="191" t="s">
        <v>468</v>
      </c>
      <c r="C51" s="500"/>
      <c r="D51" s="192" t="s">
        <v>15</v>
      </c>
      <c r="F51" s="105"/>
      <c r="G51" s="379">
        <v>3.1179297393081059E-4</v>
      </c>
      <c r="H51" s="379">
        <v>2.3039278787963937E-2</v>
      </c>
      <c r="I51" s="379">
        <v>3.4449951411594591E-2</v>
      </c>
      <c r="J51" s="379">
        <v>4.6095210394403008E-2</v>
      </c>
      <c r="K51" s="379">
        <v>2.4745284217446914E-3</v>
      </c>
      <c r="L51" s="379">
        <v>0</v>
      </c>
      <c r="M51" s="379">
        <f t="shared" si="0"/>
        <v>0.10637076198963705</v>
      </c>
      <c r="O51" s="105" t="s">
        <v>504</v>
      </c>
      <c r="P51" s="214" t="s">
        <v>353</v>
      </c>
      <c r="Q51" s="244">
        <v>7.7039999999999997E-2</v>
      </c>
      <c r="R51" s="293"/>
      <c r="S51" s="245"/>
    </row>
    <row r="52" spans="1:19">
      <c r="A52" s="500"/>
      <c r="B52" s="191" t="s">
        <v>469</v>
      </c>
      <c r="C52" s="500"/>
      <c r="D52" s="192" t="s">
        <v>124</v>
      </c>
      <c r="F52" s="105"/>
      <c r="G52" s="379">
        <v>2.5951605296098914</v>
      </c>
      <c r="H52" s="379">
        <v>0.64635017249886473</v>
      </c>
      <c r="I52" s="379">
        <v>2.0789519442037467</v>
      </c>
      <c r="J52" s="379">
        <v>3.0434785281883694</v>
      </c>
      <c r="K52" s="379">
        <v>6.0352372538077947</v>
      </c>
      <c r="L52" s="379">
        <v>0.25442555811399398</v>
      </c>
      <c r="M52" s="379">
        <f t="shared" si="0"/>
        <v>14.653603986422661</v>
      </c>
      <c r="O52" s="105" t="s">
        <v>504</v>
      </c>
      <c r="P52" s="214" t="s">
        <v>353</v>
      </c>
      <c r="Q52" s="244">
        <v>24.748770440000001</v>
      </c>
      <c r="R52" s="293" t="s">
        <v>377</v>
      </c>
      <c r="S52" s="245"/>
    </row>
    <row r="53" spans="1:19">
      <c r="A53" s="500"/>
      <c r="B53" s="191" t="s">
        <v>470</v>
      </c>
      <c r="C53" s="500"/>
      <c r="D53" s="192" t="s">
        <v>124</v>
      </c>
      <c r="F53" s="105"/>
      <c r="G53" s="379">
        <v>0.5895521600361292</v>
      </c>
      <c r="H53" s="379">
        <v>1.0529585250718239</v>
      </c>
      <c r="I53" s="379">
        <v>1.558595453018933</v>
      </c>
      <c r="J53" s="379">
        <v>2.6551638832753222</v>
      </c>
      <c r="K53" s="379">
        <v>1.9822771347651429</v>
      </c>
      <c r="L53" s="379">
        <v>0</v>
      </c>
      <c r="M53" s="379">
        <f t="shared" si="0"/>
        <v>7.8385471561673512</v>
      </c>
      <c r="O53" s="105" t="s">
        <v>504</v>
      </c>
      <c r="P53" s="214" t="s">
        <v>353</v>
      </c>
      <c r="Q53" s="244">
        <v>15.378084940000001</v>
      </c>
      <c r="R53" s="293" t="s">
        <v>378</v>
      </c>
      <c r="S53" s="245"/>
    </row>
    <row r="54" spans="1:19">
      <c r="A54" s="500"/>
      <c r="B54" s="191" t="s">
        <v>471</v>
      </c>
      <c r="C54" s="500"/>
      <c r="D54" s="192" t="s">
        <v>124</v>
      </c>
      <c r="F54" s="105"/>
      <c r="G54" s="379">
        <v>0.3243490950956347</v>
      </c>
      <c r="H54" s="379">
        <v>1.2573903022525734</v>
      </c>
      <c r="I54" s="379">
        <v>2.7523330439128246</v>
      </c>
      <c r="J54" s="379">
        <v>6.0953600842190943</v>
      </c>
      <c r="K54" s="379">
        <v>13.170382836490987</v>
      </c>
      <c r="L54" s="379">
        <v>16.46709427032269</v>
      </c>
      <c r="M54" s="379">
        <f t="shared" si="0"/>
        <v>40.0669096322938</v>
      </c>
      <c r="O54" s="105" t="s">
        <v>276</v>
      </c>
      <c r="P54" s="214" t="s">
        <v>353</v>
      </c>
      <c r="Q54" s="244">
        <v>58.387563119999996</v>
      </c>
      <c r="R54" s="293" t="s">
        <v>379</v>
      </c>
      <c r="S54" s="245"/>
    </row>
    <row r="55" spans="1:19">
      <c r="A55" s="500"/>
      <c r="B55" s="191" t="s">
        <v>472</v>
      </c>
      <c r="C55" s="500"/>
      <c r="D55" s="192" t="s">
        <v>124</v>
      </c>
      <c r="F55" s="105"/>
      <c r="G55" s="379">
        <v>2.9669413538017591E-2</v>
      </c>
      <c r="H55" s="379">
        <v>0.5413505567350847</v>
      </c>
      <c r="I55" s="379">
        <v>0.93512175527739838</v>
      </c>
      <c r="J55" s="379">
        <v>0.80081275932077922</v>
      </c>
      <c r="K55" s="379">
        <v>1.5856916660609865</v>
      </c>
      <c r="L55" s="379">
        <v>0.26225180744909399</v>
      </c>
      <c r="M55" s="379">
        <f t="shared" si="0"/>
        <v>4.1548979583813601</v>
      </c>
      <c r="O55" s="105" t="s">
        <v>504</v>
      </c>
      <c r="P55" s="214" t="s">
        <v>353</v>
      </c>
      <c r="Q55" s="244">
        <v>10.12807323</v>
      </c>
      <c r="R55" s="293" t="s">
        <v>385</v>
      </c>
      <c r="S55" s="245"/>
    </row>
    <row r="56" spans="1:19">
      <c r="A56" s="500"/>
      <c r="B56" s="191" t="s">
        <v>473</v>
      </c>
      <c r="C56" s="500"/>
      <c r="D56" s="192" t="s">
        <v>124</v>
      </c>
      <c r="F56" s="105"/>
      <c r="G56" s="379">
        <v>0.10050574228268924</v>
      </c>
      <c r="H56" s="379">
        <v>-3.9921892141604527E-2</v>
      </c>
      <c r="I56" s="379">
        <v>7.8831525506627368E-3</v>
      </c>
      <c r="J56" s="379">
        <v>6.0140674720660668E-2</v>
      </c>
      <c r="K56" s="379">
        <v>0</v>
      </c>
      <c r="L56" s="379">
        <v>0</v>
      </c>
      <c r="M56" s="379">
        <f t="shared" si="0"/>
        <v>0.12860767741240811</v>
      </c>
      <c r="O56" s="105" t="s">
        <v>504</v>
      </c>
      <c r="P56" s="214" t="s">
        <v>353</v>
      </c>
      <c r="Q56" s="244">
        <v>0</v>
      </c>
      <c r="R56" s="293" t="s">
        <v>350</v>
      </c>
      <c r="S56" s="245"/>
    </row>
    <row r="57" spans="1:19">
      <c r="A57" s="500"/>
      <c r="B57" s="191" t="s">
        <v>474</v>
      </c>
      <c r="C57" s="500"/>
      <c r="D57" s="192" t="s">
        <v>124</v>
      </c>
      <c r="F57" s="105"/>
      <c r="G57" s="379">
        <v>3.1853638251280567E-3</v>
      </c>
      <c r="H57" s="379">
        <v>-3.8943722082418751E-4</v>
      </c>
      <c r="I57" s="379">
        <v>0.14434759830950145</v>
      </c>
      <c r="J57" s="379">
        <v>-2.0177911616503546E-2</v>
      </c>
      <c r="K57" s="379">
        <v>0</v>
      </c>
      <c r="L57" s="379">
        <v>0</v>
      </c>
      <c r="M57" s="379">
        <f t="shared" si="0"/>
        <v>0.12696561329730177</v>
      </c>
      <c r="O57" s="105" t="s">
        <v>276</v>
      </c>
      <c r="P57" s="214" t="s">
        <v>353</v>
      </c>
      <c r="Q57" s="244">
        <v>0.20617295000000002</v>
      </c>
      <c r="R57" s="293"/>
      <c r="S57" s="245"/>
    </row>
    <row r="58" spans="1:19">
      <c r="A58" s="500"/>
      <c r="B58" s="191" t="s">
        <v>475</v>
      </c>
      <c r="C58" s="500"/>
      <c r="D58" s="192" t="s">
        <v>476</v>
      </c>
      <c r="F58" s="105"/>
      <c r="G58" s="379">
        <v>6.2123840871267925E-2</v>
      </c>
      <c r="H58" s="379">
        <v>0</v>
      </c>
      <c r="I58" s="379">
        <v>1.7667890489123469E-2</v>
      </c>
      <c r="J58" s="379">
        <v>0</v>
      </c>
      <c r="K58" s="379">
        <v>0</v>
      </c>
      <c r="L58" s="379">
        <v>0.11164179195044141</v>
      </c>
      <c r="M58" s="379">
        <f t="shared" si="0"/>
        <v>0.1914335233108328</v>
      </c>
      <c r="O58" s="105" t="s">
        <v>276</v>
      </c>
      <c r="P58" s="214" t="s">
        <v>353</v>
      </c>
      <c r="Q58" s="244">
        <v>5.5985609999999998E-2</v>
      </c>
      <c r="R58" s="293"/>
      <c r="S58" s="245"/>
    </row>
    <row r="59" spans="1:19">
      <c r="A59" s="500"/>
      <c r="B59" s="191" t="s">
        <v>477</v>
      </c>
      <c r="C59" s="500"/>
      <c r="D59" s="192" t="s">
        <v>476</v>
      </c>
      <c r="F59" s="105"/>
      <c r="G59" s="379">
        <v>6.4386200646735414E-4</v>
      </c>
      <c r="H59" s="379">
        <v>-8.2546057511836985E-3</v>
      </c>
      <c r="I59" s="379">
        <v>0.13430308799847521</v>
      </c>
      <c r="J59" s="379">
        <v>0</v>
      </c>
      <c r="K59" s="379">
        <v>0</v>
      </c>
      <c r="L59" s="379">
        <v>0</v>
      </c>
      <c r="M59" s="379">
        <f t="shared" si="0"/>
        <v>0.12669234425375886</v>
      </c>
      <c r="O59" s="105" t="s">
        <v>276</v>
      </c>
      <c r="P59" s="214" t="s">
        <v>353</v>
      </c>
      <c r="Q59" s="244">
        <v>3.2945674500000002</v>
      </c>
      <c r="R59" s="293"/>
      <c r="S59" s="245"/>
    </row>
    <row r="60" spans="1:19">
      <c r="A60" s="500"/>
      <c r="B60" s="191" t="s">
        <v>478</v>
      </c>
      <c r="C60" s="500"/>
      <c r="D60" s="192" t="s">
        <v>476</v>
      </c>
      <c r="F60" s="105"/>
      <c r="G60" s="379">
        <v>5.879562528851519</v>
      </c>
      <c r="H60" s="379">
        <v>3.1235343603786458</v>
      </c>
      <c r="I60" s="379">
        <v>0.73016782133939895</v>
      </c>
      <c r="J60" s="379">
        <v>0.57447468450715933</v>
      </c>
      <c r="K60" s="379">
        <v>7.982349747563519E-4</v>
      </c>
      <c r="L60" s="379">
        <v>0</v>
      </c>
      <c r="M60" s="379">
        <f t="shared" si="0"/>
        <v>10.308537630051479</v>
      </c>
      <c r="O60" s="105" t="s">
        <v>276</v>
      </c>
      <c r="P60" s="214" t="s">
        <v>353</v>
      </c>
      <c r="Q60" s="244">
        <v>12.175142660000001</v>
      </c>
      <c r="R60" s="293"/>
      <c r="S60" s="245"/>
    </row>
    <row r="61" spans="1:19">
      <c r="A61" s="500"/>
      <c r="B61" s="191" t="s">
        <v>479</v>
      </c>
      <c r="C61" s="500"/>
      <c r="D61" s="192" t="s">
        <v>276</v>
      </c>
      <c r="F61" s="105"/>
      <c r="G61" s="379">
        <v>0.13366866591831622</v>
      </c>
      <c r="H61" s="379">
        <v>0.32191956815507894</v>
      </c>
      <c r="I61" s="379">
        <v>9.6563182159753486E-2</v>
      </c>
      <c r="J61" s="379">
        <v>0.13315273033488942</v>
      </c>
      <c r="K61" s="379">
        <v>0</v>
      </c>
      <c r="L61" s="379">
        <v>0</v>
      </c>
      <c r="M61" s="379">
        <f t="shared" si="0"/>
        <v>0.68530414656803806</v>
      </c>
      <c r="O61" s="105" t="s">
        <v>276</v>
      </c>
      <c r="P61" s="214" t="s">
        <v>353</v>
      </c>
      <c r="Q61" s="244">
        <v>1.9970597700000001</v>
      </c>
      <c r="R61" s="293"/>
      <c r="S61" s="245"/>
    </row>
    <row r="62" spans="1:19">
      <c r="A62" s="500"/>
      <c r="B62" s="191" t="s">
        <v>480</v>
      </c>
      <c r="C62" s="500"/>
      <c r="D62" s="192" t="s">
        <v>124</v>
      </c>
      <c r="F62" s="105"/>
      <c r="G62" s="379">
        <v>0.10666778096611633</v>
      </c>
      <c r="H62" s="379">
        <v>-7.8135253680057214E-3</v>
      </c>
      <c r="I62" s="379">
        <v>0.44193848582142298</v>
      </c>
      <c r="J62" s="379">
        <v>0.18729170109230164</v>
      </c>
      <c r="K62" s="379">
        <v>6.0091521805762285E-2</v>
      </c>
      <c r="L62" s="379">
        <v>0.71266958145819015</v>
      </c>
      <c r="M62" s="379">
        <f t="shared" si="0"/>
        <v>1.5008455457757877</v>
      </c>
      <c r="O62" s="105" t="s">
        <v>276</v>
      </c>
      <c r="P62" s="214" t="s">
        <v>353</v>
      </c>
      <c r="Q62" s="244">
        <v>1.9741500000000001</v>
      </c>
      <c r="R62" s="293"/>
      <c r="S62" s="245"/>
    </row>
    <row r="63" spans="1:19">
      <c r="A63" s="500"/>
      <c r="B63" s="191" t="s">
        <v>481</v>
      </c>
      <c r="C63" s="500"/>
      <c r="D63" s="192" t="s">
        <v>15</v>
      </c>
      <c r="F63" s="105"/>
      <c r="G63" s="379">
        <v>1.7719046648423649</v>
      </c>
      <c r="H63" s="379">
        <v>1.8859577860173496E-4</v>
      </c>
      <c r="I63" s="379">
        <v>0</v>
      </c>
      <c r="J63" s="379">
        <v>1.1610495296794324E-17</v>
      </c>
      <c r="K63" s="379">
        <v>0.12043730239634663</v>
      </c>
      <c r="L63" s="379">
        <v>1.0801860009837112</v>
      </c>
      <c r="M63" s="379">
        <f t="shared" si="0"/>
        <v>2.9727165640010242</v>
      </c>
      <c r="O63" s="105" t="s">
        <v>504</v>
      </c>
      <c r="P63" s="214" t="s">
        <v>353</v>
      </c>
      <c r="Q63" s="244">
        <v>12.504105600000001</v>
      </c>
      <c r="R63" s="293" t="s">
        <v>380</v>
      </c>
      <c r="S63" s="245"/>
    </row>
    <row r="64" spans="1:19">
      <c r="A64" s="500"/>
      <c r="B64" s="191" t="s">
        <v>482</v>
      </c>
      <c r="C64" s="500"/>
      <c r="D64" s="192" t="s">
        <v>124</v>
      </c>
      <c r="F64" s="105"/>
      <c r="G64" s="379">
        <v>0</v>
      </c>
      <c r="H64" s="379">
        <v>0</v>
      </c>
      <c r="I64" s="379">
        <v>3.1542384837436328E-2</v>
      </c>
      <c r="J64" s="379">
        <v>0.44854870919472978</v>
      </c>
      <c r="K64" s="379">
        <v>3.1929398990254078E-2</v>
      </c>
      <c r="L64" s="379">
        <v>0</v>
      </c>
      <c r="M64" s="379">
        <f t="shared" si="0"/>
        <v>0.51202049302242014</v>
      </c>
      <c r="O64" s="105" t="s">
        <v>504</v>
      </c>
      <c r="P64" s="214" t="s">
        <v>353</v>
      </c>
      <c r="Q64" s="244">
        <v>0.47885282000000001</v>
      </c>
      <c r="R64" s="293"/>
      <c r="S64" s="245"/>
    </row>
    <row r="65" spans="1:19">
      <c r="A65" s="500"/>
      <c r="B65" s="191" t="s">
        <v>483</v>
      </c>
      <c r="C65" s="500"/>
      <c r="D65" s="192" t="s">
        <v>461</v>
      </c>
      <c r="F65" s="105"/>
      <c r="G65" s="379">
        <v>0</v>
      </c>
      <c r="H65" s="379">
        <v>4.9867459755042386E-2</v>
      </c>
      <c r="I65" s="379">
        <v>6.4786105109355507E-2</v>
      </c>
      <c r="J65" s="379">
        <v>3.2389888929980568</v>
      </c>
      <c r="K65" s="379">
        <v>3.3317561540754368</v>
      </c>
      <c r="L65" s="379">
        <v>0.57934341012413104</v>
      </c>
      <c r="M65" s="379">
        <f t="shared" si="0"/>
        <v>7.2647420220620225</v>
      </c>
      <c r="O65" s="105" t="s">
        <v>277</v>
      </c>
      <c r="P65" s="214" t="s">
        <v>353</v>
      </c>
      <c r="Q65" s="244">
        <v>8.4067749299999992</v>
      </c>
      <c r="R65" s="293"/>
      <c r="S65" s="245"/>
    </row>
    <row r="66" spans="1:19">
      <c r="A66" s="500"/>
      <c r="B66" s="191" t="s">
        <v>484</v>
      </c>
      <c r="C66" s="500"/>
      <c r="D66" s="192" t="s">
        <v>124</v>
      </c>
      <c r="F66" s="105"/>
      <c r="G66" s="379">
        <v>3.3928456939226468</v>
      </c>
      <c r="H66" s="379">
        <v>3.9747083887233789</v>
      </c>
      <c r="I66" s="379">
        <v>5.2456475091463091</v>
      </c>
      <c r="J66" s="379">
        <v>7.7299570482307409</v>
      </c>
      <c r="K66" s="379">
        <v>17.673869624088272</v>
      </c>
      <c r="L66" s="379">
        <v>14.674691789779667</v>
      </c>
      <c r="M66" s="379">
        <f t="shared" si="0"/>
        <v>52.691720053891011</v>
      </c>
      <c r="O66" s="105" t="s">
        <v>277</v>
      </c>
      <c r="P66" s="214" t="s">
        <v>353</v>
      </c>
      <c r="Q66" s="244">
        <v>59.244307840000005</v>
      </c>
      <c r="R66" s="293" t="s">
        <v>386</v>
      </c>
      <c r="S66" s="245"/>
    </row>
    <row r="67" spans="1:19">
      <c r="A67" s="500"/>
      <c r="B67" s="191" t="s">
        <v>485</v>
      </c>
      <c r="C67" s="500"/>
      <c r="D67" s="192" t="s">
        <v>124</v>
      </c>
      <c r="F67" s="105"/>
      <c r="G67" s="379">
        <v>8.3693190488571787</v>
      </c>
      <c r="H67" s="379">
        <v>13.873582897622091</v>
      </c>
      <c r="I67" s="379">
        <v>13.324244864693588</v>
      </c>
      <c r="J67" s="379">
        <v>13.056501179258708</v>
      </c>
      <c r="K67" s="379">
        <v>1.2800112012410148</v>
      </c>
      <c r="L67" s="379">
        <v>0</v>
      </c>
      <c r="M67" s="379">
        <f t="shared" si="0"/>
        <v>49.903659191672588</v>
      </c>
      <c r="O67" s="105" t="s">
        <v>277</v>
      </c>
      <c r="P67" s="214" t="s">
        <v>353</v>
      </c>
      <c r="Q67" s="244">
        <v>52.224559999999997</v>
      </c>
      <c r="R67" s="293"/>
      <c r="S67" s="245"/>
    </row>
    <row r="68" spans="1:19">
      <c r="A68" s="500"/>
      <c r="B68" s="191" t="s">
        <v>486</v>
      </c>
      <c r="C68" s="500"/>
      <c r="D68" s="192" t="s">
        <v>124</v>
      </c>
      <c r="F68" s="105"/>
      <c r="G68" s="379">
        <v>-1.1801144364464347E-2</v>
      </c>
      <c r="H68" s="379">
        <v>0</v>
      </c>
      <c r="I68" s="379">
        <v>0.21662127026917949</v>
      </c>
      <c r="J68" s="379">
        <v>0.49607425941431377</v>
      </c>
      <c r="K68" s="379">
        <v>1.7333999999999998</v>
      </c>
      <c r="L68" s="379">
        <v>12.010727099341082</v>
      </c>
      <c r="M68" s="379">
        <f t="shared" si="0"/>
        <v>14.44502148466011</v>
      </c>
      <c r="O68" s="105" t="s">
        <v>277</v>
      </c>
      <c r="P68" s="214" t="s">
        <v>353</v>
      </c>
      <c r="Q68" s="244">
        <v>40.759509999999999</v>
      </c>
      <c r="R68" s="293" t="s">
        <v>356</v>
      </c>
      <c r="S68" s="245"/>
    </row>
    <row r="69" spans="1:19">
      <c r="A69" s="500"/>
      <c r="B69" s="191" t="s">
        <v>487</v>
      </c>
      <c r="C69" s="500"/>
      <c r="D69" s="192" t="s">
        <v>124</v>
      </c>
      <c r="F69" s="105"/>
      <c r="G69" s="379">
        <v>0.20815588085183931</v>
      </c>
      <c r="H69" s="379">
        <v>0</v>
      </c>
      <c r="I69" s="379">
        <v>0</v>
      </c>
      <c r="J69" s="379">
        <v>0</v>
      </c>
      <c r="K69" s="379">
        <v>0</v>
      </c>
      <c r="L69" s="379">
        <v>0</v>
      </c>
      <c r="M69" s="379">
        <f t="shared" si="0"/>
        <v>0.20815588085183931</v>
      </c>
      <c r="O69" s="105" t="s">
        <v>277</v>
      </c>
      <c r="P69" s="214" t="s">
        <v>353</v>
      </c>
      <c r="Q69" s="244">
        <v>0</v>
      </c>
      <c r="R69" s="293"/>
      <c r="S69" s="245"/>
    </row>
    <row r="70" spans="1:19">
      <c r="A70" s="500"/>
      <c r="B70" s="191" t="s">
        <v>488</v>
      </c>
      <c r="C70" s="500"/>
      <c r="D70" s="192" t="s">
        <v>124</v>
      </c>
      <c r="F70" s="105"/>
      <c r="G70" s="379">
        <v>0.53753408611993125</v>
      </c>
      <c r="H70" s="379">
        <v>1.2882855070292973E-2</v>
      </c>
      <c r="I70" s="379">
        <v>0</v>
      </c>
      <c r="J70" s="379">
        <v>0</v>
      </c>
      <c r="K70" s="379">
        <v>0</v>
      </c>
      <c r="L70" s="379">
        <v>0</v>
      </c>
      <c r="M70" s="379">
        <f t="shared" si="0"/>
        <v>0.55041694119022422</v>
      </c>
      <c r="O70" s="105" t="s">
        <v>277</v>
      </c>
      <c r="P70" s="214" t="s">
        <v>353</v>
      </c>
      <c r="Q70" s="244">
        <v>0</v>
      </c>
      <c r="R70" s="293"/>
      <c r="S70" s="245"/>
    </row>
    <row r="71" spans="1:19">
      <c r="A71" s="500"/>
      <c r="B71" s="191" t="s">
        <v>489</v>
      </c>
      <c r="C71" s="500"/>
      <c r="D71" s="192" t="s">
        <v>124</v>
      </c>
      <c r="F71" s="105"/>
      <c r="G71" s="379">
        <v>0.99086056499242547</v>
      </c>
      <c r="H71" s="379">
        <v>0.34718841592389071</v>
      </c>
      <c r="I71" s="379">
        <v>9.8728758181122517E-4</v>
      </c>
      <c r="J71" s="379">
        <v>1.824751399525348E-2</v>
      </c>
      <c r="K71" s="379">
        <v>3.3215089456261643E-2</v>
      </c>
      <c r="L71" s="379">
        <v>0</v>
      </c>
      <c r="M71" s="379">
        <f t="shared" si="0"/>
        <v>1.3904988719496427</v>
      </c>
      <c r="O71" s="105" t="s">
        <v>277</v>
      </c>
      <c r="P71" s="214" t="s">
        <v>353</v>
      </c>
      <c r="Q71" s="244">
        <v>0</v>
      </c>
      <c r="R71" s="293" t="s">
        <v>361</v>
      </c>
      <c r="S71" s="245"/>
    </row>
    <row r="72" spans="1:19">
      <c r="A72" s="500"/>
      <c r="B72" s="191" t="s">
        <v>490</v>
      </c>
      <c r="C72" s="500"/>
      <c r="D72" s="192" t="s">
        <v>124</v>
      </c>
      <c r="F72" s="105"/>
      <c r="G72" s="379">
        <v>0.40915110471567256</v>
      </c>
      <c r="H72" s="379">
        <v>0.46387567937111973</v>
      </c>
      <c r="I72" s="379">
        <v>3.7955230314511178E-4</v>
      </c>
      <c r="J72" s="379">
        <v>0</v>
      </c>
      <c r="K72" s="379">
        <v>0</v>
      </c>
      <c r="L72" s="379">
        <v>0</v>
      </c>
      <c r="M72" s="379">
        <f t="shared" si="0"/>
        <v>0.87340633638993737</v>
      </c>
      <c r="O72" s="105" t="s">
        <v>277</v>
      </c>
      <c r="P72" s="214" t="s">
        <v>353</v>
      </c>
      <c r="Q72" s="244">
        <v>0</v>
      </c>
      <c r="R72" s="293"/>
      <c r="S72" s="245"/>
    </row>
    <row r="73" spans="1:19">
      <c r="A73" s="500"/>
      <c r="B73" s="191" t="s">
        <v>491</v>
      </c>
      <c r="C73" s="500"/>
      <c r="D73" s="192" t="s">
        <v>124</v>
      </c>
      <c r="F73" s="105"/>
      <c r="G73" s="379">
        <v>0.59101683874235023</v>
      </c>
      <c r="H73" s="379">
        <v>2.1877418941127994E-2</v>
      </c>
      <c r="I73" s="379">
        <v>2.024252651610349E-2</v>
      </c>
      <c r="J73" s="379">
        <v>0</v>
      </c>
      <c r="K73" s="379">
        <v>0</v>
      </c>
      <c r="L73" s="379">
        <v>0</v>
      </c>
      <c r="M73" s="379">
        <f t="shared" si="0"/>
        <v>0.63313678419958175</v>
      </c>
      <c r="O73" s="105" t="s">
        <v>277</v>
      </c>
      <c r="P73" s="214" t="s">
        <v>353</v>
      </c>
      <c r="Q73" s="244">
        <v>0</v>
      </c>
      <c r="R73" s="293"/>
      <c r="S73" s="245"/>
    </row>
    <row r="74" spans="1:19">
      <c r="A74" s="500"/>
      <c r="B74" s="191" t="s">
        <v>492</v>
      </c>
      <c r="C74" s="500"/>
      <c r="D74" s="192" t="s">
        <v>124</v>
      </c>
      <c r="F74" s="105"/>
      <c r="G74" s="379">
        <v>5.5865682710017996E-2</v>
      </c>
      <c r="H74" s="379">
        <v>0</v>
      </c>
      <c r="I74" s="379">
        <v>0</v>
      </c>
      <c r="J74" s="379">
        <v>0</v>
      </c>
      <c r="K74" s="379">
        <v>0</v>
      </c>
      <c r="L74" s="379">
        <v>0</v>
      </c>
      <c r="M74" s="379">
        <f t="shared" si="0"/>
        <v>5.5865682710017996E-2</v>
      </c>
      <c r="O74" s="105" t="s">
        <v>277</v>
      </c>
      <c r="P74" s="214" t="s">
        <v>353</v>
      </c>
      <c r="Q74" s="244">
        <v>0</v>
      </c>
      <c r="R74" s="293"/>
      <c r="S74" s="245"/>
    </row>
    <row r="75" spans="1:19">
      <c r="A75" s="500"/>
      <c r="B75" s="191" t="s">
        <v>493</v>
      </c>
      <c r="C75" s="500"/>
      <c r="D75" s="192" t="s">
        <v>124</v>
      </c>
      <c r="F75" s="105"/>
      <c r="G75" s="379">
        <v>0.25421906068333877</v>
      </c>
      <c r="H75" s="379">
        <v>4.0416607079806341E-3</v>
      </c>
      <c r="I75" s="379">
        <v>0</v>
      </c>
      <c r="J75" s="379">
        <v>0</v>
      </c>
      <c r="K75" s="379">
        <v>0</v>
      </c>
      <c r="L75" s="379">
        <v>0</v>
      </c>
      <c r="M75" s="379">
        <f t="shared" si="0"/>
        <v>0.25826072139131939</v>
      </c>
      <c r="O75" s="105" t="s">
        <v>277</v>
      </c>
      <c r="P75" s="214" t="s">
        <v>353</v>
      </c>
      <c r="Q75" s="244">
        <v>0</v>
      </c>
      <c r="R75" s="293"/>
      <c r="S75" s="245"/>
    </row>
    <row r="76" spans="1:19">
      <c r="A76" s="500"/>
      <c r="B76" s="191" t="s">
        <v>494</v>
      </c>
      <c r="C76" s="500"/>
      <c r="D76" s="192" t="s">
        <v>124</v>
      </c>
      <c r="F76" s="105"/>
      <c r="G76" s="379">
        <v>0.10374195069114167</v>
      </c>
      <c r="H76" s="379">
        <v>0</v>
      </c>
      <c r="I76" s="379">
        <v>0</v>
      </c>
      <c r="J76" s="379">
        <v>0</v>
      </c>
      <c r="K76" s="379">
        <v>0</v>
      </c>
      <c r="L76" s="379">
        <v>0</v>
      </c>
      <c r="M76" s="379">
        <f t="shared" si="0"/>
        <v>0.10374195069114167</v>
      </c>
      <c r="O76" s="105" t="s">
        <v>277</v>
      </c>
      <c r="P76" s="214" t="s">
        <v>353</v>
      </c>
      <c r="Q76" s="244">
        <v>0</v>
      </c>
      <c r="R76" s="293"/>
      <c r="S76" s="245"/>
    </row>
    <row r="77" spans="1:19">
      <c r="A77" s="500"/>
      <c r="B77" s="191" t="s">
        <v>495</v>
      </c>
      <c r="C77" s="500"/>
      <c r="D77" s="192" t="s">
        <v>124</v>
      </c>
      <c r="F77" s="105"/>
      <c r="G77" s="379">
        <v>1.2956849813995635E-3</v>
      </c>
      <c r="H77" s="379">
        <v>0</v>
      </c>
      <c r="I77" s="379">
        <v>0</v>
      </c>
      <c r="J77" s="379">
        <v>0</v>
      </c>
      <c r="K77" s="379">
        <v>0</v>
      </c>
      <c r="L77" s="379">
        <v>0</v>
      </c>
      <c r="M77" s="379">
        <f t="shared" ref="M77:M82" si="1">SUM(F77:L77)</f>
        <v>1.2956849813995635E-3</v>
      </c>
      <c r="O77" s="105" t="s">
        <v>277</v>
      </c>
      <c r="P77" s="214" t="s">
        <v>353</v>
      </c>
      <c r="Q77" s="244">
        <v>0</v>
      </c>
      <c r="R77" s="293"/>
      <c r="S77" s="245"/>
    </row>
    <row r="78" spans="1:19">
      <c r="A78" s="500"/>
      <c r="B78" s="191" t="s">
        <v>496</v>
      </c>
      <c r="C78" s="500"/>
      <c r="D78" s="192" t="s">
        <v>124</v>
      </c>
      <c r="F78" s="105"/>
      <c r="G78" s="379">
        <v>0</v>
      </c>
      <c r="H78" s="379">
        <v>0</v>
      </c>
      <c r="I78" s="379">
        <v>0</v>
      </c>
      <c r="J78" s="379">
        <v>0</v>
      </c>
      <c r="K78" s="379">
        <v>0</v>
      </c>
      <c r="L78" s="379">
        <v>0</v>
      </c>
      <c r="M78" s="379">
        <f t="shared" si="1"/>
        <v>0</v>
      </c>
      <c r="O78" s="105" t="s">
        <v>277</v>
      </c>
      <c r="P78" s="214" t="s">
        <v>353</v>
      </c>
      <c r="Q78" s="244">
        <v>0</v>
      </c>
      <c r="R78" s="293"/>
      <c r="S78" s="245"/>
    </row>
    <row r="79" spans="1:19">
      <c r="A79" s="500"/>
      <c r="B79" s="191" t="s">
        <v>497</v>
      </c>
      <c r="C79" s="500"/>
      <c r="D79" s="192" t="s">
        <v>124</v>
      </c>
      <c r="F79" s="105"/>
      <c r="G79" s="379">
        <v>5.3248836851038117</v>
      </c>
      <c r="H79" s="379">
        <v>9.0145314312512088</v>
      </c>
      <c r="I79" s="379">
        <v>15.388943008914607</v>
      </c>
      <c r="J79" s="379">
        <v>11.587510238335161</v>
      </c>
      <c r="K79" s="379">
        <v>14.741449990755097</v>
      </c>
      <c r="L79" s="379">
        <v>4.4589350975941722</v>
      </c>
      <c r="M79" s="379">
        <f t="shared" si="1"/>
        <v>60.516253451954064</v>
      </c>
      <c r="O79" s="105" t="s">
        <v>277</v>
      </c>
      <c r="P79" s="214" t="s">
        <v>353</v>
      </c>
      <c r="Q79" s="244">
        <v>64.873529689999998</v>
      </c>
      <c r="R79" s="293"/>
      <c r="S79" s="245"/>
    </row>
    <row r="80" spans="1:19">
      <c r="A80" s="500"/>
      <c r="B80" s="191" t="s">
        <v>498</v>
      </c>
      <c r="C80" s="500"/>
      <c r="D80" s="192" t="s">
        <v>124</v>
      </c>
      <c r="F80" s="105"/>
      <c r="G80" s="379">
        <v>0</v>
      </c>
      <c r="H80" s="379">
        <v>0</v>
      </c>
      <c r="I80" s="379">
        <v>0</v>
      </c>
      <c r="J80" s="379">
        <v>4.5575662699374492E-2</v>
      </c>
      <c r="K80" s="379">
        <v>0</v>
      </c>
      <c r="L80" s="379">
        <v>0</v>
      </c>
      <c r="M80" s="379">
        <f t="shared" si="1"/>
        <v>4.5575662699374492E-2</v>
      </c>
      <c r="O80" s="105" t="s">
        <v>277</v>
      </c>
      <c r="P80" s="214" t="s">
        <v>353</v>
      </c>
      <c r="Q80" s="244">
        <v>0</v>
      </c>
      <c r="R80" s="293"/>
      <c r="S80" s="245"/>
    </row>
    <row r="81" spans="1:19">
      <c r="A81" s="500"/>
      <c r="B81" s="191" t="s">
        <v>499</v>
      </c>
      <c r="C81" s="500"/>
      <c r="D81" s="192" t="s">
        <v>124</v>
      </c>
      <c r="F81" s="105"/>
      <c r="G81" s="379">
        <v>0</v>
      </c>
      <c r="H81" s="379">
        <v>0</v>
      </c>
      <c r="I81" s="379">
        <v>0</v>
      </c>
      <c r="J81" s="379">
        <v>7.2253697267325098E-2</v>
      </c>
      <c r="K81" s="379">
        <v>0.2761884</v>
      </c>
      <c r="L81" s="379">
        <v>1.1482255106970074</v>
      </c>
      <c r="M81" s="379">
        <f t="shared" si="1"/>
        <v>1.4966676079643326</v>
      </c>
      <c r="O81" s="105" t="s">
        <v>277</v>
      </c>
      <c r="P81" s="214" t="s">
        <v>353</v>
      </c>
      <c r="Q81" s="244">
        <v>9.4481278199999998</v>
      </c>
      <c r="R81" s="293" t="s">
        <v>359</v>
      </c>
      <c r="S81" s="245"/>
    </row>
    <row r="82" spans="1:19">
      <c r="A82" s="500"/>
      <c r="B82" s="191" t="s">
        <v>500</v>
      </c>
      <c r="C82" s="500"/>
      <c r="D82" s="192" t="s">
        <v>276</v>
      </c>
      <c r="F82" s="105"/>
      <c r="G82" s="379">
        <v>0</v>
      </c>
      <c r="H82" s="379">
        <v>0</v>
      </c>
      <c r="I82" s="379">
        <v>0</v>
      </c>
      <c r="J82" s="379">
        <v>0.63589666770985775</v>
      </c>
      <c r="K82" s="379">
        <v>0.13729641565809256</v>
      </c>
      <c r="L82" s="379">
        <v>0</v>
      </c>
      <c r="M82" s="379">
        <f t="shared" si="1"/>
        <v>0.77319308336795034</v>
      </c>
      <c r="O82" s="105" t="s">
        <v>276</v>
      </c>
      <c r="P82" s="214" t="s">
        <v>353</v>
      </c>
      <c r="Q82" s="244">
        <v>0</v>
      </c>
      <c r="R82" s="293"/>
      <c r="S82" s="245"/>
    </row>
    <row r="83" spans="1:19" outlineLevel="1">
      <c r="A83" s="500"/>
      <c r="B83" s="191" t="s">
        <v>322</v>
      </c>
      <c r="C83" s="500"/>
      <c r="D83" s="192" t="s">
        <v>124</v>
      </c>
      <c r="F83" s="105"/>
      <c r="G83" s="379">
        <v>0</v>
      </c>
      <c r="H83" s="379">
        <v>0</v>
      </c>
      <c r="I83" s="379">
        <v>0</v>
      </c>
      <c r="J83" s="379">
        <v>0</v>
      </c>
      <c r="K83" s="379">
        <v>0</v>
      </c>
      <c r="L83" s="379">
        <v>0.48401897982326769</v>
      </c>
      <c r="M83" s="379">
        <f>SUM(F83:L83)</f>
        <v>0.48401897982326769</v>
      </c>
      <c r="O83" s="105" t="s">
        <v>277</v>
      </c>
      <c r="P83" s="105"/>
      <c r="Q83" s="105"/>
      <c r="R83" s="294"/>
      <c r="S83" s="245"/>
    </row>
    <row r="84" spans="1:19" outlineLevel="1">
      <c r="A84" s="500"/>
      <c r="B84" s="191" t="s">
        <v>323</v>
      </c>
      <c r="C84" s="500"/>
      <c r="D84" s="192" t="s">
        <v>276</v>
      </c>
      <c r="F84" s="105"/>
      <c r="G84" s="379">
        <v>0</v>
      </c>
      <c r="H84" s="379">
        <v>0</v>
      </c>
      <c r="I84" s="379">
        <v>0</v>
      </c>
      <c r="J84" s="379">
        <v>0</v>
      </c>
      <c r="K84" s="379">
        <v>0</v>
      </c>
      <c r="L84" s="379">
        <v>0</v>
      </c>
      <c r="M84" s="379">
        <f>SUM(F84:L84)</f>
        <v>0</v>
      </c>
      <c r="O84" s="105" t="s">
        <v>276</v>
      </c>
      <c r="P84" s="105"/>
      <c r="Q84" s="105"/>
      <c r="R84" s="294"/>
    </row>
    <row r="85" spans="1:19" outlineLevel="1">
      <c r="A85" s="500"/>
      <c r="B85" s="191" t="s">
        <v>324</v>
      </c>
      <c r="C85" s="500"/>
      <c r="D85" s="192" t="s">
        <v>276</v>
      </c>
      <c r="F85" s="105"/>
      <c r="G85" s="379">
        <v>0</v>
      </c>
      <c r="H85" s="379">
        <v>0</v>
      </c>
      <c r="I85" s="379">
        <v>0</v>
      </c>
      <c r="J85" s="379">
        <v>0</v>
      </c>
      <c r="K85" s="379">
        <v>0</v>
      </c>
      <c r="L85" s="379">
        <v>0</v>
      </c>
      <c r="M85" s="379">
        <f>SUM(F85:L85)</f>
        <v>0</v>
      </c>
      <c r="O85" s="105" t="s">
        <v>276</v>
      </c>
      <c r="P85" s="105"/>
      <c r="Q85" s="105"/>
      <c r="R85" s="294"/>
    </row>
    <row r="86" spans="1:19" outlineLevel="1">
      <c r="A86" s="500"/>
      <c r="B86" s="191" t="s">
        <v>325</v>
      </c>
      <c r="C86" s="500"/>
      <c r="D86" s="192" t="s">
        <v>124</v>
      </c>
      <c r="F86" s="105"/>
      <c r="G86" s="379">
        <v>0</v>
      </c>
      <c r="H86" s="379">
        <v>0</v>
      </c>
      <c r="I86" s="379">
        <v>0</v>
      </c>
      <c r="J86" s="379">
        <v>0</v>
      </c>
      <c r="K86" s="379">
        <v>0</v>
      </c>
      <c r="L86" s="379">
        <v>0</v>
      </c>
      <c r="M86" s="379">
        <f>SUM(F86:L86)</f>
        <v>0</v>
      </c>
      <c r="O86" s="105" t="s">
        <v>277</v>
      </c>
      <c r="P86" s="105"/>
      <c r="Q86" s="105"/>
      <c r="R86" s="294"/>
    </row>
    <row r="87" spans="1:19" ht="17.25" thickBot="1">
      <c r="A87" s="501"/>
      <c r="B87" s="227" t="s">
        <v>369</v>
      </c>
      <c r="C87" s="501"/>
      <c r="D87" s="228" t="s">
        <v>276</v>
      </c>
      <c r="F87" s="161"/>
      <c r="G87" s="380">
        <v>0</v>
      </c>
      <c r="H87" s="380">
        <v>0</v>
      </c>
      <c r="I87" s="380">
        <v>0</v>
      </c>
      <c r="J87" s="380">
        <v>0</v>
      </c>
      <c r="K87" s="380">
        <v>0</v>
      </c>
      <c r="L87" s="380">
        <v>0</v>
      </c>
      <c r="M87" s="380">
        <f>SUM(F87:L87)</f>
        <v>0</v>
      </c>
      <c r="O87" s="161" t="s">
        <v>276</v>
      </c>
      <c r="P87" s="161"/>
      <c r="Q87" s="161"/>
      <c r="R87" s="295"/>
    </row>
    <row r="88" spans="1:19">
      <c r="G88" s="363"/>
      <c r="H88" s="363"/>
      <c r="I88" s="363"/>
      <c r="J88" s="363"/>
      <c r="K88" s="363"/>
      <c r="L88" s="363"/>
      <c r="M88" s="363"/>
    </row>
    <row r="89" spans="1:19">
      <c r="F89" s="212" t="s">
        <v>11</v>
      </c>
      <c r="G89" s="364">
        <f t="shared" ref="G89:M89" si="2">SUM(G12:G88)</f>
        <v>84.066299001037564</v>
      </c>
      <c r="H89" s="364">
        <f t="shared" si="2"/>
        <v>109.21620619109889</v>
      </c>
      <c r="I89" s="364">
        <f t="shared" si="2"/>
        <v>102.64191548119335</v>
      </c>
      <c r="J89" s="364">
        <f t="shared" si="2"/>
        <v>128.96699739779049</v>
      </c>
      <c r="K89" s="364">
        <f t="shared" si="2"/>
        <v>157.19389724227432</v>
      </c>
      <c r="L89" s="364">
        <f t="shared" si="2"/>
        <v>123.59876088648116</v>
      </c>
      <c r="M89" s="364">
        <f t="shared" si="2"/>
        <v>705.68407619987556</v>
      </c>
      <c r="N89" s="195"/>
    </row>
    <row r="90" spans="1:19" s="94" customFormat="1">
      <c r="G90" s="417"/>
      <c r="H90" s="417"/>
      <c r="I90" s="417"/>
      <c r="J90" s="417"/>
      <c r="K90" s="417"/>
      <c r="L90" s="417"/>
      <c r="R90" s="418"/>
    </row>
    <row r="91" spans="1:19">
      <c r="D91" s="89" t="s">
        <v>135</v>
      </c>
      <c r="M91" s="242"/>
    </row>
    <row r="92" spans="1:19">
      <c r="D92" s="89" t="s">
        <v>374</v>
      </c>
      <c r="J92" s="242"/>
    </row>
    <row r="93" spans="1:19">
      <c r="K93" s="242"/>
      <c r="L93" s="242"/>
    </row>
    <row r="96" spans="1:19" ht="33">
      <c r="G96" s="413" t="s">
        <v>266</v>
      </c>
      <c r="H96" s="291" t="s">
        <v>267</v>
      </c>
      <c r="I96" s="414" t="s">
        <v>268</v>
      </c>
      <c r="J96" s="414" t="s">
        <v>269</v>
      </c>
      <c r="K96" s="413" t="s">
        <v>270</v>
      </c>
      <c r="L96" s="291" t="s">
        <v>278</v>
      </c>
    </row>
    <row r="97" spans="6:12" ht="68.25" customHeight="1">
      <c r="F97" s="91" t="s">
        <v>410</v>
      </c>
      <c r="G97" s="435" t="s">
        <v>419</v>
      </c>
      <c r="H97" s="436"/>
      <c r="I97" s="436"/>
      <c r="J97" s="437"/>
      <c r="K97" s="435" t="s">
        <v>420</v>
      </c>
      <c r="L97" s="437"/>
    </row>
  </sheetData>
  <protectedRanges>
    <protectedRange sqref="O68:P68" name="Range8"/>
    <protectedRange sqref="O68:P68" name="Range6"/>
    <protectedRange sqref="O45:P65" name="Range5"/>
    <protectedRange sqref="N89 L91:M92 M88:O88 M90:N90 M84:M87" name="Range3"/>
    <protectedRange sqref="F45" name="Range2"/>
    <protectedRange sqref="F42 F25:F35 F84:H88 F90:L90" name="Range1"/>
  </protectedRanges>
  <mergeCells count="8">
    <mergeCell ref="M3:N4"/>
    <mergeCell ref="F8:M9"/>
    <mergeCell ref="G97:J97"/>
    <mergeCell ref="K97:L97"/>
    <mergeCell ref="A12:A87"/>
    <mergeCell ref="C12:C87"/>
    <mergeCell ref="F3:F4"/>
    <mergeCell ref="I3:J4"/>
  </mergeCells>
  <phoneticPr fontId="0" type="noConversion"/>
  <hyperlinks>
    <hyperlink ref="F3:F4" location="Index!A1" display="Home"/>
    <hyperlink ref="J3:J4" location="'Forecast Capex Instructions'!A1" display="Link to Forecast Capex Instructions - Table 5.3"/>
    <hyperlink ref="I3:J4" location="'Historic Capex Instructions'!A1" display="Link to Historic Capex Instructions - Table 6.2"/>
    <hyperlink ref="M3:N4" location="'Commentary on Historic Capex'!A1" display="Link to Historic Capex Commentary - Table 5.2"/>
  </hyperlinks>
  <pageMargins left="0.19685039370078741" right="0.19685039370078741" top="0.39370078740157483" bottom="0.39370078740157483" header="0.19685039370078741" footer="0.19685039370078741"/>
  <pageSetup paperSize="9" scale="29" orientation="landscape" r:id="rId1"/>
  <headerFooter alignWithMargins="0"/>
  <cellWatches>
    <cellWatch r="G89"/>
    <cellWatch r="H89"/>
    <cellWatch r="I89"/>
    <cellWatch r="J89"/>
    <cellWatch r="K89"/>
    <cellWatch r="L89"/>
    <cellWatch r="M89"/>
  </cellWatches>
  <legacyDrawing r:id="rId2"/>
</worksheet>
</file>

<file path=xl/worksheets/sheet17.xml><?xml version="1.0" encoding="utf-8"?>
<worksheet xmlns="http://schemas.openxmlformats.org/spreadsheetml/2006/main" xmlns:r="http://schemas.openxmlformats.org/officeDocument/2006/relationships">
  <sheetPr>
    <pageSetUpPr fitToPage="1"/>
  </sheetPr>
  <dimension ref="A1:R31"/>
  <sheetViews>
    <sheetView zoomScale="75" zoomScaleNormal="75" workbookViewId="0"/>
  </sheetViews>
  <sheetFormatPr defaultRowHeight="16.5"/>
  <cols>
    <col min="1" max="1" width="12.85546875" style="89" customWidth="1"/>
    <col min="2" max="2" width="30.5703125" style="89" bestFit="1" customWidth="1"/>
    <col min="3" max="3" width="33.85546875" style="89" bestFit="1" customWidth="1"/>
    <col min="4" max="4" width="27.42578125" style="89" customWidth="1"/>
    <col min="5" max="5" width="12.5703125" style="89" customWidth="1"/>
    <col min="6" max="6" width="15.7109375" style="89" customWidth="1"/>
    <col min="7" max="7" width="9.5703125" style="89" customWidth="1"/>
    <col min="8" max="8" width="11.85546875" style="89" customWidth="1"/>
    <col min="9" max="9" width="8.85546875" style="89" customWidth="1"/>
    <col min="10" max="11" width="9" style="89" customWidth="1"/>
    <col min="12" max="12" width="10.7109375" style="89" customWidth="1"/>
    <col min="13" max="14" width="15.7109375" style="89" customWidth="1"/>
    <col min="15" max="15" width="65.85546875" style="89" customWidth="1"/>
    <col min="16" max="16" width="16.42578125" style="89" customWidth="1"/>
    <col min="17" max="17" width="18.28515625" style="89" customWidth="1"/>
    <col min="18" max="18" width="75.140625" style="89" bestFit="1" customWidth="1"/>
    <col min="19" max="16384" width="9.140625" style="89"/>
  </cols>
  <sheetData>
    <row r="1" spans="1:18">
      <c r="A1" s="91" t="s">
        <v>174</v>
      </c>
      <c r="J1" s="180"/>
      <c r="K1" s="180"/>
      <c r="N1" s="94"/>
    </row>
    <row r="2" spans="1:18">
      <c r="C2" s="91"/>
      <c r="J2" s="180"/>
      <c r="K2" s="180"/>
      <c r="N2" s="94"/>
    </row>
    <row r="3" spans="1:18">
      <c r="C3" s="94"/>
      <c r="D3" s="94"/>
      <c r="F3" s="433" t="s">
        <v>0</v>
      </c>
      <c r="I3" s="502" t="s">
        <v>77</v>
      </c>
      <c r="J3" s="503"/>
      <c r="K3" s="180"/>
      <c r="M3" s="489" t="s">
        <v>78</v>
      </c>
      <c r="N3" s="490"/>
      <c r="P3" s="200"/>
    </row>
    <row r="4" spans="1:18">
      <c r="F4" s="434"/>
      <c r="I4" s="504"/>
      <c r="J4" s="505"/>
      <c r="K4" s="180"/>
      <c r="M4" s="491"/>
      <c r="N4" s="492"/>
      <c r="P4" s="200"/>
    </row>
    <row r="5" spans="1:18">
      <c r="A5" s="139"/>
      <c r="B5" s="139"/>
      <c r="C5" s="94"/>
      <c r="D5" s="94"/>
      <c r="E5" s="115"/>
      <c r="K5" s="180"/>
    </row>
    <row r="6" spans="1:18">
      <c r="E6" s="115"/>
    </row>
    <row r="7" spans="1:18">
      <c r="A7" s="139" t="s">
        <v>111</v>
      </c>
      <c r="B7" s="139"/>
      <c r="C7" s="94"/>
      <c r="E7" s="115"/>
    </row>
    <row r="8" spans="1:18">
      <c r="C8" s="181"/>
      <c r="E8" s="115"/>
      <c r="F8" s="493" t="s">
        <v>131</v>
      </c>
      <c r="G8" s="494"/>
      <c r="H8" s="494"/>
      <c r="I8" s="494"/>
      <c r="J8" s="494"/>
      <c r="K8" s="494"/>
      <c r="L8" s="494"/>
      <c r="M8" s="495"/>
    </row>
    <row r="9" spans="1:18" ht="12.75" customHeight="1">
      <c r="E9" s="115"/>
      <c r="F9" s="496"/>
      <c r="G9" s="497"/>
      <c r="H9" s="497"/>
      <c r="I9" s="497"/>
      <c r="J9" s="497"/>
      <c r="K9" s="497"/>
      <c r="L9" s="497"/>
      <c r="M9" s="498"/>
      <c r="N9" s="115"/>
    </row>
    <row r="10" spans="1:18" ht="57" customHeight="1">
      <c r="A10" s="91" t="s">
        <v>109</v>
      </c>
      <c r="B10" s="201" t="s">
        <v>110</v>
      </c>
      <c r="C10" s="202" t="s">
        <v>116</v>
      </c>
      <c r="D10" s="203" t="s">
        <v>134</v>
      </c>
      <c r="F10" s="204" t="s">
        <v>253</v>
      </c>
      <c r="G10" s="204" t="s">
        <v>266</v>
      </c>
      <c r="H10" s="204" t="s">
        <v>267</v>
      </c>
      <c r="I10" s="204" t="s">
        <v>268</v>
      </c>
      <c r="J10" s="204" t="s">
        <v>269</v>
      </c>
      <c r="K10" s="204" t="s">
        <v>348</v>
      </c>
      <c r="L10" s="204" t="s">
        <v>349</v>
      </c>
      <c r="M10" s="128" t="s">
        <v>7</v>
      </c>
      <c r="O10" s="205" t="s">
        <v>70</v>
      </c>
      <c r="P10" s="205" t="s">
        <v>181</v>
      </c>
      <c r="Q10" s="205" t="s">
        <v>182</v>
      </c>
      <c r="R10" s="205" t="s">
        <v>172</v>
      </c>
    </row>
    <row r="11" spans="1:18" ht="17.25" thickBot="1">
      <c r="B11" s="201"/>
      <c r="C11" s="206"/>
      <c r="D11" s="115"/>
      <c r="F11" s="207"/>
      <c r="G11" s="207"/>
      <c r="H11" s="207"/>
      <c r="I11" s="207"/>
      <c r="J11" s="207"/>
      <c r="K11" s="207"/>
      <c r="L11" s="207"/>
      <c r="M11" s="207"/>
    </row>
    <row r="12" spans="1:18" ht="16.5" customHeight="1">
      <c r="A12" s="499" t="s">
        <v>311</v>
      </c>
      <c r="B12" s="246" t="s">
        <v>335</v>
      </c>
      <c r="C12" s="499" t="s">
        <v>310</v>
      </c>
      <c r="D12" s="247" t="s">
        <v>130</v>
      </c>
      <c r="F12" s="105"/>
      <c r="G12" s="379">
        <v>7.3973523429844796</v>
      </c>
      <c r="H12" s="379">
        <v>6.4269570301392625</v>
      </c>
      <c r="I12" s="379">
        <v>11.785496440000001</v>
      </c>
      <c r="J12" s="379">
        <v>11.666246479999998</v>
      </c>
      <c r="K12" s="379">
        <v>18.144000000000002</v>
      </c>
      <c r="L12" s="379">
        <v>18.933391262525056</v>
      </c>
      <c r="M12" s="381">
        <f>SUM(G12:L12)</f>
        <v>74.353443555648795</v>
      </c>
      <c r="O12" s="207" t="s">
        <v>279</v>
      </c>
      <c r="P12" s="213" t="s">
        <v>353</v>
      </c>
      <c r="Q12" s="506" t="s">
        <v>333</v>
      </c>
      <c r="R12" s="207"/>
    </row>
    <row r="13" spans="1:18">
      <c r="A13" s="500"/>
      <c r="B13" s="226" t="s">
        <v>501</v>
      </c>
      <c r="C13" s="500"/>
      <c r="D13" s="248" t="s">
        <v>15</v>
      </c>
      <c r="F13" s="105"/>
      <c r="G13" s="379">
        <v>0.30944676991300046</v>
      </c>
      <c r="H13" s="379">
        <v>4.5835299999999997E-3</v>
      </c>
      <c r="I13" s="379">
        <v>0</v>
      </c>
      <c r="J13" s="379">
        <v>0</v>
      </c>
      <c r="K13" s="379"/>
      <c r="L13" s="381"/>
      <c r="M13" s="381">
        <f t="shared" ref="M13:M18" si="0">SUM(G13:L13)</f>
        <v>0.31403029991300047</v>
      </c>
      <c r="O13" s="105" t="s">
        <v>281</v>
      </c>
      <c r="P13" s="214" t="s">
        <v>353</v>
      </c>
      <c r="Q13" s="507"/>
      <c r="R13" s="105"/>
    </row>
    <row r="14" spans="1:18">
      <c r="A14" s="500"/>
      <c r="B14" s="226" t="s">
        <v>338</v>
      </c>
      <c r="C14" s="500"/>
      <c r="D14" s="248" t="s">
        <v>15</v>
      </c>
      <c r="F14" s="105"/>
      <c r="G14" s="379">
        <v>3.1627667307227143</v>
      </c>
      <c r="H14" s="379">
        <v>2.2774907421537254</v>
      </c>
      <c r="I14" s="379">
        <v>2.2069228000000001</v>
      </c>
      <c r="J14" s="379">
        <v>1.2626730100000001</v>
      </c>
      <c r="K14" s="379">
        <v>2.2680000000000002</v>
      </c>
      <c r="L14" s="379">
        <v>1.7750054308617238</v>
      </c>
      <c r="M14" s="381">
        <f t="shared" si="0"/>
        <v>12.952858713738163</v>
      </c>
      <c r="O14" s="105" t="s">
        <v>282</v>
      </c>
      <c r="P14" s="214" t="s">
        <v>312</v>
      </c>
      <c r="Q14" s="507"/>
      <c r="R14" s="105" t="s">
        <v>313</v>
      </c>
    </row>
    <row r="15" spans="1:18">
      <c r="A15" s="500"/>
      <c r="B15" s="226" t="s">
        <v>502</v>
      </c>
      <c r="C15" s="500"/>
      <c r="D15" s="192" t="s">
        <v>15</v>
      </c>
      <c r="F15" s="105"/>
      <c r="G15" s="379">
        <v>0.35113062995928168</v>
      </c>
      <c r="H15" s="379">
        <v>0.35684294660813981</v>
      </c>
      <c r="I15" s="379">
        <v>0.81564128642951006</v>
      </c>
      <c r="J15" s="379">
        <v>6.4419782209476348E-2</v>
      </c>
      <c r="K15" s="379"/>
      <c r="L15" s="381"/>
      <c r="M15" s="381">
        <f t="shared" si="0"/>
        <v>1.5880346452064078</v>
      </c>
      <c r="O15" s="105" t="s">
        <v>284</v>
      </c>
      <c r="P15" s="214" t="s">
        <v>353</v>
      </c>
      <c r="Q15" s="507"/>
      <c r="R15" s="105"/>
    </row>
    <row r="16" spans="1:18">
      <c r="A16" s="500"/>
      <c r="B16" s="226" t="s">
        <v>336</v>
      </c>
      <c r="C16" s="500"/>
      <c r="D16" s="192" t="s">
        <v>128</v>
      </c>
      <c r="F16" s="105"/>
      <c r="G16" s="379">
        <v>0.2375266335266103</v>
      </c>
      <c r="H16" s="379">
        <v>0.22652758000000001</v>
      </c>
      <c r="I16" s="379">
        <v>0.13037910237710923</v>
      </c>
      <c r="J16" s="379">
        <v>0.10860647</v>
      </c>
      <c r="K16" s="379">
        <v>0.22680000000000003</v>
      </c>
      <c r="L16" s="379">
        <v>0.23388579559118242</v>
      </c>
      <c r="M16" s="381">
        <f t="shared" si="0"/>
        <v>1.1637255814949019</v>
      </c>
      <c r="O16" s="105" t="s">
        <v>280</v>
      </c>
      <c r="P16" s="214" t="s">
        <v>353</v>
      </c>
      <c r="Q16" s="507"/>
      <c r="R16" s="105"/>
    </row>
    <row r="17" spans="1:18">
      <c r="A17" s="500"/>
      <c r="B17" s="226" t="s">
        <v>337</v>
      </c>
      <c r="C17" s="500"/>
      <c r="D17" s="192" t="s">
        <v>129</v>
      </c>
      <c r="F17" s="105"/>
      <c r="G17" s="379">
        <v>0.96699261505926848</v>
      </c>
      <c r="H17" s="379">
        <v>0.29344996999999995</v>
      </c>
      <c r="I17" s="379">
        <v>-1.0300700000000001E-2</v>
      </c>
      <c r="J17" s="379">
        <v>0.17240365999999999</v>
      </c>
      <c r="K17" s="379">
        <v>1.7010000000000003</v>
      </c>
      <c r="L17" s="379">
        <v>1.7541434669338678</v>
      </c>
      <c r="M17" s="381">
        <f t="shared" si="0"/>
        <v>4.8776890119931364</v>
      </c>
      <c r="O17" s="161" t="s">
        <v>283</v>
      </c>
      <c r="P17" s="281" t="s">
        <v>353</v>
      </c>
      <c r="Q17" s="508"/>
      <c r="R17" s="161"/>
    </row>
    <row r="18" spans="1:18" ht="17.25" thickBot="1">
      <c r="A18" s="501"/>
      <c r="B18" s="283" t="s">
        <v>503</v>
      </c>
      <c r="C18" s="501"/>
      <c r="D18" s="282" t="s">
        <v>15</v>
      </c>
      <c r="F18" s="161"/>
      <c r="G18" s="380">
        <v>-6.1278932029151202E-3</v>
      </c>
      <c r="H18" s="380">
        <v>0</v>
      </c>
      <c r="I18" s="380">
        <v>0</v>
      </c>
      <c r="J18" s="380">
        <v>0</v>
      </c>
      <c r="K18" s="380"/>
      <c r="L18" s="382"/>
      <c r="M18" s="382">
        <f t="shared" si="0"/>
        <v>-6.1278932029151202E-3</v>
      </c>
    </row>
    <row r="19" spans="1:18">
      <c r="G19" s="363"/>
      <c r="H19" s="363"/>
      <c r="I19" s="363"/>
      <c r="J19" s="363"/>
      <c r="K19" s="363"/>
      <c r="L19" s="363"/>
      <c r="M19" s="363"/>
    </row>
    <row r="20" spans="1:18">
      <c r="E20" s="212" t="s">
        <v>11</v>
      </c>
      <c r="F20" s="195"/>
      <c r="G20" s="383">
        <f t="shared" ref="G20:M20" si="1">SUM(G12:G19)</f>
        <v>12.419087828962439</v>
      </c>
      <c r="H20" s="383">
        <f t="shared" si="1"/>
        <v>9.5858517989011283</v>
      </c>
      <c r="I20" s="383">
        <f t="shared" si="1"/>
        <v>14.92813892880662</v>
      </c>
      <c r="J20" s="383">
        <f t="shared" si="1"/>
        <v>13.274349402209475</v>
      </c>
      <c r="K20" s="383">
        <f t="shared" si="1"/>
        <v>22.339800000000004</v>
      </c>
      <c r="L20" s="383">
        <f t="shared" si="1"/>
        <v>22.696425955911831</v>
      </c>
      <c r="M20" s="383">
        <f t="shared" si="1"/>
        <v>95.243653914791494</v>
      </c>
    </row>
    <row r="21" spans="1:18" s="94" customFormat="1">
      <c r="G21" s="417"/>
      <c r="H21" s="417"/>
      <c r="I21" s="417"/>
      <c r="J21" s="417"/>
      <c r="K21" s="417"/>
      <c r="L21" s="417"/>
    </row>
    <row r="22" spans="1:18">
      <c r="D22" s="89" t="s">
        <v>137</v>
      </c>
    </row>
    <row r="24" spans="1:18">
      <c r="K24" s="301"/>
      <c r="L24" s="301"/>
      <c r="M24" s="301"/>
    </row>
    <row r="25" spans="1:18" ht="33">
      <c r="G25" s="413" t="s">
        <v>266</v>
      </c>
      <c r="H25" s="291" t="s">
        <v>267</v>
      </c>
      <c r="I25" s="414" t="s">
        <v>268</v>
      </c>
      <c r="J25" s="414" t="s">
        <v>269</v>
      </c>
      <c r="K25" s="413" t="s">
        <v>270</v>
      </c>
      <c r="L25" s="291" t="s">
        <v>278</v>
      </c>
    </row>
    <row r="26" spans="1:18" ht="54.75" customHeight="1">
      <c r="F26" s="91" t="s">
        <v>410</v>
      </c>
      <c r="G26" s="435" t="s">
        <v>421</v>
      </c>
      <c r="H26" s="436"/>
      <c r="I26" s="436"/>
      <c r="J26" s="437"/>
      <c r="K26" s="435" t="s">
        <v>414</v>
      </c>
      <c r="L26" s="437"/>
    </row>
    <row r="27" spans="1:18">
      <c r="G27" s="242"/>
      <c r="H27" s="242"/>
      <c r="I27" s="242"/>
      <c r="J27" s="242"/>
      <c r="K27" s="242"/>
      <c r="L27" s="242"/>
    </row>
    <row r="28" spans="1:18">
      <c r="G28" s="242"/>
      <c r="H28" s="242"/>
      <c r="I28" s="242"/>
      <c r="J28" s="242"/>
      <c r="K28" s="242"/>
      <c r="L28" s="242"/>
    </row>
    <row r="29" spans="1:18">
      <c r="G29" s="242"/>
      <c r="H29" s="242"/>
      <c r="I29" s="242"/>
      <c r="J29" s="242"/>
      <c r="K29" s="242"/>
      <c r="L29" s="242"/>
    </row>
    <row r="30" spans="1:18">
      <c r="G30" s="242"/>
      <c r="H30" s="242"/>
      <c r="I30" s="242"/>
      <c r="J30" s="242"/>
      <c r="K30" s="242"/>
      <c r="L30" s="242"/>
    </row>
    <row r="31" spans="1:18">
      <c r="G31" s="242"/>
      <c r="H31" s="242"/>
      <c r="I31" s="242"/>
      <c r="J31" s="242"/>
      <c r="K31" s="242"/>
      <c r="L31" s="242"/>
    </row>
  </sheetData>
  <protectedRanges>
    <protectedRange sqref="L19:N19 J22:L23 M20:M21" name="Range3"/>
    <protectedRange sqref="E19:G19 E21:L21" name="Range1"/>
  </protectedRanges>
  <mergeCells count="9">
    <mergeCell ref="G26:J26"/>
    <mergeCell ref="K26:L26"/>
    <mergeCell ref="A12:A18"/>
    <mergeCell ref="Q12:Q17"/>
    <mergeCell ref="F3:F4"/>
    <mergeCell ref="I3:J4"/>
    <mergeCell ref="M3:N4"/>
    <mergeCell ref="F8:M9"/>
    <mergeCell ref="C12:C18"/>
  </mergeCells>
  <phoneticPr fontId="0" type="noConversion"/>
  <hyperlinks>
    <hyperlink ref="F3:F4" location="Index!A1" display="Home"/>
    <hyperlink ref="J3:J4" location="'Forecast Capex Instructions'!A1" display="Link to Forecast Capex Instructions - Table 5.3"/>
    <hyperlink ref="I3:J4" location="'Historic Capex Instructions'!A1" display="Link to Historic Capex Instructions - Table 6.2"/>
    <hyperlink ref="M3:N4" location="'Commentary on Historic Capex'!A1" display="Link to Historic Capex Commentary - Table 5.2"/>
  </hyperlinks>
  <pageMargins left="0.19685039370078741" right="0.19685039370078741" top="0.39370078740157483" bottom="0.39370078740157483" header="0.19685039370078741" footer="0.19685039370078741"/>
  <pageSetup paperSize="9" scale="36" orientation="landscape" r:id="rId1"/>
  <headerFooter alignWithMargins="0"/>
</worksheet>
</file>

<file path=xl/worksheets/sheet18.xml><?xml version="1.0" encoding="utf-8"?>
<worksheet xmlns="http://schemas.openxmlformats.org/spreadsheetml/2006/main" xmlns:r="http://schemas.openxmlformats.org/officeDocument/2006/relationships">
  <sheetPr>
    <tabColor rgb="FFFFFF00"/>
    <pageSetUpPr fitToPage="1"/>
  </sheetPr>
  <dimension ref="A1:J62"/>
  <sheetViews>
    <sheetView zoomScale="75" zoomScaleNormal="75" workbookViewId="0"/>
  </sheetViews>
  <sheetFormatPr defaultRowHeight="16.5"/>
  <cols>
    <col min="1" max="1" width="45.42578125" style="89" bestFit="1" customWidth="1"/>
    <col min="2" max="2" width="20.140625" style="89" hidden="1" customWidth="1"/>
    <col min="3" max="6" width="10.7109375" style="89" customWidth="1"/>
    <col min="7" max="7" width="18.85546875" style="89" bestFit="1" customWidth="1"/>
    <col min="8" max="8" width="13.7109375" style="89" bestFit="1" customWidth="1"/>
    <col min="9" max="9" width="22" style="89" customWidth="1"/>
    <col min="10" max="16384" width="9.140625" style="89"/>
  </cols>
  <sheetData>
    <row r="1" spans="1:6" ht="15" customHeight="1">
      <c r="A1" s="91" t="s">
        <v>138</v>
      </c>
      <c r="C1" s="509" t="s">
        <v>0</v>
      </c>
      <c r="E1" s="447" t="s">
        <v>79</v>
      </c>
    </row>
    <row r="2" spans="1:6" ht="12.75" customHeight="1">
      <c r="A2" s="91"/>
      <c r="C2" s="510"/>
      <c r="E2" s="449"/>
    </row>
    <row r="3" spans="1:6" ht="16.5" customHeight="1">
      <c r="A3" s="91"/>
      <c r="E3" s="451"/>
    </row>
    <row r="4" spans="1:6">
      <c r="A4" s="91" t="s">
        <v>254</v>
      </c>
      <c r="B4" s="91"/>
    </row>
    <row r="5" spans="1:6">
      <c r="A5" s="259"/>
      <c r="B5" s="115"/>
    </row>
    <row r="6" spans="1:6" ht="16.5" customHeight="1">
      <c r="A6" s="459" t="s">
        <v>122</v>
      </c>
      <c r="B6" s="460"/>
      <c r="C6" s="299" t="s">
        <v>250</v>
      </c>
      <c r="D6" s="299" t="s">
        <v>251</v>
      </c>
      <c r="E6" s="299" t="s">
        <v>252</v>
      </c>
      <c r="F6" s="219" t="s">
        <v>7</v>
      </c>
    </row>
    <row r="7" spans="1:6">
      <c r="A7" s="462"/>
      <c r="B7" s="463"/>
      <c r="C7" s="300" t="s">
        <v>306</v>
      </c>
      <c r="D7" s="300" t="s">
        <v>307</v>
      </c>
      <c r="E7" s="300" t="s">
        <v>308</v>
      </c>
      <c r="F7" s="220"/>
    </row>
    <row r="8" spans="1:6">
      <c r="A8" s="467" t="s">
        <v>17</v>
      </c>
      <c r="B8" s="468"/>
      <c r="C8" s="287"/>
      <c r="D8" s="287"/>
      <c r="E8" s="287"/>
      <c r="F8" s="288"/>
    </row>
    <row r="9" spans="1:6">
      <c r="A9" s="284" t="s">
        <v>318</v>
      </c>
      <c r="B9" s="233" t="s">
        <v>318</v>
      </c>
      <c r="C9" s="397">
        <v>98.492339486997949</v>
      </c>
      <c r="D9" s="397">
        <v>110.78234960103512</v>
      </c>
      <c r="E9" s="397">
        <v>137.22968289895098</v>
      </c>
      <c r="F9" s="398">
        <f>+SUM(C9:E9)</f>
        <v>346.5043719869841</v>
      </c>
    </row>
    <row r="10" spans="1:6">
      <c r="A10" s="221" t="s">
        <v>319</v>
      </c>
      <c r="B10" s="222" t="s">
        <v>319</v>
      </c>
      <c r="C10" s="399">
        <v>38.225502354574765</v>
      </c>
      <c r="D10" s="399">
        <v>38.750978892117857</v>
      </c>
      <c r="E10" s="399">
        <v>44.074236466265667</v>
      </c>
      <c r="F10" s="400">
        <f>+SUM(C10:E10)</f>
        <v>121.05071771295829</v>
      </c>
    </row>
    <row r="11" spans="1:6">
      <c r="A11" s="223" t="s">
        <v>368</v>
      </c>
      <c r="B11" s="224" t="s">
        <v>126</v>
      </c>
      <c r="C11" s="401">
        <v>16.320470664103343</v>
      </c>
      <c r="D11" s="401">
        <v>14.914867649252871</v>
      </c>
      <c r="E11" s="401">
        <v>13.503165847563968</v>
      </c>
      <c r="F11" s="402">
        <f>+SUM(C11:E11)</f>
        <v>44.738504160920186</v>
      </c>
    </row>
    <row r="12" spans="1:6">
      <c r="A12" s="276" t="s">
        <v>15</v>
      </c>
      <c r="B12" s="289" t="s">
        <v>15</v>
      </c>
      <c r="C12" s="403">
        <v>0</v>
      </c>
      <c r="D12" s="404">
        <v>0</v>
      </c>
      <c r="E12" s="405">
        <v>0</v>
      </c>
      <c r="F12" s="406">
        <f>+SUM(C12:E12)</f>
        <v>0</v>
      </c>
    </row>
    <row r="13" spans="1:6">
      <c r="A13" s="229" t="s">
        <v>84</v>
      </c>
      <c r="B13" s="230"/>
      <c r="C13" s="407"/>
      <c r="D13" s="408"/>
      <c r="E13" s="407"/>
      <c r="F13" s="407"/>
    </row>
    <row r="14" spans="1:6">
      <c r="A14" s="231" t="s">
        <v>130</v>
      </c>
      <c r="B14" s="233" t="s">
        <v>130</v>
      </c>
      <c r="C14" s="397">
        <v>2.9258947476429595</v>
      </c>
      <c r="D14" s="397">
        <v>3.0070454184608422</v>
      </c>
      <c r="E14" s="397">
        <v>3.0705004466838672</v>
      </c>
      <c r="F14" s="398">
        <f>+SUM(C14:E14)</f>
        <v>9.0034406127876689</v>
      </c>
    </row>
    <row r="15" spans="1:6">
      <c r="A15" s="235" t="s">
        <v>128</v>
      </c>
      <c r="B15" s="222" t="s">
        <v>128</v>
      </c>
      <c r="C15" s="399">
        <v>1.9297109943640238</v>
      </c>
      <c r="D15" s="399">
        <v>1.9273867085964513</v>
      </c>
      <c r="E15" s="399">
        <v>1.328371795310229</v>
      </c>
      <c r="F15" s="400">
        <f>+SUM(C15:E15)</f>
        <v>5.1854694982707041</v>
      </c>
    </row>
    <row r="16" spans="1:6">
      <c r="A16" s="236" t="s">
        <v>129</v>
      </c>
      <c r="B16" s="224" t="s">
        <v>129</v>
      </c>
      <c r="C16" s="401">
        <v>0.21621411701557694</v>
      </c>
      <c r="D16" s="401">
        <v>0.21902121688596041</v>
      </c>
      <c r="E16" s="401">
        <v>0.22139529921837151</v>
      </c>
      <c r="F16" s="402">
        <f>+SUM(C16:E16)</f>
        <v>0.65663063311990888</v>
      </c>
    </row>
    <row r="17" spans="1:6">
      <c r="A17" s="290" t="s">
        <v>15</v>
      </c>
      <c r="B17" s="289" t="s">
        <v>15</v>
      </c>
      <c r="C17" s="405">
        <v>20.34887483997619</v>
      </c>
      <c r="D17" s="404">
        <v>14.286324145881453</v>
      </c>
      <c r="E17" s="405">
        <v>13.218329299374426</v>
      </c>
      <c r="F17" s="406">
        <f>+SUM(C17:E17)</f>
        <v>47.853528285232066</v>
      </c>
    </row>
    <row r="18" spans="1:6">
      <c r="C18" s="363"/>
      <c r="D18" s="363"/>
      <c r="E18" s="363"/>
      <c r="F18" s="363"/>
    </row>
    <row r="19" spans="1:6" ht="18" customHeight="1">
      <c r="A19" s="216" t="s">
        <v>85</v>
      </c>
      <c r="B19" s="163"/>
      <c r="C19" s="409">
        <f>+SUM(C9:C17)</f>
        <v>178.4590072046748</v>
      </c>
      <c r="D19" s="409">
        <f>+SUM(D9:D17)</f>
        <v>183.88797363223054</v>
      </c>
      <c r="E19" s="409">
        <f>+SUM(E9:E17)</f>
        <v>212.64568205336749</v>
      </c>
      <c r="F19" s="409">
        <f>+SUM(F9:F17)</f>
        <v>574.99266289027298</v>
      </c>
    </row>
    <row r="20" spans="1:6">
      <c r="B20" s="94"/>
    </row>
    <row r="21" spans="1:6">
      <c r="B21" s="94"/>
    </row>
    <row r="22" spans="1:6">
      <c r="A22" s="91" t="s">
        <v>423</v>
      </c>
      <c r="B22" s="139"/>
      <c r="C22" s="91" t="s">
        <v>424</v>
      </c>
    </row>
    <row r="23" spans="1:6">
      <c r="B23" s="94"/>
    </row>
    <row r="24" spans="1:6" ht="12.75" customHeight="1">
      <c r="B24" s="94"/>
    </row>
    <row r="25" spans="1:6">
      <c r="B25" s="94"/>
    </row>
    <row r="26" spans="1:6">
      <c r="B26" s="94"/>
    </row>
    <row r="27" spans="1:6">
      <c r="B27" s="94"/>
    </row>
    <row r="28" spans="1:6">
      <c r="B28" s="94"/>
    </row>
    <row r="29" spans="1:6">
      <c r="B29" s="94"/>
    </row>
    <row r="30" spans="1:6">
      <c r="B30" s="94"/>
    </row>
    <row r="31" spans="1:6" ht="12.75" customHeight="1"/>
    <row r="34" spans="10:10">
      <c r="J34" s="93"/>
    </row>
    <row r="49" spans="10:10">
      <c r="J49" s="93"/>
    </row>
    <row r="62" spans="10:10">
      <c r="J62" s="93"/>
    </row>
  </sheetData>
  <mergeCells count="4">
    <mergeCell ref="C1:C2"/>
    <mergeCell ref="E1:E3"/>
    <mergeCell ref="A8:B8"/>
    <mergeCell ref="A6:B7"/>
  </mergeCells>
  <phoneticPr fontId="0" type="noConversion"/>
  <hyperlinks>
    <hyperlink ref="C1:C2" location="Index!A1" display="Home"/>
  </hyperlinks>
  <pageMargins left="0.19685039370078741" right="0.19685039370078741" top="0.39370078740157483" bottom="0.39370078740157483" header="0.19685039370078741" footer="0.19685039370078741"/>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sheetPr>
    <tabColor rgb="FFFFFF00"/>
    <pageSetUpPr fitToPage="1"/>
  </sheetPr>
  <dimension ref="A1:J27"/>
  <sheetViews>
    <sheetView zoomScale="75" zoomScaleNormal="75" zoomScaleSheetLayoutView="75" workbookViewId="0"/>
  </sheetViews>
  <sheetFormatPr defaultRowHeight="16.5"/>
  <cols>
    <col min="1" max="2" width="9.140625" style="89"/>
    <col min="3" max="3" width="12.140625" style="89" customWidth="1"/>
    <col min="4" max="4" width="10.85546875" style="89" customWidth="1"/>
    <col min="5" max="8" width="15.7109375" style="89" customWidth="1"/>
    <col min="9" max="16384" width="9.140625" style="89"/>
  </cols>
  <sheetData>
    <row r="1" spans="1:10">
      <c r="A1" s="91" t="s">
        <v>112</v>
      </c>
      <c r="E1" s="433" t="s">
        <v>0</v>
      </c>
      <c r="F1" s="179"/>
      <c r="G1" s="179"/>
      <c r="H1" s="447" t="s">
        <v>113</v>
      </c>
      <c r="I1" s="511"/>
      <c r="J1" s="512"/>
    </row>
    <row r="2" spans="1:10">
      <c r="A2" s="91"/>
      <c r="E2" s="434"/>
      <c r="F2" s="179"/>
      <c r="G2" s="179"/>
      <c r="H2" s="451"/>
      <c r="I2" s="513"/>
      <c r="J2" s="514"/>
    </row>
    <row r="3" spans="1:10">
      <c r="A3" s="94"/>
      <c r="B3" s="94"/>
      <c r="C3" s="94"/>
    </row>
    <row r="4" spans="1:10">
      <c r="A4" s="139"/>
      <c r="B4" s="94"/>
      <c r="C4" s="94"/>
      <c r="D4" s="115"/>
    </row>
    <row r="5" spans="1:10">
      <c r="A5" s="91" t="s">
        <v>254</v>
      </c>
      <c r="B5" s="94"/>
      <c r="C5" s="94"/>
      <c r="D5" s="115"/>
      <c r="E5" s="265" t="s">
        <v>250</v>
      </c>
      <c r="F5" s="266" t="s">
        <v>251</v>
      </c>
      <c r="G5" s="267" t="s">
        <v>252</v>
      </c>
      <c r="H5" s="280" t="s">
        <v>7</v>
      </c>
    </row>
    <row r="6" spans="1:10">
      <c r="A6" s="181" t="s">
        <v>19</v>
      </c>
      <c r="B6" s="94"/>
      <c r="C6" s="94"/>
      <c r="D6" s="115"/>
      <c r="E6" s="279" t="s">
        <v>306</v>
      </c>
      <c r="F6" s="277" t="s">
        <v>307</v>
      </c>
      <c r="G6" s="278" t="s">
        <v>308</v>
      </c>
      <c r="H6" s="415" t="s">
        <v>416</v>
      </c>
    </row>
    <row r="7" spans="1:10">
      <c r="A7" s="115"/>
      <c r="B7" s="94"/>
      <c r="C7" s="94"/>
      <c r="D7" s="115"/>
      <c r="E7" s="268"/>
      <c r="F7" s="269"/>
      <c r="G7" s="269"/>
      <c r="H7" s="269"/>
    </row>
    <row r="8" spans="1:10">
      <c r="A8" s="184" t="s">
        <v>214</v>
      </c>
      <c r="B8" s="185"/>
      <c r="C8" s="186"/>
      <c r="D8" s="115"/>
      <c r="E8" s="340">
        <v>23.00210460113831</v>
      </c>
      <c r="F8" s="340">
        <v>26.134281565437494</v>
      </c>
      <c r="G8" s="340">
        <v>32.926466794213241</v>
      </c>
      <c r="H8" s="384">
        <f>+SUM(E8:G8)</f>
        <v>82.062852960789044</v>
      </c>
    </row>
    <row r="9" spans="1:10">
      <c r="A9" s="184" t="s">
        <v>216</v>
      </c>
      <c r="B9" s="185"/>
      <c r="C9" s="186"/>
      <c r="D9" s="115"/>
      <c r="E9" s="368">
        <v>47.216296137077336</v>
      </c>
      <c r="F9" s="368">
        <v>50.846425074990833</v>
      </c>
      <c r="G9" s="368">
        <v>64.866842503575086</v>
      </c>
      <c r="H9" s="385">
        <f t="shared" ref="H9:H22" si="0">+SUM(E9:G9)</f>
        <v>162.92956371564327</v>
      </c>
    </row>
    <row r="10" spans="1:10">
      <c r="A10" s="187" t="s">
        <v>217</v>
      </c>
      <c r="B10" s="188"/>
      <c r="C10" s="232"/>
      <c r="D10" s="270"/>
      <c r="E10" s="344">
        <v>33.048173331245756</v>
      </c>
      <c r="F10" s="344">
        <v>37.1075825613284</v>
      </c>
      <c r="G10" s="344">
        <v>42.625218488662362</v>
      </c>
      <c r="H10" s="386">
        <f t="shared" si="0"/>
        <v>112.78097438123652</v>
      </c>
    </row>
    <row r="11" spans="1:10">
      <c r="A11" s="184" t="s">
        <v>218</v>
      </c>
      <c r="B11" s="185"/>
      <c r="C11" s="186"/>
      <c r="D11" s="115"/>
      <c r="E11" s="368">
        <v>2.7123475966918069</v>
      </c>
      <c r="F11" s="368">
        <v>1.3871284385625746</v>
      </c>
      <c r="G11" s="368">
        <v>1.2972802573128719</v>
      </c>
      <c r="H11" s="385">
        <f t="shared" si="0"/>
        <v>5.3967562925672539</v>
      </c>
    </row>
    <row r="12" spans="1:10">
      <c r="A12" s="184" t="s">
        <v>215</v>
      </c>
      <c r="B12" s="185"/>
      <c r="C12" s="186"/>
      <c r="D12" s="115"/>
      <c r="E12" s="344">
        <v>18.702633151453774</v>
      </c>
      <c r="F12" s="344">
        <v>20.293637471658108</v>
      </c>
      <c r="G12" s="344">
        <v>21.723596561959198</v>
      </c>
      <c r="H12" s="386">
        <f t="shared" si="0"/>
        <v>60.719867185071081</v>
      </c>
    </row>
    <row r="13" spans="1:10">
      <c r="A13" s="184" t="s">
        <v>219</v>
      </c>
      <c r="B13" s="185"/>
      <c r="C13" s="186"/>
      <c r="D13" s="115"/>
      <c r="E13" s="368">
        <v>14.385073811201813</v>
      </c>
      <c r="F13" s="368">
        <v>15.266767812038207</v>
      </c>
      <c r="G13" s="368">
        <v>16.043247647664423</v>
      </c>
      <c r="H13" s="385">
        <f t="shared" si="0"/>
        <v>45.695089270904447</v>
      </c>
    </row>
    <row r="14" spans="1:10">
      <c r="A14" s="184" t="s">
        <v>334</v>
      </c>
      <c r="B14" s="185"/>
      <c r="C14" s="186"/>
      <c r="D14" s="115"/>
      <c r="E14" s="344">
        <v>13.971683876867266</v>
      </c>
      <c r="F14" s="344">
        <v>13.412373218390234</v>
      </c>
      <c r="G14" s="344">
        <v>15.324432959393452</v>
      </c>
      <c r="H14" s="386">
        <f t="shared" si="0"/>
        <v>42.708490054650952</v>
      </c>
    </row>
    <row r="15" spans="1:10">
      <c r="A15" s="184" t="s">
        <v>20</v>
      </c>
      <c r="B15" s="185"/>
      <c r="C15" s="186"/>
      <c r="D15" s="115"/>
      <c r="E15" s="387"/>
      <c r="F15" s="387"/>
      <c r="G15" s="387"/>
      <c r="H15" s="388">
        <f t="shared" si="0"/>
        <v>0</v>
      </c>
    </row>
    <row r="16" spans="1:10">
      <c r="A16" s="184" t="s">
        <v>21</v>
      </c>
      <c r="B16" s="185"/>
      <c r="C16" s="186"/>
      <c r="D16" s="115"/>
      <c r="E16" s="344">
        <v>0</v>
      </c>
      <c r="F16" s="344">
        <v>0</v>
      </c>
      <c r="G16" s="344">
        <v>0</v>
      </c>
      <c r="H16" s="386">
        <f t="shared" si="0"/>
        <v>0</v>
      </c>
    </row>
    <row r="17" spans="1:8">
      <c r="A17" s="184" t="s">
        <v>22</v>
      </c>
      <c r="B17" s="185"/>
      <c r="C17" s="186"/>
      <c r="D17" s="115"/>
      <c r="E17" s="387">
        <v>0</v>
      </c>
      <c r="F17" s="387">
        <v>0</v>
      </c>
      <c r="G17" s="387">
        <v>0</v>
      </c>
      <c r="H17" s="388">
        <f t="shared" si="0"/>
        <v>0</v>
      </c>
    </row>
    <row r="18" spans="1:8">
      <c r="A18" s="184" t="s">
        <v>213</v>
      </c>
      <c r="B18" s="185"/>
      <c r="C18" s="186"/>
      <c r="D18" s="115"/>
      <c r="E18" s="344">
        <v>0</v>
      </c>
      <c r="F18" s="344">
        <v>0</v>
      </c>
      <c r="G18" s="344">
        <v>0</v>
      </c>
      <c r="H18" s="386">
        <f t="shared" si="0"/>
        <v>0</v>
      </c>
    </row>
    <row r="19" spans="1:8">
      <c r="A19" s="184" t="s">
        <v>234</v>
      </c>
      <c r="B19" s="185"/>
      <c r="C19" s="186"/>
      <c r="D19" s="115"/>
      <c r="E19" s="387">
        <v>20.34887483997619</v>
      </c>
      <c r="F19" s="387">
        <v>14.286324145881453</v>
      </c>
      <c r="G19" s="387">
        <v>13.218329299374426</v>
      </c>
      <c r="H19" s="388">
        <f t="shared" si="0"/>
        <v>47.853528285232066</v>
      </c>
    </row>
    <row r="20" spans="1:8">
      <c r="A20" s="184" t="s">
        <v>128</v>
      </c>
      <c r="B20" s="185"/>
      <c r="C20" s="186"/>
      <c r="D20" s="115"/>
      <c r="E20" s="344">
        <v>0.21621411701557694</v>
      </c>
      <c r="F20" s="344">
        <v>0.21902121688596041</v>
      </c>
      <c r="G20" s="344">
        <v>0.22139529921837151</v>
      </c>
      <c r="H20" s="386">
        <f t="shared" si="0"/>
        <v>0.65663063311990888</v>
      </c>
    </row>
    <row r="21" spans="1:8">
      <c r="A21" s="184" t="s">
        <v>23</v>
      </c>
      <c r="B21" s="185"/>
      <c r="C21" s="186"/>
      <c r="D21" s="115"/>
      <c r="E21" s="387">
        <v>1.9297109943640238</v>
      </c>
      <c r="F21" s="387">
        <v>1.9273867085964513</v>
      </c>
      <c r="G21" s="387">
        <v>1.328371795310229</v>
      </c>
      <c r="H21" s="388">
        <f t="shared" si="0"/>
        <v>5.1854694982707041</v>
      </c>
    </row>
    <row r="22" spans="1:8">
      <c r="A22" s="184" t="s">
        <v>235</v>
      </c>
      <c r="B22" s="185"/>
      <c r="C22" s="186"/>
      <c r="D22" s="115"/>
      <c r="E22" s="374">
        <v>2.9258947476429595</v>
      </c>
      <c r="F22" s="374">
        <v>3.0070454184608422</v>
      </c>
      <c r="G22" s="374">
        <v>3.0705004466838672</v>
      </c>
      <c r="H22" s="389">
        <f t="shared" si="0"/>
        <v>9.0034406127876689</v>
      </c>
    </row>
    <row r="23" spans="1:8">
      <c r="A23" s="115"/>
      <c r="B23" s="115"/>
      <c r="C23" s="115"/>
      <c r="D23" s="115"/>
      <c r="E23" s="378"/>
      <c r="F23" s="378"/>
      <c r="G23" s="378"/>
      <c r="H23" s="378"/>
    </row>
    <row r="24" spans="1:8">
      <c r="A24" s="196" t="s">
        <v>16</v>
      </c>
      <c r="B24" s="197"/>
      <c r="C24" s="197"/>
      <c r="D24" s="115"/>
      <c r="E24" s="337">
        <f>+SUM(E8:E22)</f>
        <v>178.4590072046748</v>
      </c>
      <c r="F24" s="337">
        <f>+SUM(F8:F22)</f>
        <v>183.88797363223054</v>
      </c>
      <c r="G24" s="337">
        <f>+SUM(G8:G22)</f>
        <v>212.64568205336752</v>
      </c>
      <c r="H24" s="337">
        <f>+SUM(H8:H22)</f>
        <v>574.99266289027287</v>
      </c>
    </row>
    <row r="27" spans="1:8">
      <c r="D27" s="91" t="s">
        <v>423</v>
      </c>
      <c r="E27" s="91" t="s">
        <v>424</v>
      </c>
    </row>
  </sheetData>
  <mergeCells count="2">
    <mergeCell ref="E1:E2"/>
    <mergeCell ref="H1:J2"/>
  </mergeCells>
  <phoneticPr fontId="0" type="noConversion"/>
  <hyperlinks>
    <hyperlink ref="E1:E2" location="Index!A1" display="Home"/>
    <hyperlink ref="H1:I2" location="'Historic Capex Instructions'!A1" display="Link to Capex Instructions"/>
    <hyperlink ref="H1:J2" location="'Forecast Capex Instructions'!A1" display="Link to Capex Instructions - Table 6.3"/>
  </hyperlinks>
  <pageMargins left="0.19685039370078741" right="0.19685039370078741" top="0.39370078740157483" bottom="0.39370078740157483"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1:BV72"/>
  <sheetViews>
    <sheetView zoomScale="75" zoomScaleNormal="75" zoomScaleSheetLayoutView="75" workbookViewId="0">
      <pane xSplit="3" ySplit="7" topLeftCell="D8" activePane="bottomRight" state="frozen"/>
      <selection activeCell="B40" sqref="B40"/>
      <selection pane="topRight" activeCell="B40" sqref="B40"/>
      <selection pane="bottomLeft" activeCell="B40" sqref="B40"/>
      <selection pane="bottomRight" activeCell="D8" sqref="D8"/>
    </sheetView>
  </sheetViews>
  <sheetFormatPr defaultRowHeight="16.5" outlineLevelRow="1"/>
  <cols>
    <col min="1" max="1" width="3.5703125" style="89" customWidth="1"/>
    <col min="2" max="2" width="42" style="89" customWidth="1"/>
    <col min="3" max="3" width="25.7109375" style="89" customWidth="1"/>
    <col min="4" max="4" width="9.85546875" style="89" bestFit="1" customWidth="1"/>
    <col min="5" max="5" width="9.42578125" style="89" customWidth="1"/>
    <col min="6" max="7" width="10" style="89" customWidth="1"/>
    <col min="8" max="8" width="9.5703125" style="89" customWidth="1"/>
    <col min="9" max="9" width="9.140625" style="89" customWidth="1"/>
    <col min="10" max="10" width="10.28515625" style="89" customWidth="1"/>
    <col min="11" max="11" width="12.5703125" style="89" customWidth="1"/>
    <col min="12" max="12" width="10.7109375" style="126" customWidth="1"/>
    <col min="13" max="13" width="90.42578125" style="89" customWidth="1"/>
    <col min="14" max="17" width="5.7109375" style="89" customWidth="1"/>
    <col min="18" max="16384" width="9.140625" style="89"/>
  </cols>
  <sheetData>
    <row r="1" spans="2:13">
      <c r="G1" s="90"/>
    </row>
    <row r="2" spans="2:13" ht="18" customHeight="1">
      <c r="B2" s="91"/>
      <c r="D2" s="433" t="s">
        <v>0</v>
      </c>
      <c r="F2" s="419" t="s">
        <v>60</v>
      </c>
      <c r="G2" s="420"/>
      <c r="H2" s="92"/>
      <c r="I2" s="419" t="s">
        <v>62</v>
      </c>
      <c r="J2" s="425"/>
      <c r="K2" s="426"/>
    </row>
    <row r="3" spans="2:13" ht="12.75" customHeight="1">
      <c r="B3" s="91" t="s">
        <v>36</v>
      </c>
      <c r="D3" s="434"/>
      <c r="F3" s="421"/>
      <c r="G3" s="422"/>
      <c r="H3" s="92"/>
      <c r="I3" s="427"/>
      <c r="J3" s="428"/>
      <c r="K3" s="429"/>
      <c r="M3" s="93"/>
    </row>
    <row r="4" spans="2:13">
      <c r="B4" s="91"/>
      <c r="C4" s="94"/>
      <c r="D4" s="95"/>
      <c r="E4" s="94"/>
      <c r="F4" s="423"/>
      <c r="G4" s="424"/>
      <c r="H4" s="95"/>
      <c r="I4" s="430"/>
      <c r="J4" s="431"/>
      <c r="K4" s="432"/>
    </row>
    <row r="5" spans="2:13">
      <c r="B5" s="91"/>
      <c r="C5" s="94"/>
      <c r="D5" s="95"/>
      <c r="E5" s="94"/>
      <c r="G5" s="94"/>
      <c r="H5" s="95"/>
      <c r="I5" s="95"/>
      <c r="J5" s="95"/>
    </row>
    <row r="6" spans="2:13">
      <c r="B6" s="91"/>
    </row>
    <row r="7" spans="2:13" ht="49.5">
      <c r="B7" s="91" t="s">
        <v>12</v>
      </c>
      <c r="C7" s="96" t="s">
        <v>64</v>
      </c>
      <c r="D7" s="97" t="s">
        <v>241</v>
      </c>
      <c r="E7" s="97" t="s">
        <v>266</v>
      </c>
      <c r="F7" s="98" t="s">
        <v>267</v>
      </c>
      <c r="G7" s="99" t="s">
        <v>268</v>
      </c>
      <c r="H7" s="99" t="s">
        <v>269</v>
      </c>
      <c r="I7" s="97" t="s">
        <v>270</v>
      </c>
      <c r="J7" s="97" t="s">
        <v>278</v>
      </c>
      <c r="K7" s="128" t="s">
        <v>13</v>
      </c>
      <c r="L7" s="98" t="s">
        <v>14</v>
      </c>
      <c r="M7" s="217" t="s">
        <v>120</v>
      </c>
    </row>
    <row r="8" spans="2:13" s="94" customFormat="1">
      <c r="B8" s="101" t="s">
        <v>223</v>
      </c>
      <c r="D8" s="121"/>
      <c r="E8" s="122"/>
      <c r="F8" s="122"/>
      <c r="G8" s="122"/>
      <c r="H8" s="122"/>
      <c r="I8" s="122"/>
      <c r="J8" s="122"/>
      <c r="K8" s="129"/>
      <c r="L8" s="215"/>
      <c r="M8" s="155"/>
    </row>
    <row r="9" spans="2:13">
      <c r="B9" s="103" t="s">
        <v>94</v>
      </c>
      <c r="D9" s="123"/>
      <c r="E9" s="124"/>
      <c r="F9" s="124"/>
      <c r="G9" s="124"/>
      <c r="H9" s="124"/>
      <c r="I9" s="124"/>
      <c r="J9" s="124"/>
      <c r="K9" s="130"/>
      <c r="L9" s="214"/>
      <c r="M9" s="218" t="s">
        <v>317</v>
      </c>
    </row>
    <row r="10" spans="2:13">
      <c r="B10" s="106" t="s">
        <v>98</v>
      </c>
      <c r="D10" s="123"/>
      <c r="E10" s="124"/>
      <c r="F10" s="124"/>
      <c r="G10" s="124"/>
      <c r="H10" s="124"/>
      <c r="I10" s="124"/>
      <c r="J10" s="124"/>
      <c r="K10" s="130"/>
      <c r="L10" s="214"/>
      <c r="M10" s="218"/>
    </row>
    <row r="11" spans="2:13">
      <c r="B11" s="107" t="s">
        <v>95</v>
      </c>
      <c r="D11" s="123"/>
      <c r="E11" s="307">
        <v>2.6378403578068368</v>
      </c>
      <c r="F11" s="307">
        <v>2.932601533612027</v>
      </c>
      <c r="G11" s="307">
        <v>2.8272486308353741</v>
      </c>
      <c r="H11" s="307">
        <v>1.7120077882695672</v>
      </c>
      <c r="I11" s="307">
        <f>I$31*SUM(E11:H11)/SUM($E$31:$H$31)</f>
        <v>2.652622646130105</v>
      </c>
      <c r="J11" s="307">
        <f>J$31*SUM(E11:H11)/SUM($E$31:$H$31)</f>
        <v>2.869412761125647</v>
      </c>
      <c r="K11" s="308">
        <f>SUM(E11:J11)</f>
        <v>15.631733717779555</v>
      </c>
      <c r="L11" s="314" t="s">
        <v>427</v>
      </c>
      <c r="M11" s="252"/>
    </row>
    <row r="12" spans="2:13">
      <c r="B12" s="107" t="s">
        <v>82</v>
      </c>
      <c r="D12" s="123"/>
      <c r="E12" s="307">
        <v>2.0725888525625145</v>
      </c>
      <c r="F12" s="307">
        <v>0.35906489709641598</v>
      </c>
      <c r="G12" s="307">
        <v>0.7493680637874226</v>
      </c>
      <c r="H12" s="307">
        <v>1.317820907273038</v>
      </c>
      <c r="I12" s="307">
        <f>I$32*SUM(E12:H12)/SUM($E$32:$H$32)</f>
        <v>1.1590328434629973</v>
      </c>
      <c r="J12" s="307">
        <f>J$32*SUM(E12:H12)/SUM($E$32:$H$32)</f>
        <v>1.2537567815943875</v>
      </c>
      <c r="K12" s="308">
        <f>SUM(E12:J12)</f>
        <v>6.9116323457767752</v>
      </c>
      <c r="L12" s="314" t="s">
        <v>427</v>
      </c>
      <c r="M12" s="218"/>
    </row>
    <row r="13" spans="2:13">
      <c r="B13" s="108" t="s">
        <v>96</v>
      </c>
      <c r="D13" s="125"/>
      <c r="E13" s="309">
        <f t="shared" ref="E13:J13" si="0">SUM(E11:E12)</f>
        <v>4.7104292103693517</v>
      </c>
      <c r="F13" s="309">
        <f t="shared" si="0"/>
        <v>3.2916664307084429</v>
      </c>
      <c r="G13" s="309">
        <f t="shared" si="0"/>
        <v>3.5766166946227966</v>
      </c>
      <c r="H13" s="309">
        <f t="shared" si="0"/>
        <v>3.029828695542605</v>
      </c>
      <c r="I13" s="309">
        <f t="shared" si="0"/>
        <v>3.8116554895931021</v>
      </c>
      <c r="J13" s="309">
        <f t="shared" si="0"/>
        <v>4.123169542720035</v>
      </c>
      <c r="K13" s="310">
        <f>SUM(E13:J13)</f>
        <v>22.543366063556334</v>
      </c>
      <c r="L13" s="314" t="s">
        <v>427</v>
      </c>
      <c r="M13" s="252"/>
    </row>
    <row r="14" spans="2:13">
      <c r="B14" s="106" t="s">
        <v>99</v>
      </c>
      <c r="D14" s="104"/>
      <c r="E14" s="311"/>
      <c r="F14" s="311"/>
      <c r="G14" s="311"/>
      <c r="H14" s="311"/>
      <c r="I14" s="311"/>
      <c r="J14" s="311"/>
      <c r="K14" s="308"/>
      <c r="L14" s="314"/>
      <c r="M14" s="218"/>
    </row>
    <row r="15" spans="2:13">
      <c r="B15" s="107" t="s">
        <v>95</v>
      </c>
      <c r="D15" s="104"/>
      <c r="E15" s="307">
        <v>5.5394647513943571</v>
      </c>
      <c r="F15" s="307">
        <v>8.5506282426228228</v>
      </c>
      <c r="G15" s="307">
        <v>8.5193866398343623</v>
      </c>
      <c r="H15" s="317">
        <v>6.4788832227876929</v>
      </c>
      <c r="I15" s="307">
        <f>I$31*SUM(E15:H15)/SUM($E$31:$H$31)</f>
        <v>7.6323197470739563</v>
      </c>
      <c r="J15" s="307">
        <f>J$31*SUM(E15:H15)/SUM($E$31:$H$31)</f>
        <v>8.2560841102655349</v>
      </c>
      <c r="K15" s="308">
        <f>SUM(E15:J15)</f>
        <v>44.976766713978726</v>
      </c>
      <c r="L15" s="314" t="s">
        <v>427</v>
      </c>
      <c r="M15" s="252"/>
    </row>
    <row r="16" spans="2:13">
      <c r="B16" s="107" t="s">
        <v>82</v>
      </c>
      <c r="D16" s="104"/>
      <c r="E16" s="307">
        <v>4.3524365903812798</v>
      </c>
      <c r="F16" s="307">
        <v>4.706390132749747</v>
      </c>
      <c r="G16" s="307">
        <v>5.5538412870404228</v>
      </c>
      <c r="H16" s="307">
        <v>5.6374237376976861</v>
      </c>
      <c r="I16" s="307">
        <f>I$32*SUM(E16:H16)/SUM($E$32:$H$32)</f>
        <v>5.2170131022420518</v>
      </c>
      <c r="J16" s="307">
        <f>J$32*SUM(E16:H16)/SUM($E$32:$H$32)</f>
        <v>5.6433824058511819</v>
      </c>
      <c r="K16" s="308">
        <f>SUM(E16:J16)</f>
        <v>31.110487255962369</v>
      </c>
      <c r="L16" s="314" t="s">
        <v>427</v>
      </c>
      <c r="M16" s="218"/>
    </row>
    <row r="17" spans="2:14">
      <c r="B17" s="108" t="s">
        <v>96</v>
      </c>
      <c r="D17" s="125"/>
      <c r="E17" s="309">
        <f t="shared" ref="E17:J17" si="1">SUM(E15:E16)</f>
        <v>9.8919013417756361</v>
      </c>
      <c r="F17" s="309">
        <f t="shared" si="1"/>
        <v>13.257018375372571</v>
      </c>
      <c r="G17" s="309">
        <f t="shared" si="1"/>
        <v>14.073227926874786</v>
      </c>
      <c r="H17" s="309">
        <f t="shared" si="1"/>
        <v>12.116306960485378</v>
      </c>
      <c r="I17" s="309">
        <f t="shared" si="1"/>
        <v>12.849332849316008</v>
      </c>
      <c r="J17" s="309">
        <f t="shared" si="1"/>
        <v>13.899466516116718</v>
      </c>
      <c r="K17" s="310">
        <f>SUM(E17:J17)</f>
        <v>76.087253969941088</v>
      </c>
      <c r="L17" s="314" t="s">
        <v>427</v>
      </c>
      <c r="M17" s="252"/>
    </row>
    <row r="18" spans="2:14">
      <c r="B18" s="106" t="s">
        <v>97</v>
      </c>
      <c r="D18" s="104"/>
      <c r="E18" s="311"/>
      <c r="F18" s="311"/>
      <c r="G18" s="311"/>
      <c r="H18" s="311"/>
      <c r="I18" s="311"/>
      <c r="J18" s="311"/>
      <c r="K18" s="308"/>
      <c r="L18" s="314"/>
      <c r="M18" s="218"/>
    </row>
    <row r="19" spans="2:14">
      <c r="B19" s="107" t="s">
        <v>95</v>
      </c>
      <c r="D19" s="104"/>
      <c r="E19" s="307">
        <v>1.9783802683551273</v>
      </c>
      <c r="F19" s="307">
        <v>2.4922285064944383</v>
      </c>
      <c r="G19" s="307">
        <v>2.2910664415331423</v>
      </c>
      <c r="H19" s="307">
        <v>1.3360815435050639</v>
      </c>
      <c r="I19" s="307">
        <f>I$31*SUM(E19:H19)/SUM($E$31:$H$31)</f>
        <v>2.124721460953122</v>
      </c>
      <c r="J19" s="307">
        <f>J$31*SUM(E19:H19)/SUM($E$31:$H$31)</f>
        <v>2.2983679502212118</v>
      </c>
      <c r="K19" s="308">
        <f>SUM(E19:J19)</f>
        <v>12.520846171062104</v>
      </c>
      <c r="L19" s="314" t="s">
        <v>427</v>
      </c>
      <c r="M19" s="252"/>
    </row>
    <row r="20" spans="2:14">
      <c r="B20" s="107" t="s">
        <v>82</v>
      </c>
      <c r="D20" s="104"/>
      <c r="E20" s="307">
        <v>1.5544416394218854</v>
      </c>
      <c r="F20" s="307">
        <v>0.62268628270654602</v>
      </c>
      <c r="G20" s="307">
        <v>1.0533104014465577</v>
      </c>
      <c r="H20" s="307">
        <v>1.9136166829478634</v>
      </c>
      <c r="I20" s="307">
        <f>I$32*SUM(E20:H20)/SUM($E$32:$H$32)</f>
        <v>1.3252583100275335</v>
      </c>
      <c r="J20" s="307">
        <f>J$32*SUM(E20:H20)/SUM($E$32:$H$32)</f>
        <v>1.4335673082368379</v>
      </c>
      <c r="K20" s="308">
        <f>SUM(E20:J20)</f>
        <v>7.9028806247872243</v>
      </c>
      <c r="L20" s="314" t="s">
        <v>427</v>
      </c>
      <c r="M20" s="218"/>
    </row>
    <row r="21" spans="2:14">
      <c r="B21" s="108" t="s">
        <v>96</v>
      </c>
      <c r="D21" s="125"/>
      <c r="E21" s="309">
        <f t="shared" ref="E21:J21" si="2">SUM(E19:E20)</f>
        <v>3.5328219077770129</v>
      </c>
      <c r="F21" s="309">
        <f t="shared" si="2"/>
        <v>3.1149147892009843</v>
      </c>
      <c r="G21" s="309">
        <f t="shared" si="2"/>
        <v>3.3443768429796998</v>
      </c>
      <c r="H21" s="309">
        <f t="shared" si="2"/>
        <v>3.2496982264529271</v>
      </c>
      <c r="I21" s="309">
        <f t="shared" si="2"/>
        <v>3.4499797709806552</v>
      </c>
      <c r="J21" s="309">
        <f t="shared" si="2"/>
        <v>3.7319352584580496</v>
      </c>
      <c r="K21" s="310">
        <f>SUM(E21:J21)</f>
        <v>20.423726795849326</v>
      </c>
      <c r="L21" s="314" t="s">
        <v>427</v>
      </c>
      <c r="M21" s="252"/>
    </row>
    <row r="22" spans="2:14">
      <c r="B22" s="109" t="s">
        <v>9</v>
      </c>
      <c r="D22" s="104"/>
      <c r="E22" s="311"/>
      <c r="F22" s="311"/>
      <c r="G22" s="311"/>
      <c r="H22" s="311"/>
      <c r="I22" s="311"/>
      <c r="J22" s="311"/>
      <c r="K22" s="308"/>
      <c r="L22" s="314"/>
      <c r="M22" s="218"/>
    </row>
    <row r="23" spans="2:14">
      <c r="B23" s="107" t="s">
        <v>100</v>
      </c>
      <c r="D23" s="104"/>
      <c r="E23" s="307">
        <v>0.52756807156136731</v>
      </c>
      <c r="F23" s="307">
        <v>0.36424908891476798</v>
      </c>
      <c r="G23" s="307">
        <v>0.23269726462297863</v>
      </c>
      <c r="H23" s="307">
        <v>0.26422268112660391</v>
      </c>
      <c r="I23" s="307">
        <f>I$31*SUM(E23:H23)/SUM($E$31:$H$31)</f>
        <v>0.36438233707338635</v>
      </c>
      <c r="J23" s="307">
        <f>J$31*SUM(E23:H23)/SUM($E$31:$H$31)</f>
        <v>0.39416210573808058</v>
      </c>
      <c r="K23" s="308">
        <f>SUM(E23:J23)</f>
        <v>2.1472815490371846</v>
      </c>
      <c r="L23" s="314" t="s">
        <v>427</v>
      </c>
      <c r="M23" s="252"/>
    </row>
    <row r="24" spans="2:14">
      <c r="B24" s="107" t="s">
        <v>82</v>
      </c>
      <c r="D24" s="104"/>
      <c r="E24" s="307">
        <v>0.41451777051250283</v>
      </c>
      <c r="F24" s="307">
        <v>9.3263508620235178E-2</v>
      </c>
      <c r="G24" s="307">
        <v>2.6320172349318782E-2</v>
      </c>
      <c r="H24" s="307">
        <v>0.2635336910944851</v>
      </c>
      <c r="I24" s="307">
        <f>I$32*SUM(E24:H24)/SUM($E$32:$H$32)</f>
        <v>0.20549403140696415</v>
      </c>
      <c r="J24" s="307">
        <f>J$32*SUM(E24:H24)/SUM($E$32:$H$32)</f>
        <v>0.22228838199603329</v>
      </c>
      <c r="K24" s="308">
        <f>SUM(E24:J24)</f>
        <v>1.2254175559795393</v>
      </c>
      <c r="L24" s="314" t="s">
        <v>427</v>
      </c>
      <c r="M24" s="218"/>
    </row>
    <row r="25" spans="2:14">
      <c r="B25" s="108" t="s">
        <v>96</v>
      </c>
      <c r="D25" s="125"/>
      <c r="E25" s="309">
        <f t="shared" ref="E25:J25" si="3">SUM(E23:E24)</f>
        <v>0.94208584207387014</v>
      </c>
      <c r="F25" s="309">
        <f t="shared" si="3"/>
        <v>0.45751259753500317</v>
      </c>
      <c r="G25" s="309">
        <f t="shared" si="3"/>
        <v>0.2590174369722974</v>
      </c>
      <c r="H25" s="309">
        <f t="shared" si="3"/>
        <v>0.52775637222108895</v>
      </c>
      <c r="I25" s="309">
        <f t="shared" si="3"/>
        <v>0.5698763684803505</v>
      </c>
      <c r="J25" s="309">
        <f t="shared" si="3"/>
        <v>0.61645048773411393</v>
      </c>
      <c r="K25" s="310">
        <f>SUM(E25:J25)</f>
        <v>3.3726991050167245</v>
      </c>
      <c r="L25" s="314" t="s">
        <v>427</v>
      </c>
      <c r="M25" s="252"/>
    </row>
    <row r="26" spans="2:14">
      <c r="B26" s="106" t="s">
        <v>21</v>
      </c>
      <c r="D26" s="104"/>
      <c r="E26" s="311"/>
      <c r="F26" s="311"/>
      <c r="G26" s="311"/>
      <c r="H26" s="311"/>
      <c r="I26" s="311"/>
      <c r="J26" s="311"/>
      <c r="K26" s="308"/>
      <c r="L26" s="314"/>
      <c r="M26" s="218"/>
    </row>
    <row r="27" spans="2:14">
      <c r="B27" s="107" t="s">
        <v>95</v>
      </c>
      <c r="D27" s="104"/>
      <c r="E27" s="307">
        <v>2.5059483399164946</v>
      </c>
      <c r="F27" s="307">
        <v>0.85728688084329474</v>
      </c>
      <c r="G27" s="307">
        <v>2.4682297990886986E-2</v>
      </c>
      <c r="H27" s="307">
        <v>1.0117108576257483</v>
      </c>
      <c r="I27" s="307">
        <f>I$31*SUM(E27:H27)/SUM($E$31:$H$31)</f>
        <v>1.1543919024353217</v>
      </c>
      <c r="J27" s="307">
        <f>J$31*SUM(E27:H27)/SUM($E$31:$H$31)</f>
        <v>1.2487365517370153</v>
      </c>
      <c r="K27" s="308">
        <f>SUM(E27:J27)</f>
        <v>6.8027568305487618</v>
      </c>
      <c r="L27" s="314" t="s">
        <v>427</v>
      </c>
      <c r="M27" s="252"/>
    </row>
    <row r="28" spans="2:14">
      <c r="B28" s="107" t="s">
        <v>82</v>
      </c>
      <c r="D28" s="104"/>
      <c r="E28" s="307">
        <v>1.9689594099343883</v>
      </c>
      <c r="F28" s="307">
        <v>4.1290500031432948</v>
      </c>
      <c r="G28" s="307">
        <v>2.3541109389694084</v>
      </c>
      <c r="H28" s="307">
        <v>4.1352832249314204</v>
      </c>
      <c r="I28" s="307">
        <f>I$32*SUM(E28:H28)/SUM($E$32:$H$32)</f>
        <v>3.2428815731768483</v>
      </c>
      <c r="J28" s="307">
        <f>J$32*SUM(E28:H28)/SUM($E$32:$H$32)</f>
        <v>3.5079116068273448</v>
      </c>
      <c r="K28" s="308">
        <f>SUM(E28:J28)</f>
        <v>19.338196756982708</v>
      </c>
      <c r="L28" s="314" t="s">
        <v>427</v>
      </c>
      <c r="M28" s="218"/>
    </row>
    <row r="29" spans="2:14">
      <c r="B29" s="108" t="s">
        <v>96</v>
      </c>
      <c r="D29" s="125"/>
      <c r="E29" s="309">
        <f t="shared" ref="E29:J29" si="4">SUM(E27:E28)</f>
        <v>4.4749077498508827</v>
      </c>
      <c r="F29" s="309">
        <f t="shared" si="4"/>
        <v>4.9863368839865894</v>
      </c>
      <c r="G29" s="309">
        <f t="shared" si="4"/>
        <v>2.3787932369602953</v>
      </c>
      <c r="H29" s="309">
        <f t="shared" si="4"/>
        <v>5.1469940825571685</v>
      </c>
      <c r="I29" s="309">
        <f t="shared" si="4"/>
        <v>4.3972734756121703</v>
      </c>
      <c r="J29" s="309">
        <f t="shared" si="4"/>
        <v>4.7566481585643601</v>
      </c>
      <c r="K29" s="310">
        <f>SUM(E29:J29)</f>
        <v>26.140953587531467</v>
      </c>
      <c r="L29" s="314" t="s">
        <v>427</v>
      </c>
      <c r="M29" s="252"/>
    </row>
    <row r="30" spans="2:14">
      <c r="B30" s="110" t="s">
        <v>101</v>
      </c>
      <c r="D30" s="104"/>
      <c r="E30" s="311"/>
      <c r="F30" s="311"/>
      <c r="G30" s="311"/>
      <c r="H30" s="311"/>
      <c r="I30" s="311"/>
      <c r="J30" s="311"/>
      <c r="K30" s="308"/>
      <c r="L30" s="314"/>
      <c r="M30" s="218"/>
    </row>
    <row r="31" spans="2:14">
      <c r="B31" s="108" t="s">
        <v>105</v>
      </c>
      <c r="D31" s="104"/>
      <c r="E31" s="311">
        <f t="shared" ref="E31:H32" si="5">E11+E15+E19+E23+E27</f>
        <v>13.189201789034184</v>
      </c>
      <c r="F31" s="311">
        <f t="shared" si="5"/>
        <v>15.196994252487352</v>
      </c>
      <c r="G31" s="311">
        <f t="shared" si="5"/>
        <v>13.895081274816746</v>
      </c>
      <c r="H31" s="311">
        <f t="shared" si="5"/>
        <v>10.802906093314677</v>
      </c>
      <c r="I31" s="311">
        <v>13.928438093665893</v>
      </c>
      <c r="J31" s="311">
        <v>15.066763479087491</v>
      </c>
      <c r="K31" s="308">
        <f t="shared" ref="K31:K39" si="6">SUM(E31:J31)</f>
        <v>82.079384982406339</v>
      </c>
      <c r="L31" s="314" t="s">
        <v>427</v>
      </c>
      <c r="M31" s="252"/>
      <c r="N31" s="93"/>
    </row>
    <row r="32" spans="2:14">
      <c r="B32" s="108" t="s">
        <v>106</v>
      </c>
      <c r="D32" s="104"/>
      <c r="E32" s="311">
        <f t="shared" si="5"/>
        <v>10.362944262812572</v>
      </c>
      <c r="F32" s="311">
        <f t="shared" si="5"/>
        <v>9.9104548243162398</v>
      </c>
      <c r="G32" s="311">
        <f t="shared" si="5"/>
        <v>9.7369508635931297</v>
      </c>
      <c r="H32" s="311">
        <f t="shared" si="5"/>
        <v>13.267678243944493</v>
      </c>
      <c r="I32" s="311">
        <v>11.149679860316395</v>
      </c>
      <c r="J32" s="311">
        <v>12.060906484505786</v>
      </c>
      <c r="K32" s="308">
        <f t="shared" si="6"/>
        <v>66.488614539488623</v>
      </c>
      <c r="L32" s="314" t="s">
        <v>427</v>
      </c>
      <c r="M32" s="218"/>
      <c r="N32" s="93"/>
    </row>
    <row r="33" spans="2:14">
      <c r="B33" s="108" t="s">
        <v>103</v>
      </c>
      <c r="D33" s="125"/>
      <c r="E33" s="309">
        <f>SUM(E31:E32)</f>
        <v>23.552146051846755</v>
      </c>
      <c r="F33" s="309">
        <f>SUM(F31:F32)</f>
        <v>25.10744907680359</v>
      </c>
      <c r="G33" s="309">
        <f>SUM(G31:G32)</f>
        <v>23.632032138409876</v>
      </c>
      <c r="H33" s="309">
        <f>SUM(H31:H32)</f>
        <v>24.07058433725917</v>
      </c>
      <c r="I33" s="309">
        <v>25.078117953982282</v>
      </c>
      <c r="J33" s="309">
        <v>27.127669963593274</v>
      </c>
      <c r="K33" s="310">
        <f t="shared" si="6"/>
        <v>148.56799952189493</v>
      </c>
      <c r="L33" s="315">
        <f>+SUM('Historic Opex by Category Yr1:Estimated Opex by Category Yr6'!J33)</f>
        <v>129.00712749974676</v>
      </c>
      <c r="M33" s="218"/>
      <c r="N33" s="93"/>
    </row>
    <row r="34" spans="2:14">
      <c r="B34" s="103" t="s">
        <v>229</v>
      </c>
      <c r="D34" s="104"/>
      <c r="E34" s="311">
        <v>6.2017560141486898</v>
      </c>
      <c r="F34" s="311">
        <v>8.1758785146667368</v>
      </c>
      <c r="G34" s="311">
        <v>5.3341253767802925</v>
      </c>
      <c r="H34" s="311">
        <v>4.8141985135312684</v>
      </c>
      <c r="I34" s="311">
        <v>5.0265498744387571</v>
      </c>
      <c r="J34" s="311">
        <v>5.202920094850608</v>
      </c>
      <c r="K34" s="308">
        <f t="shared" si="6"/>
        <v>34.755428388416348</v>
      </c>
      <c r="L34" s="315">
        <f>+SUM('Historic Opex by Category Yr1:Estimated Opex by Category Yr6'!J34)</f>
        <v>35.337079385960934</v>
      </c>
      <c r="M34" s="218" t="s">
        <v>316</v>
      </c>
      <c r="N34" s="93"/>
    </row>
    <row r="35" spans="2:14">
      <c r="B35" s="103" t="s">
        <v>104</v>
      </c>
      <c r="D35" s="104"/>
      <c r="E35" s="311">
        <v>2.8483194805566283</v>
      </c>
      <c r="F35" s="311">
        <v>3.6290294270247254</v>
      </c>
      <c r="G35" s="311">
        <v>4.8118790330005119</v>
      </c>
      <c r="H35" s="311">
        <v>5.3689932482945952</v>
      </c>
      <c r="I35" s="311">
        <v>5.6291033937943364</v>
      </c>
      <c r="J35" s="311">
        <v>6.0619387506546847</v>
      </c>
      <c r="K35" s="308">
        <f t="shared" si="6"/>
        <v>28.349263333325482</v>
      </c>
      <c r="L35" s="315">
        <f>+SUM('Historic Opex by Category Yr1:Estimated Opex by Category Yr6'!J35)</f>
        <v>17.256213644940658</v>
      </c>
      <c r="M35" s="218" t="s">
        <v>315</v>
      </c>
    </row>
    <row r="36" spans="2:14">
      <c r="B36" s="103" t="s">
        <v>225</v>
      </c>
      <c r="D36" s="104"/>
      <c r="E36" s="311">
        <v>0.71221958703363342</v>
      </c>
      <c r="F36" s="311">
        <v>0.6793004741398263</v>
      </c>
      <c r="G36" s="311">
        <v>0.88731324380477261</v>
      </c>
      <c r="H36" s="311">
        <v>0.68235700415387668</v>
      </c>
      <c r="I36" s="311">
        <v>0.71422546824418365</v>
      </c>
      <c r="J36" s="311">
        <v>0.74110602166625983</v>
      </c>
      <c r="K36" s="308">
        <f t="shared" si="6"/>
        <v>4.4165217990425534</v>
      </c>
      <c r="L36" s="315">
        <f>+SUM('Historic Opex by Category Yr1:Estimated Opex by Category Yr6'!J36)</f>
        <v>4.8628812582994803</v>
      </c>
      <c r="M36" s="218"/>
    </row>
    <row r="37" spans="2:14">
      <c r="B37" s="103" t="s">
        <v>227</v>
      </c>
      <c r="D37" s="104"/>
      <c r="E37" s="311">
        <v>3.2952797500000002</v>
      </c>
      <c r="F37" s="311">
        <v>5.0835483899999998</v>
      </c>
      <c r="G37" s="311">
        <v>4.7126613299999995</v>
      </c>
      <c r="H37" s="311">
        <v>5.1141448900000004</v>
      </c>
      <c r="I37" s="311">
        <v>5.2727103448275869</v>
      </c>
      <c r="J37" s="311">
        <v>5.3889424365973335</v>
      </c>
      <c r="K37" s="308">
        <f t="shared" si="6"/>
        <v>28.867287141424917</v>
      </c>
      <c r="L37" s="315">
        <f>+SUM('Historic Opex by Category Yr1:Estimated Opex by Category Yr6'!J37)</f>
        <v>25.994902071837043</v>
      </c>
      <c r="M37" s="218" t="s">
        <v>320</v>
      </c>
    </row>
    <row r="38" spans="2:14">
      <c r="B38" s="103" t="s">
        <v>8</v>
      </c>
      <c r="D38" s="104"/>
      <c r="E38" s="311">
        <v>2.4680474562362038</v>
      </c>
      <c r="F38" s="311">
        <v>2.6272396872777763</v>
      </c>
      <c r="G38" s="311">
        <v>2.9998729600290108</v>
      </c>
      <c r="H38" s="311">
        <v>3.7644874235874792</v>
      </c>
      <c r="I38" s="311">
        <v>4.5141774870125619</v>
      </c>
      <c r="J38" s="311">
        <v>5.204469660316172</v>
      </c>
      <c r="K38" s="308">
        <f t="shared" si="6"/>
        <v>21.578294674459201</v>
      </c>
      <c r="L38" s="315">
        <f>+SUM('Historic Opex by Category Yr1:Estimated Opex by Category Yr6'!J38)</f>
        <v>21.926023665132782</v>
      </c>
      <c r="M38" s="218" t="s">
        <v>305</v>
      </c>
    </row>
    <row r="39" spans="2:14">
      <c r="B39" s="111" t="s">
        <v>233</v>
      </c>
      <c r="D39" s="125"/>
      <c r="E39" s="309">
        <f t="shared" ref="E39:J39" si="7">SUM(E34:E38)+E33</f>
        <v>39.077768339821915</v>
      </c>
      <c r="F39" s="309">
        <f t="shared" si="7"/>
        <v>45.302445569912649</v>
      </c>
      <c r="G39" s="309">
        <f t="shared" si="7"/>
        <v>42.377884082024465</v>
      </c>
      <c r="H39" s="309">
        <f t="shared" si="7"/>
        <v>43.81476541682639</v>
      </c>
      <c r="I39" s="309">
        <f t="shared" si="7"/>
        <v>46.234884522299708</v>
      </c>
      <c r="J39" s="309">
        <f t="shared" si="7"/>
        <v>49.72704692767833</v>
      </c>
      <c r="K39" s="310">
        <f t="shared" si="6"/>
        <v>266.53479485856343</v>
      </c>
      <c r="L39" s="315">
        <f>+SUM(L33:L38)</f>
        <v>234.38422752591765</v>
      </c>
      <c r="M39" s="218"/>
    </row>
    <row r="40" spans="2:14">
      <c r="B40" s="101" t="s">
        <v>226</v>
      </c>
      <c r="D40" s="104"/>
      <c r="E40" s="311"/>
      <c r="F40" s="311"/>
      <c r="G40" s="311"/>
      <c r="H40" s="311"/>
      <c r="I40" s="311"/>
      <c r="J40" s="311"/>
      <c r="K40" s="308"/>
      <c r="L40" s="315"/>
      <c r="M40" s="218"/>
    </row>
    <row r="41" spans="2:14">
      <c r="B41" s="103" t="s">
        <v>228</v>
      </c>
      <c r="D41" s="104"/>
      <c r="E41" s="311">
        <v>10.792308130191753</v>
      </c>
      <c r="F41" s="311">
        <v>11.264064123062496</v>
      </c>
      <c r="G41" s="311">
        <v>7.2086058189020701</v>
      </c>
      <c r="H41" s="311">
        <v>3.9392985514982786</v>
      </c>
      <c r="I41" s="311">
        <v>5.64783446423617</v>
      </c>
      <c r="J41" s="311">
        <v>7.7723358251712362</v>
      </c>
      <c r="K41" s="308">
        <f>SUM(E41:J41)</f>
        <v>46.624446913062002</v>
      </c>
      <c r="L41" s="315">
        <f>+SUM('Historic Opex by Category Yr1:Estimated Opex by Category Yr6'!J41)</f>
        <v>85.281693569131832</v>
      </c>
      <c r="M41" s="218"/>
    </row>
    <row r="42" spans="2:14">
      <c r="B42" s="103" t="s">
        <v>229</v>
      </c>
      <c r="D42" s="104"/>
      <c r="E42" s="311">
        <v>0.9759476232404084</v>
      </c>
      <c r="F42" s="311">
        <v>0.78541455245565961</v>
      </c>
      <c r="G42" s="311">
        <v>1.3826452108412421</v>
      </c>
      <c r="H42" s="311">
        <v>0.97722559459091785</v>
      </c>
      <c r="I42" s="311">
        <v>1.1033420063520643</v>
      </c>
      <c r="J42" s="311">
        <v>1.1276641748287635</v>
      </c>
      <c r="K42" s="308">
        <f>SUM(E42:J42)</f>
        <v>6.3522391623090551</v>
      </c>
      <c r="L42" s="315">
        <f>+SUM('Historic Opex by Category Yr1:Estimated Opex by Category Yr6'!J42)</f>
        <v>8.6001232167938149</v>
      </c>
      <c r="M42" s="218"/>
    </row>
    <row r="43" spans="2:14">
      <c r="B43" s="111" t="s">
        <v>232</v>
      </c>
      <c r="D43" s="125"/>
      <c r="E43" s="309">
        <f t="shared" ref="E43:J43" si="8">SUM(E41:E42)</f>
        <v>11.768255753432161</v>
      </c>
      <c r="F43" s="309">
        <f t="shared" si="8"/>
        <v>12.049478675518156</v>
      </c>
      <c r="G43" s="309">
        <f t="shared" si="8"/>
        <v>8.5912510297433116</v>
      </c>
      <c r="H43" s="309">
        <f t="shared" si="8"/>
        <v>4.9165241460891966</v>
      </c>
      <c r="I43" s="309">
        <f t="shared" si="8"/>
        <v>6.7511764705882342</v>
      </c>
      <c r="J43" s="309">
        <f t="shared" si="8"/>
        <v>8.9</v>
      </c>
      <c r="K43" s="310">
        <f>SUM(E43:J43)</f>
        <v>52.976686075371056</v>
      </c>
      <c r="L43" s="315">
        <f>+SUM(L41:L42)</f>
        <v>93.88181678592565</v>
      </c>
      <c r="M43" s="218" t="s">
        <v>296</v>
      </c>
    </row>
    <row r="44" spans="2:14">
      <c r="B44" s="112" t="s">
        <v>224</v>
      </c>
      <c r="D44" s="104"/>
      <c r="E44" s="311"/>
      <c r="F44" s="311"/>
      <c r="G44" s="311"/>
      <c r="H44" s="311"/>
      <c r="I44" s="311"/>
      <c r="J44" s="311"/>
      <c r="K44" s="308"/>
      <c r="L44" s="315"/>
      <c r="M44" s="218"/>
    </row>
    <row r="45" spans="2:14">
      <c r="B45" s="103" t="s">
        <v>220</v>
      </c>
      <c r="D45" s="104"/>
      <c r="E45" s="311">
        <v>3.0188106801356613</v>
      </c>
      <c r="F45" s="311">
        <v>3.6373186410727998</v>
      </c>
      <c r="G45" s="311">
        <v>2.8351269474408398</v>
      </c>
      <c r="H45" s="311">
        <v>3.4142960136649512</v>
      </c>
      <c r="I45" s="311">
        <v>3.5505670933166744</v>
      </c>
      <c r="J45" s="311">
        <v>3.6604048201943771</v>
      </c>
      <c r="K45" s="308">
        <f t="shared" ref="K45:K50" si="9">SUM(E45:J45)</f>
        <v>20.116524195825303</v>
      </c>
      <c r="L45" s="315">
        <f>+SUM('Historic Opex by Category Yr1:Estimated Opex by Category Yr6'!J45)</f>
        <v>19.960245447145127</v>
      </c>
      <c r="M45" s="218"/>
    </row>
    <row r="46" spans="2:14">
      <c r="B46" s="103" t="s">
        <v>221</v>
      </c>
      <c r="D46" s="104"/>
      <c r="E46" s="311">
        <v>0.90427442131670921</v>
      </c>
      <c r="F46" s="311">
        <v>1.14551419071662</v>
      </c>
      <c r="G46" s="311">
        <v>1.5166216350643746</v>
      </c>
      <c r="H46" s="311">
        <v>0.4465529687740934</v>
      </c>
      <c r="I46" s="311">
        <v>0.46980856190720455</v>
      </c>
      <c r="J46" s="311">
        <v>0.48995366613548236</v>
      </c>
      <c r="K46" s="308">
        <f t="shared" si="9"/>
        <v>4.9727254439144843</v>
      </c>
      <c r="L46" s="315">
        <f>+SUM('Historic Opex by Category Yr1:Estimated Opex by Category Yr6'!J46)</f>
        <v>5.3457686151742339</v>
      </c>
      <c r="M46" s="218"/>
    </row>
    <row r="47" spans="2:14">
      <c r="B47" s="103" t="s">
        <v>222</v>
      </c>
      <c r="D47" s="104"/>
      <c r="E47" s="311">
        <v>1.9310721912880207</v>
      </c>
      <c r="F47" s="311">
        <v>5.6664715995130708</v>
      </c>
      <c r="G47" s="311">
        <v>6.6197030174748681</v>
      </c>
      <c r="H47" s="311">
        <v>6.0444740584268031</v>
      </c>
      <c r="I47" s="311">
        <v>6.2244465812126997</v>
      </c>
      <c r="J47" s="311">
        <v>6.3537239238799224</v>
      </c>
      <c r="K47" s="308">
        <f t="shared" si="9"/>
        <v>32.839891371795389</v>
      </c>
      <c r="L47" s="315">
        <f>+SUM('Historic Opex by Category Yr1:Estimated Opex by Category Yr6'!J47)</f>
        <v>30.797968267270022</v>
      </c>
      <c r="M47" s="218" t="s">
        <v>295</v>
      </c>
    </row>
    <row r="48" spans="2:14">
      <c r="B48" s="103" t="s">
        <v>15</v>
      </c>
      <c r="D48" s="104"/>
      <c r="E48" s="311">
        <v>6.6364403638060496</v>
      </c>
      <c r="F48" s="311">
        <v>4.5794287680768946</v>
      </c>
      <c r="G48" s="311">
        <v>5.1053304015422123</v>
      </c>
      <c r="H48" s="311">
        <v>3.9292030665422861</v>
      </c>
      <c r="I48" s="311">
        <v>4.0651480771379349</v>
      </c>
      <c r="J48" s="311">
        <v>4.169347669836311</v>
      </c>
      <c r="K48" s="308">
        <f t="shared" si="9"/>
        <v>28.484898346941684</v>
      </c>
      <c r="L48" s="315">
        <f>+SUM('Historic Opex by Category Yr1:Estimated Opex by Category Yr6'!J48)</f>
        <v>23.459462882594966</v>
      </c>
      <c r="M48" s="218"/>
    </row>
    <row r="49" spans="2:74">
      <c r="B49" s="103" t="s">
        <v>271</v>
      </c>
      <c r="D49" s="93"/>
      <c r="E49" s="311">
        <v>10.67002307472527</v>
      </c>
      <c r="F49" s="311">
        <v>1.9935406070288633</v>
      </c>
      <c r="G49" s="311">
        <v>4.594945317388361</v>
      </c>
      <c r="H49" s="311">
        <v>5.9650144882225264</v>
      </c>
      <c r="I49" s="311">
        <v>6.2682030068965524</v>
      </c>
      <c r="J49" s="311">
        <v>6.5293823193602671</v>
      </c>
      <c r="K49" s="308">
        <f t="shared" si="9"/>
        <v>36.021108813621844</v>
      </c>
      <c r="L49" s="315">
        <f>+SUM('Historic Opex by Category Yr1:Estimated Opex by Category Yr6'!J49)</f>
        <v>50.038144599675135</v>
      </c>
      <c r="M49" s="218" t="s">
        <v>294</v>
      </c>
    </row>
    <row r="50" spans="2:74">
      <c r="B50" s="111" t="s">
        <v>231</v>
      </c>
      <c r="D50" s="125"/>
      <c r="E50" s="309">
        <f t="shared" ref="E50:J50" si="10">SUM(E45:E49)</f>
        <v>23.160620731271713</v>
      </c>
      <c r="F50" s="309">
        <f t="shared" si="10"/>
        <v>17.022273806408247</v>
      </c>
      <c r="G50" s="309">
        <f t="shared" si="10"/>
        <v>20.671727318910655</v>
      </c>
      <c r="H50" s="309">
        <f t="shared" si="10"/>
        <v>19.79954059563066</v>
      </c>
      <c r="I50" s="309">
        <f t="shared" si="10"/>
        <v>20.578173320471066</v>
      </c>
      <c r="J50" s="309">
        <f t="shared" si="10"/>
        <v>21.202812399406362</v>
      </c>
      <c r="K50" s="310">
        <f t="shared" si="9"/>
        <v>122.43514817209871</v>
      </c>
      <c r="L50" s="315">
        <f>+SUM(L45:L49)</f>
        <v>129.60158981185947</v>
      </c>
      <c r="M50" s="218"/>
    </row>
    <row r="51" spans="2:74">
      <c r="B51" s="112" t="s">
        <v>101</v>
      </c>
      <c r="D51" s="104"/>
      <c r="E51" s="311"/>
      <c r="F51" s="311"/>
      <c r="G51" s="311"/>
      <c r="H51" s="311"/>
      <c r="I51" s="311"/>
      <c r="J51" s="311"/>
      <c r="K51" s="308"/>
      <c r="L51" s="315"/>
      <c r="M51" s="218"/>
    </row>
    <row r="52" spans="2:74">
      <c r="B52" s="177" t="s">
        <v>272</v>
      </c>
      <c r="C52" s="155"/>
      <c r="D52" s="104"/>
      <c r="E52" s="307">
        <v>2.1538000752411572</v>
      </c>
      <c r="F52" s="307">
        <v>2.233171845659164</v>
      </c>
      <c r="G52" s="307">
        <v>2.2802567942122187</v>
      </c>
      <c r="H52" s="307">
        <v>2.3407945852090033</v>
      </c>
      <c r="I52" s="311">
        <v>2.4134399344051447</v>
      </c>
      <c r="J52" s="311">
        <v>2.4726324411575562</v>
      </c>
      <c r="K52" s="308">
        <f t="shared" ref="K52:K58" si="11">SUM(E52:J52)</f>
        <v>13.894095675884243</v>
      </c>
      <c r="L52" s="315">
        <f>+SUM('Historic Opex by Category Yr1:Estimated Opex by Category Yr6'!J52)</f>
        <v>13.89523916749196</v>
      </c>
      <c r="M52" s="155"/>
      <c r="N52" s="115"/>
      <c r="O52" s="115"/>
      <c r="P52" s="115"/>
      <c r="Q52" s="170"/>
      <c r="R52" s="170"/>
      <c r="S52" s="170"/>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row>
    <row r="53" spans="2:74" hidden="1" outlineLevel="1">
      <c r="B53" s="177"/>
      <c r="C53" s="155"/>
      <c r="D53" s="104"/>
      <c r="E53" s="307"/>
      <c r="F53" s="307"/>
      <c r="G53" s="307"/>
      <c r="H53" s="307"/>
      <c r="I53" s="311"/>
      <c r="J53" s="311"/>
      <c r="K53" s="308"/>
      <c r="L53" s="315"/>
      <c r="M53" s="155"/>
      <c r="N53" s="115"/>
      <c r="O53" s="115"/>
      <c r="P53" s="115"/>
      <c r="Q53" s="170"/>
      <c r="R53" s="170"/>
      <c r="S53" s="170"/>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row>
    <row r="54" spans="2:74" collapsed="1">
      <c r="B54" s="177" t="s">
        <v>273</v>
      </c>
      <c r="C54" s="155"/>
      <c r="D54" s="104"/>
      <c r="E54" s="307">
        <v>-0.28777045999999995</v>
      </c>
      <c r="F54" s="307">
        <v>1.6990000000000001</v>
      </c>
      <c r="G54" s="307">
        <v>-1.43323256</v>
      </c>
      <c r="H54" s="307">
        <v>-0.30213376999999991</v>
      </c>
      <c r="I54" s="311">
        <f>'Estimated Opex by Category Yr5'!J54</f>
        <v>4.6147909967845666E-2</v>
      </c>
      <c r="J54" s="311">
        <f>'Estimated Opex by Category Yr6'!J54</f>
        <v>4.7301607717041803E-2</v>
      </c>
      <c r="K54" s="308">
        <f t="shared" si="11"/>
        <v>-0.2306872723151123</v>
      </c>
      <c r="L54" s="315">
        <f>+SUM('Historic Opex by Category Yr1:Estimated Opex by Category Yr6'!J54)</f>
        <v>0.26569389067524118</v>
      </c>
      <c r="M54" s="155" t="s">
        <v>314</v>
      </c>
      <c r="N54" s="115"/>
      <c r="O54" s="115"/>
      <c r="P54" s="115"/>
      <c r="Q54" s="170"/>
      <c r="R54" s="170"/>
      <c r="S54" s="170"/>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row>
    <row r="55" spans="2:74" hidden="1" outlineLevel="1">
      <c r="B55" s="108" t="s">
        <v>102</v>
      </c>
      <c r="D55" s="104"/>
      <c r="E55" s="311"/>
      <c r="F55" s="311"/>
      <c r="G55" s="311"/>
      <c r="H55" s="311"/>
      <c r="I55" s="311"/>
      <c r="J55" s="311"/>
      <c r="K55" s="308">
        <f t="shared" si="11"/>
        <v>0</v>
      </c>
      <c r="L55" s="315">
        <v>0</v>
      </c>
      <c r="M55" s="218"/>
    </row>
    <row r="56" spans="2:74" hidden="1" outlineLevel="1">
      <c r="B56" s="108" t="s">
        <v>107</v>
      </c>
      <c r="D56" s="104"/>
      <c r="E56" s="311"/>
      <c r="F56" s="311"/>
      <c r="G56" s="311"/>
      <c r="H56" s="311"/>
      <c r="I56" s="311"/>
      <c r="J56" s="311"/>
      <c r="K56" s="308">
        <f t="shared" si="11"/>
        <v>0</v>
      </c>
      <c r="L56" s="315">
        <v>0</v>
      </c>
      <c r="M56" s="218"/>
    </row>
    <row r="57" spans="2:74" hidden="1" outlineLevel="1">
      <c r="B57" s="108" t="s">
        <v>108</v>
      </c>
      <c r="D57" s="104"/>
      <c r="E57" s="311"/>
      <c r="F57" s="311"/>
      <c r="G57" s="311"/>
      <c r="H57" s="311"/>
      <c r="I57" s="311"/>
      <c r="J57" s="311"/>
      <c r="K57" s="308">
        <f t="shared" si="11"/>
        <v>0</v>
      </c>
      <c r="L57" s="315">
        <v>0</v>
      </c>
      <c r="M57" s="218"/>
    </row>
    <row r="58" spans="2:74" collapsed="1">
      <c r="B58" s="113" t="s">
        <v>230</v>
      </c>
      <c r="D58" s="125"/>
      <c r="E58" s="309">
        <f t="shared" ref="E58:J58" si="12">SUM(E50:E54)+E43+E39</f>
        <v>75.872674439766939</v>
      </c>
      <c r="F58" s="309">
        <f t="shared" si="12"/>
        <v>78.306369897498215</v>
      </c>
      <c r="G58" s="309">
        <f t="shared" si="12"/>
        <v>72.487886664890652</v>
      </c>
      <c r="H58" s="309">
        <f t="shared" si="12"/>
        <v>70.569490973755251</v>
      </c>
      <c r="I58" s="309">
        <f t="shared" si="12"/>
        <v>76.023822157731999</v>
      </c>
      <c r="J58" s="309">
        <f t="shared" si="12"/>
        <v>82.349793375959294</v>
      </c>
      <c r="K58" s="310">
        <f t="shared" si="11"/>
        <v>455.61003750960236</v>
      </c>
      <c r="L58" s="315">
        <f>+SUM(L52:L54)</f>
        <v>14.160933058167201</v>
      </c>
      <c r="M58" s="218"/>
    </row>
    <row r="59" spans="2:74">
      <c r="B59" s="114"/>
      <c r="D59" s="104"/>
      <c r="E59" s="311"/>
      <c r="F59" s="311"/>
      <c r="G59" s="311"/>
      <c r="H59" s="311"/>
      <c r="I59" s="311"/>
      <c r="J59" s="311"/>
      <c r="K59" s="308"/>
      <c r="L59" s="315"/>
      <c r="M59" s="218"/>
    </row>
    <row r="60" spans="2:74">
      <c r="B60" s="117" t="s">
        <v>274</v>
      </c>
      <c r="D60" s="93"/>
      <c r="E60" s="307">
        <v>1.7178168300000001</v>
      </c>
      <c r="F60" s="307">
        <v>1.75701938</v>
      </c>
      <c r="G60" s="307">
        <v>2.6097339300000004</v>
      </c>
      <c r="H60" s="307">
        <v>2.1723960299999998</v>
      </c>
      <c r="I60" s="312">
        <v>3.2188167202572351</v>
      </c>
      <c r="J60" s="312">
        <v>3.2897725998621041</v>
      </c>
      <c r="K60" s="308">
        <f>SUM(E60:J60)</f>
        <v>14.76555549011934</v>
      </c>
      <c r="L60" s="315">
        <f>+SUM('Historic Opex by Category Yr1:Estimated Opex by Category Yr6'!J60)</f>
        <v>18.522634336196511</v>
      </c>
      <c r="M60" s="93"/>
    </row>
    <row r="61" spans="2:74">
      <c r="B61" s="117" t="s">
        <v>275</v>
      </c>
      <c r="D61" s="93"/>
      <c r="E61" s="307">
        <v>78.378950000000003</v>
      </c>
      <c r="F61" s="307">
        <v>93.271160000000009</v>
      </c>
      <c r="G61" s="307">
        <v>93.271160000000009</v>
      </c>
      <c r="H61" s="307">
        <v>99.342244999999991</v>
      </c>
      <c r="I61" s="311">
        <v>99.342245000000005</v>
      </c>
      <c r="J61" s="311">
        <v>103.44199999999999</v>
      </c>
      <c r="K61" s="308">
        <f>SUM(E61:J61)</f>
        <v>567.04776000000004</v>
      </c>
      <c r="L61" s="315">
        <f>+SUM('Historic Opex by Category Yr1:Estimated Opex by Category Yr6'!J61)</f>
        <v>578.57621318327972</v>
      </c>
      <c r="M61" s="93"/>
    </row>
    <row r="62" spans="2:74" hidden="1" outlineLevel="1">
      <c r="B62" s="117"/>
      <c r="D62" s="93"/>
      <c r="E62" s="307"/>
      <c r="F62" s="307"/>
      <c r="G62" s="307"/>
      <c r="H62" s="307"/>
      <c r="I62" s="311"/>
      <c r="J62" s="311"/>
      <c r="K62" s="308"/>
      <c r="L62" s="315"/>
      <c r="M62" s="93"/>
    </row>
    <row r="63" spans="2:74" hidden="1" outlineLevel="1">
      <c r="B63" s="117"/>
      <c r="D63" s="93"/>
      <c r="E63" s="307"/>
      <c r="F63" s="307"/>
      <c r="G63" s="307"/>
      <c r="H63" s="307"/>
      <c r="I63" s="311"/>
      <c r="J63" s="311"/>
      <c r="K63" s="308"/>
      <c r="L63" s="315"/>
      <c r="M63" s="93"/>
    </row>
    <row r="64" spans="2:74" hidden="1" outlineLevel="1">
      <c r="B64" s="117"/>
      <c r="D64" s="93"/>
      <c r="E64" s="307"/>
      <c r="F64" s="307"/>
      <c r="G64" s="307"/>
      <c r="H64" s="307"/>
      <c r="I64" s="311"/>
      <c r="J64" s="311"/>
      <c r="K64" s="308"/>
      <c r="L64" s="315"/>
      <c r="M64" s="93"/>
    </row>
    <row r="65" spans="2:13" collapsed="1">
      <c r="B65" s="114"/>
      <c r="D65" s="93"/>
      <c r="E65" s="311"/>
      <c r="F65" s="311"/>
      <c r="G65" s="311"/>
      <c r="H65" s="311"/>
      <c r="I65" s="311"/>
      <c r="J65" s="311"/>
      <c r="K65" s="308"/>
      <c r="L65" s="315"/>
      <c r="M65" s="93"/>
    </row>
    <row r="66" spans="2:13">
      <c r="B66" s="116" t="s">
        <v>10</v>
      </c>
      <c r="D66" s="216"/>
      <c r="E66" s="313">
        <f t="shared" ref="E66:J66" si="13">SUM(E58:E65)</f>
        <v>155.96944126976695</v>
      </c>
      <c r="F66" s="313">
        <f t="shared" si="13"/>
        <v>173.33454927749824</v>
      </c>
      <c r="G66" s="313">
        <f t="shared" si="13"/>
        <v>168.36878059489067</v>
      </c>
      <c r="H66" s="313">
        <f t="shared" si="13"/>
        <v>172.08413200375526</v>
      </c>
      <c r="I66" s="313">
        <f t="shared" si="13"/>
        <v>178.58488387798923</v>
      </c>
      <c r="J66" s="313">
        <f t="shared" si="13"/>
        <v>189.08156597582138</v>
      </c>
      <c r="K66" s="310">
        <f>SUM(E66:J66)</f>
        <v>1037.4233529997218</v>
      </c>
      <c r="L66" s="316">
        <f>+SUM(L39,L43,L50,L58,L60:L61)</f>
        <v>1069.1274147013462</v>
      </c>
      <c r="M66" s="395"/>
    </row>
    <row r="67" spans="2:13">
      <c r="B67" s="117"/>
      <c r="D67" s="93"/>
      <c r="E67" s="120"/>
      <c r="F67" s="120"/>
      <c r="G67" s="120"/>
      <c r="H67" s="120"/>
      <c r="I67" s="93"/>
      <c r="J67" s="93"/>
      <c r="K67" s="115"/>
      <c r="L67" s="127"/>
      <c r="M67" s="93"/>
    </row>
    <row r="68" spans="2:13">
      <c r="B68" s="118" t="s">
        <v>14</v>
      </c>
      <c r="D68" s="119"/>
      <c r="E68" s="394">
        <f>'Historic Opex by Category Yr1'!$J$66</f>
        <v>151.51653034226152</v>
      </c>
      <c r="F68" s="394">
        <f>'Historic Opex by Category Yr2'!$J$66</f>
        <v>166.83879016003618</v>
      </c>
      <c r="G68" s="394">
        <f>'Historic Opex by Category Yr3'!$J$66</f>
        <v>169.95628353837856</v>
      </c>
      <c r="H68" s="394">
        <f>'Historic Opex by Category Yr4'!$J$66</f>
        <v>185.01164147416563</v>
      </c>
      <c r="I68" s="394">
        <f>'Estimated Opex by Category Yr5'!$J$66</f>
        <v>189.62615648556567</v>
      </c>
      <c r="J68" s="396">
        <f>'Estimated Opex by Category Yr6'!$J$66</f>
        <v>206.17801270093869</v>
      </c>
      <c r="K68" s="416"/>
      <c r="L68" s="127"/>
      <c r="M68" s="93"/>
    </row>
    <row r="69" spans="2:13">
      <c r="B69" s="94"/>
      <c r="K69" s="115"/>
      <c r="L69" s="127"/>
    </row>
    <row r="71" spans="2:13" ht="33">
      <c r="E71" s="413" t="s">
        <v>266</v>
      </c>
      <c r="F71" s="291" t="s">
        <v>267</v>
      </c>
      <c r="G71" s="414" t="s">
        <v>268</v>
      </c>
      <c r="H71" s="414" t="s">
        <v>269</v>
      </c>
      <c r="I71" s="413" t="s">
        <v>270</v>
      </c>
      <c r="J71" s="291" t="s">
        <v>278</v>
      </c>
    </row>
    <row r="72" spans="2:13" ht="39.75" customHeight="1">
      <c r="D72" s="91" t="s">
        <v>410</v>
      </c>
      <c r="E72" s="435" t="s">
        <v>412</v>
      </c>
      <c r="F72" s="436"/>
      <c r="G72" s="436"/>
      <c r="H72" s="437"/>
      <c r="I72" s="435" t="s">
        <v>411</v>
      </c>
      <c r="J72" s="437"/>
    </row>
  </sheetData>
  <protectedRanges>
    <protectedRange sqref="D8:J69" name="Range1"/>
    <protectedRange sqref="N8:O33 M8:M69" name="Range2"/>
  </protectedRanges>
  <mergeCells count="5">
    <mergeCell ref="F2:G4"/>
    <mergeCell ref="I2:K4"/>
    <mergeCell ref="D2:D3"/>
    <mergeCell ref="E72:H72"/>
    <mergeCell ref="I72:J72"/>
  </mergeCells>
  <phoneticPr fontId="0" type="noConversion"/>
  <hyperlinks>
    <hyperlink ref="D2:D3" location="Index!A1" display="Home"/>
    <hyperlink ref="F2:G4" location="'Opex Instructions'!A1" display="Link to Opex instructions - Table 6.1"/>
    <hyperlink ref="I2:K4" location="'Commentary on Opex'!A1" display="Link to Opex Commentary - Table 5.1"/>
  </hyperlinks>
  <pageMargins left="0.19685039370078741" right="0.19685039370078741" top="0.39370078740157483" bottom="0.39370078740157483" header="0.19685039370078741" footer="0.19685039370078741"/>
  <pageSetup paperSize="9" scale="51" orientation="landscape"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sheetPr>
    <tabColor rgb="FFFFFF00"/>
    <pageSetUpPr fitToPage="1"/>
  </sheetPr>
  <dimension ref="A1:N138"/>
  <sheetViews>
    <sheetView zoomScale="75" zoomScaleNormal="75" workbookViewId="0"/>
  </sheetViews>
  <sheetFormatPr defaultRowHeight="16.5"/>
  <cols>
    <col min="1" max="1" width="11.140625" style="89" customWidth="1"/>
    <col min="2" max="2" width="43.28515625" style="89" bestFit="1" customWidth="1"/>
    <col min="3" max="3" width="33.85546875" style="89" bestFit="1" customWidth="1"/>
    <col min="4" max="4" width="30.42578125" style="89" customWidth="1"/>
    <col min="5" max="5" width="12.5703125" style="89" customWidth="1"/>
    <col min="6" max="10" width="15.7109375" style="89" customWidth="1"/>
    <col min="11" max="11" width="21.140625" style="89" bestFit="1" customWidth="1"/>
    <col min="12" max="12" width="23.7109375" style="89" customWidth="1"/>
    <col min="13" max="13" width="18.28515625" style="89" customWidth="1"/>
    <col min="14" max="14" width="122.42578125" style="89" customWidth="1"/>
    <col min="15" max="15" width="50.7109375" style="89" customWidth="1"/>
    <col min="16" max="16384" width="9.140625" style="89"/>
  </cols>
  <sheetData>
    <row r="1" spans="1:14">
      <c r="A1" s="91" t="s">
        <v>208</v>
      </c>
      <c r="K1" s="94"/>
    </row>
    <row r="2" spans="1:14">
      <c r="C2" s="91"/>
      <c r="K2" s="94"/>
    </row>
    <row r="3" spans="1:14" ht="16.5" customHeight="1">
      <c r="C3" s="94"/>
      <c r="D3" s="94"/>
      <c r="F3" s="433" t="s">
        <v>0</v>
      </c>
      <c r="J3" s="489" t="s">
        <v>210</v>
      </c>
      <c r="K3" s="490"/>
      <c r="M3" s="200"/>
    </row>
    <row r="4" spans="1:14">
      <c r="F4" s="434"/>
      <c r="J4" s="491"/>
      <c r="K4" s="492"/>
      <c r="M4" s="200"/>
    </row>
    <row r="5" spans="1:14">
      <c r="A5" s="139"/>
      <c r="B5" s="139"/>
      <c r="C5" s="94"/>
      <c r="D5" s="94"/>
      <c r="E5" s="115"/>
    </row>
    <row r="6" spans="1:14">
      <c r="E6" s="115"/>
    </row>
    <row r="7" spans="1:14">
      <c r="A7" s="91" t="s">
        <v>254</v>
      </c>
      <c r="B7" s="139"/>
      <c r="C7" s="94"/>
      <c r="E7" s="115"/>
    </row>
    <row r="8" spans="1:14" ht="12.75" customHeight="1">
      <c r="C8" s="181"/>
      <c r="E8" s="115"/>
      <c r="F8" s="493" t="s">
        <v>415</v>
      </c>
      <c r="G8" s="494"/>
      <c r="H8" s="494"/>
      <c r="I8" s="495"/>
    </row>
    <row r="9" spans="1:14" ht="12.75" customHeight="1">
      <c r="E9" s="115"/>
      <c r="F9" s="496"/>
      <c r="G9" s="497"/>
      <c r="H9" s="497"/>
      <c r="I9" s="498"/>
      <c r="J9" s="115"/>
    </row>
    <row r="10" spans="1:14" ht="39" customHeight="1">
      <c r="A10" s="91" t="s">
        <v>109</v>
      </c>
      <c r="B10" s="201" t="s">
        <v>110</v>
      </c>
      <c r="C10" s="202" t="s">
        <v>116</v>
      </c>
      <c r="D10" s="203" t="s">
        <v>134</v>
      </c>
      <c r="F10" s="204" t="s">
        <v>291</v>
      </c>
      <c r="G10" s="204" t="s">
        <v>298</v>
      </c>
      <c r="H10" s="204" t="s">
        <v>299</v>
      </c>
      <c r="I10" s="128" t="s">
        <v>7</v>
      </c>
      <c r="K10" s="205" t="s">
        <v>70</v>
      </c>
      <c r="L10" s="205" t="s">
        <v>132</v>
      </c>
      <c r="M10" s="205" t="s">
        <v>133</v>
      </c>
      <c r="N10" s="205" t="s">
        <v>172</v>
      </c>
    </row>
    <row r="11" spans="1:14" ht="17.25" thickBot="1">
      <c r="B11" s="201"/>
      <c r="C11" s="206"/>
      <c r="D11" s="115"/>
      <c r="F11" s="207"/>
      <c r="G11" s="207"/>
      <c r="H11" s="207"/>
      <c r="I11" s="207"/>
    </row>
    <row r="12" spans="1:14">
      <c r="A12" s="499" t="s">
        <v>339</v>
      </c>
      <c r="B12" s="209" t="str">
        <f>'Hist Capex - Network'!B12</f>
        <v>replacement of 22 kV bays</v>
      </c>
      <c r="C12" s="499" t="s">
        <v>310</v>
      </c>
      <c r="D12" s="247" t="str">
        <f>'Hist Capex - Network'!D12</f>
        <v>Replacements</v>
      </c>
      <c r="F12" s="381">
        <v>0</v>
      </c>
      <c r="G12" s="381">
        <v>0</v>
      </c>
      <c r="H12" s="381">
        <v>0</v>
      </c>
      <c r="I12" s="381">
        <f>+SUM(F12:H12)</f>
        <v>0</v>
      </c>
      <c r="K12" s="207" t="str">
        <f>'Hist Capex - Network'!O12</f>
        <v>Asset failure risk</v>
      </c>
      <c r="L12" s="207" t="s">
        <v>351</v>
      </c>
      <c r="M12" s="390">
        <v>0</v>
      </c>
      <c r="N12" s="207"/>
    </row>
    <row r="13" spans="1:14">
      <c r="A13" s="500"/>
      <c r="B13" s="190" t="str">
        <f>'Hist Capex - Network'!B13</f>
        <v>response capability for primary equipment failures</v>
      </c>
      <c r="C13" s="500"/>
      <c r="D13" s="248" t="str">
        <f>'Hist Capex - Network'!D13</f>
        <v>Other</v>
      </c>
      <c r="F13" s="381">
        <v>0</v>
      </c>
      <c r="G13" s="381">
        <v>0</v>
      </c>
      <c r="H13" s="381">
        <v>0</v>
      </c>
      <c r="I13" s="381">
        <f t="shared" ref="I13:I76" si="0">+SUM(F13:H13)</f>
        <v>0</v>
      </c>
      <c r="K13" s="105" t="str">
        <f>'Hist Capex - Network'!O13</f>
        <v>Asset failure risk</v>
      </c>
      <c r="L13" s="105" t="s">
        <v>351</v>
      </c>
      <c r="M13" s="381">
        <v>0</v>
      </c>
      <c r="N13" s="105"/>
    </row>
    <row r="14" spans="1:14">
      <c r="A14" s="500"/>
      <c r="B14" s="190" t="str">
        <f>'Hist Capex - Network'!B14</f>
        <v>replacement of bulk  oil CB's at DDTS</v>
      </c>
      <c r="C14" s="500"/>
      <c r="D14" s="248" t="str">
        <f>'Hist Capex - Network'!D14</f>
        <v>Compliance*</v>
      </c>
      <c r="F14" s="381">
        <v>0</v>
      </c>
      <c r="G14" s="381">
        <v>0</v>
      </c>
      <c r="H14" s="381">
        <v>0</v>
      </c>
      <c r="I14" s="381">
        <f t="shared" si="0"/>
        <v>0</v>
      </c>
      <c r="K14" s="105" t="str">
        <f>'Hist Capex - Network'!O14</f>
        <v>Asset failure risk</v>
      </c>
      <c r="L14" s="105" t="s">
        <v>351</v>
      </c>
      <c r="M14" s="381">
        <v>0</v>
      </c>
      <c r="N14" s="105"/>
    </row>
    <row r="15" spans="1:14">
      <c r="A15" s="500"/>
      <c r="B15" s="190" t="str">
        <f>'Hist Capex - Network'!B15</f>
        <v>Stage 2 development at HOTS</v>
      </c>
      <c r="C15" s="500"/>
      <c r="D15" s="192" t="str">
        <f>'Hist Capex - Network'!D15</f>
        <v>Replacements</v>
      </c>
      <c r="F15" s="381">
        <v>0</v>
      </c>
      <c r="G15" s="381">
        <v>0</v>
      </c>
      <c r="H15" s="381">
        <v>0</v>
      </c>
      <c r="I15" s="381">
        <f t="shared" si="0"/>
        <v>0</v>
      </c>
      <c r="K15" s="105" t="str">
        <f>'Hist Capex - Network'!O15</f>
        <v>Asset failure risk</v>
      </c>
      <c r="L15" s="105" t="s">
        <v>351</v>
      </c>
      <c r="M15" s="381">
        <v>0</v>
      </c>
      <c r="N15" s="105"/>
    </row>
    <row r="16" spans="1:14">
      <c r="A16" s="500"/>
      <c r="B16" s="190" t="str">
        <f>'Hist Capex - Network'!B16</f>
        <v>replacement of post type CT's</v>
      </c>
      <c r="C16" s="500"/>
      <c r="D16" s="192" t="str">
        <f>'Hist Capex - Network'!D16</f>
        <v>Compliance*</v>
      </c>
      <c r="F16" s="381">
        <v>0</v>
      </c>
      <c r="G16" s="381">
        <v>0</v>
      </c>
      <c r="H16" s="381">
        <v>0</v>
      </c>
      <c r="I16" s="381">
        <f t="shared" si="0"/>
        <v>0</v>
      </c>
      <c r="K16" s="105" t="str">
        <f>'Hist Capex - Network'!O16</f>
        <v>Compliance</v>
      </c>
      <c r="L16" s="105" t="s">
        <v>351</v>
      </c>
      <c r="M16" s="381">
        <v>0</v>
      </c>
      <c r="N16" s="105"/>
    </row>
    <row r="17" spans="1:14">
      <c r="A17" s="500"/>
      <c r="B17" s="190" t="str">
        <f>'Hist Capex - Network'!B17</f>
        <v>replacement of 66 kV CB's</v>
      </c>
      <c r="C17" s="500"/>
      <c r="D17" s="192" t="str">
        <f>'Hist Capex - Network'!D17</f>
        <v>Replacements</v>
      </c>
      <c r="F17" s="381">
        <v>0.44735161989738881</v>
      </c>
      <c r="G17" s="381">
        <v>0</v>
      </c>
      <c r="H17" s="381">
        <v>0</v>
      </c>
      <c r="I17" s="381">
        <f t="shared" si="0"/>
        <v>0.44735161989738881</v>
      </c>
      <c r="K17" s="105" t="str">
        <f>'Hist Capex - Network'!O17</f>
        <v>Asset failure risk</v>
      </c>
      <c r="L17" s="105" t="s">
        <v>351</v>
      </c>
      <c r="M17" s="381">
        <v>0</v>
      </c>
      <c r="N17" s="105"/>
    </row>
    <row r="18" spans="1:14">
      <c r="A18" s="500"/>
      <c r="B18" s="190" t="str">
        <f>'Hist Capex - Network'!B18</f>
        <v>complete refurbishment of ROTS</v>
      </c>
      <c r="C18" s="500"/>
      <c r="D18" s="192" t="str">
        <f>'Hist Capex - Network'!D18</f>
        <v>Replacements</v>
      </c>
      <c r="F18" s="381">
        <v>0</v>
      </c>
      <c r="G18" s="381">
        <v>0</v>
      </c>
      <c r="H18" s="381">
        <v>0</v>
      </c>
      <c r="I18" s="381">
        <f t="shared" si="0"/>
        <v>0</v>
      </c>
      <c r="K18" s="105" t="str">
        <f>'Hist Capex - Network'!O18</f>
        <v>Asset failure risk</v>
      </c>
      <c r="L18" s="105" t="s">
        <v>351</v>
      </c>
      <c r="M18" s="381">
        <v>0</v>
      </c>
      <c r="N18" s="105"/>
    </row>
    <row r="19" spans="1:14">
      <c r="A19" s="500"/>
      <c r="B19" s="190" t="str">
        <f>'Hist Capex - Network'!B19</f>
        <v>Surge Arrestor replacement program</v>
      </c>
      <c r="C19" s="500"/>
      <c r="D19" s="192" t="str">
        <f>'Hist Capex - Network'!D19</f>
        <v>Replacements</v>
      </c>
      <c r="F19" s="381">
        <v>0</v>
      </c>
      <c r="G19" s="381">
        <v>0</v>
      </c>
      <c r="H19" s="381">
        <v>0</v>
      </c>
      <c r="I19" s="381">
        <f t="shared" si="0"/>
        <v>0</v>
      </c>
      <c r="K19" s="105" t="str">
        <f>'Hist Capex - Network'!O19</f>
        <v>Asset failure risk</v>
      </c>
      <c r="L19" s="105" t="s">
        <v>351</v>
      </c>
      <c r="M19" s="381">
        <v>0</v>
      </c>
      <c r="N19" s="105"/>
    </row>
    <row r="20" spans="1:14">
      <c r="A20" s="500"/>
      <c r="B20" s="190" t="str">
        <f>'Hist Capex - Network'!B20</f>
        <v>replacement of 500 kV CB's</v>
      </c>
      <c r="C20" s="500"/>
      <c r="D20" s="192" t="str">
        <f>'Hist Capex - Network'!D20</f>
        <v>Replacements</v>
      </c>
      <c r="F20" s="381">
        <v>0</v>
      </c>
      <c r="G20" s="381">
        <v>0</v>
      </c>
      <c r="H20" s="381">
        <v>0</v>
      </c>
      <c r="I20" s="381">
        <f t="shared" si="0"/>
        <v>0</v>
      </c>
      <c r="K20" s="105" t="str">
        <f>'Hist Capex - Network'!O20</f>
        <v>Asset failure risk</v>
      </c>
      <c r="L20" s="105" t="s">
        <v>351</v>
      </c>
      <c r="M20" s="381">
        <v>0</v>
      </c>
      <c r="N20" s="105"/>
    </row>
    <row r="21" spans="1:14">
      <c r="A21" s="500"/>
      <c r="B21" s="190" t="str">
        <f>'Hist Capex - Network'!B21</f>
        <v>Redevelopment of BLTS</v>
      </c>
      <c r="C21" s="500"/>
      <c r="D21" s="192" t="str">
        <f>'Hist Capex - Network'!D21</f>
        <v>Replacements</v>
      </c>
      <c r="F21" s="381">
        <v>0</v>
      </c>
      <c r="G21" s="381">
        <v>0.78903841917842377</v>
      </c>
      <c r="H21" s="381">
        <v>10.409599986612751</v>
      </c>
      <c r="I21" s="381">
        <f t="shared" si="0"/>
        <v>11.198638405791174</v>
      </c>
      <c r="K21" s="105" t="str">
        <f>'Hist Capex - Network'!O21</f>
        <v>Asset failure risk</v>
      </c>
      <c r="L21" s="105" t="s">
        <v>352</v>
      </c>
      <c r="M21" s="381">
        <v>0</v>
      </c>
      <c r="N21" s="105"/>
    </row>
    <row r="22" spans="1:14">
      <c r="A22" s="500"/>
      <c r="B22" s="190" t="str">
        <f>'Hist Capex - Network'!B22</f>
        <v>Response capability for Communications equipment</v>
      </c>
      <c r="C22" s="500"/>
      <c r="D22" s="192" t="str">
        <f>'Hist Capex - Network'!D22</f>
        <v>Other</v>
      </c>
      <c r="F22" s="381">
        <v>0</v>
      </c>
      <c r="G22" s="381">
        <v>0</v>
      </c>
      <c r="H22" s="381">
        <v>0</v>
      </c>
      <c r="I22" s="381">
        <f t="shared" si="0"/>
        <v>0</v>
      </c>
      <c r="K22" s="105" t="str">
        <f>'Hist Capex - Network'!O22</f>
        <v>Operational performance</v>
      </c>
      <c r="L22" s="105" t="s">
        <v>351</v>
      </c>
      <c r="M22" s="381">
        <v>0</v>
      </c>
      <c r="N22" s="105"/>
    </row>
    <row r="23" spans="1:14">
      <c r="A23" s="500"/>
      <c r="B23" s="190" t="str">
        <f>'Hist Capex - Network'!B23</f>
        <v>installation of OPGW</v>
      </c>
      <c r="C23" s="500"/>
      <c r="D23" s="192" t="str">
        <f>'Hist Capex - Network'!D23</f>
        <v>Replacements</v>
      </c>
      <c r="F23" s="381">
        <v>6.1136457188816973</v>
      </c>
      <c r="G23" s="381">
        <v>6.7447016835676914</v>
      </c>
      <c r="H23" s="381">
        <v>7.1212763098635783</v>
      </c>
      <c r="I23" s="381">
        <f t="shared" si="0"/>
        <v>19.979623712312968</v>
      </c>
      <c r="K23" s="105" t="str">
        <f>'Hist Capex - Network'!O23</f>
        <v>Compliance</v>
      </c>
      <c r="L23" s="105" t="s">
        <v>352</v>
      </c>
      <c r="M23" s="381">
        <v>0</v>
      </c>
      <c r="N23" s="105"/>
    </row>
    <row r="24" spans="1:14">
      <c r="A24" s="500"/>
      <c r="B24" s="190" t="str">
        <f>'Hist Capex - Network'!B24</f>
        <v>Continuing program for communications equipment</v>
      </c>
      <c r="C24" s="500"/>
      <c r="D24" s="192" t="str">
        <f>'Hist Capex - Network'!D24</f>
        <v>Replacements</v>
      </c>
      <c r="F24" s="381">
        <v>11.423137485180636</v>
      </c>
      <c r="G24" s="381">
        <v>11.324815336123034</v>
      </c>
      <c r="H24" s="381">
        <v>13.575095252140256</v>
      </c>
      <c r="I24" s="381">
        <f t="shared" si="0"/>
        <v>36.323048073443928</v>
      </c>
      <c r="K24" s="105" t="str">
        <f>'Hist Capex - Network'!O24</f>
        <v>Operational performance</v>
      </c>
      <c r="L24" s="105" t="s">
        <v>352</v>
      </c>
      <c r="M24" s="381">
        <v>0</v>
      </c>
      <c r="N24" s="105"/>
    </row>
    <row r="25" spans="1:14">
      <c r="A25" s="500"/>
      <c r="B25" s="190" t="str">
        <f>'Hist Capex - Network'!B25</f>
        <v>installation of Radio communication links</v>
      </c>
      <c r="C25" s="500"/>
      <c r="D25" s="192" t="str">
        <f>'Hist Capex - Network'!D25</f>
        <v>Replacements</v>
      </c>
      <c r="F25" s="381">
        <v>0</v>
      </c>
      <c r="G25" s="381">
        <v>0</v>
      </c>
      <c r="H25" s="381">
        <v>0</v>
      </c>
      <c r="I25" s="381">
        <f t="shared" si="0"/>
        <v>0</v>
      </c>
      <c r="K25" s="105" t="str">
        <f>'Hist Capex - Network'!O25</f>
        <v>Compliance</v>
      </c>
      <c r="L25" s="105" t="s">
        <v>351</v>
      </c>
      <c r="M25" s="381">
        <v>0</v>
      </c>
      <c r="N25" s="105"/>
    </row>
    <row r="26" spans="1:14">
      <c r="A26" s="500"/>
      <c r="B26" s="190" t="str">
        <f>'Hist Capex - Network'!B26</f>
        <v>Land Management</v>
      </c>
      <c r="C26" s="500"/>
      <c r="D26" s="192" t="str">
        <f>'Hist Capex - Network'!D26</f>
        <v>Other</v>
      </c>
      <c r="F26" s="381">
        <v>0</v>
      </c>
      <c r="G26" s="381">
        <v>0</v>
      </c>
      <c r="H26" s="381">
        <v>0</v>
      </c>
      <c r="I26" s="381">
        <f t="shared" si="0"/>
        <v>0</v>
      </c>
      <c r="K26" s="105" t="str">
        <f>'Hist Capex - Network'!O26</f>
        <v>Compliance</v>
      </c>
      <c r="L26" s="105" t="s">
        <v>351</v>
      </c>
      <c r="M26" s="381">
        <v>0</v>
      </c>
      <c r="N26" s="105"/>
    </row>
    <row r="27" spans="1:14">
      <c r="A27" s="500"/>
      <c r="B27" s="190" t="str">
        <f>'Hist Capex - Network'!B27</f>
        <v>mitigation of noise from stations</v>
      </c>
      <c r="C27" s="500"/>
      <c r="D27" s="192" t="str">
        <f>'Hist Capex - Network'!D27</f>
        <v>Other</v>
      </c>
      <c r="F27" s="381">
        <v>0</v>
      </c>
      <c r="G27" s="381">
        <v>0</v>
      </c>
      <c r="H27" s="381">
        <v>0</v>
      </c>
      <c r="I27" s="381">
        <f t="shared" si="0"/>
        <v>0</v>
      </c>
      <c r="K27" s="105" t="str">
        <f>'Hist Capex - Network'!O27</f>
        <v>Compliance</v>
      </c>
      <c r="L27" s="105" t="s">
        <v>351</v>
      </c>
      <c r="M27" s="381">
        <v>0</v>
      </c>
      <c r="N27" s="105"/>
    </row>
    <row r="28" spans="1:14">
      <c r="A28" s="500"/>
      <c r="B28" s="190" t="str">
        <f>'Hist Capex - Network'!B28</f>
        <v>Oil containment at stations</v>
      </c>
      <c r="C28" s="500"/>
      <c r="D28" s="192" t="str">
        <f>'Hist Capex - Network'!D28</f>
        <v>Compliance</v>
      </c>
      <c r="E28" s="94"/>
      <c r="F28" s="381">
        <v>0</v>
      </c>
      <c r="G28" s="381">
        <v>0</v>
      </c>
      <c r="H28" s="381">
        <v>0</v>
      </c>
      <c r="I28" s="381">
        <f t="shared" si="0"/>
        <v>0</v>
      </c>
      <c r="J28" s="94"/>
      <c r="K28" s="102" t="str">
        <f>'Hist Capex - Network'!O28</f>
        <v>Compliance</v>
      </c>
      <c r="L28" s="102" t="s">
        <v>351</v>
      </c>
      <c r="M28" s="381">
        <v>0</v>
      </c>
      <c r="N28" s="105"/>
    </row>
    <row r="29" spans="1:14">
      <c r="A29" s="500"/>
      <c r="B29" s="190" t="str">
        <f>'Hist Capex - Network'!B29</f>
        <v>replacement of station air conditioners</v>
      </c>
      <c r="C29" s="500"/>
      <c r="D29" s="192" t="str">
        <f>'Hist Capex - Network'!D29</f>
        <v>Compliance*</v>
      </c>
      <c r="E29" s="94"/>
      <c r="F29" s="381">
        <v>0</v>
      </c>
      <c r="G29" s="381">
        <v>0</v>
      </c>
      <c r="H29" s="381">
        <v>0</v>
      </c>
      <c r="I29" s="381">
        <f t="shared" si="0"/>
        <v>0</v>
      </c>
      <c r="J29" s="94"/>
      <c r="K29" s="102" t="str">
        <f>'Hist Capex - Network'!O29</f>
        <v>Operational performance</v>
      </c>
      <c r="L29" s="102" t="s">
        <v>351</v>
      </c>
      <c r="M29" s="381">
        <v>0</v>
      </c>
      <c r="N29" s="105"/>
    </row>
    <row r="30" spans="1:14" ht="16.5" customHeight="1">
      <c r="A30" s="500"/>
      <c r="B30" s="190" t="str">
        <f>'Hist Capex - Network'!B30</f>
        <v>replacement of station hydrant systems</v>
      </c>
      <c r="C30" s="500"/>
      <c r="D30" s="192" t="str">
        <f>'Hist Capex - Network'!D30</f>
        <v>Compliance*</v>
      </c>
      <c r="F30" s="381">
        <v>2.0573951164427631</v>
      </c>
      <c r="G30" s="381">
        <v>2.1186953152306089</v>
      </c>
      <c r="H30" s="381">
        <v>2.0616475420707312</v>
      </c>
      <c r="I30" s="381">
        <f t="shared" si="0"/>
        <v>6.2377379737441032</v>
      </c>
      <c r="K30" s="105" t="str">
        <f>'Hist Capex - Network'!O30</f>
        <v>Operational performance</v>
      </c>
      <c r="L30" s="105" t="s">
        <v>352</v>
      </c>
      <c r="M30" s="381">
        <v>0</v>
      </c>
      <c r="N30" s="105"/>
    </row>
    <row r="31" spans="1:14">
      <c r="A31" s="500"/>
      <c r="B31" s="190" t="str">
        <f>'Hist Capex - Network'!B31</f>
        <v>response capability for undefined works</v>
      </c>
      <c r="C31" s="500"/>
      <c r="D31" s="192" t="str">
        <f>'Hist Capex - Network'!D31</f>
        <v>Other</v>
      </c>
      <c r="E31" s="94"/>
      <c r="F31" s="381">
        <v>0.20556329219385577</v>
      </c>
      <c r="G31" s="381">
        <v>0</v>
      </c>
      <c r="H31" s="381">
        <v>0</v>
      </c>
      <c r="I31" s="381">
        <f t="shared" si="0"/>
        <v>0.20556329219385577</v>
      </c>
      <c r="J31" s="94"/>
      <c r="K31" s="102" t="str">
        <f>'Hist Capex - Network'!O31</f>
        <v>Operational performance</v>
      </c>
      <c r="L31" s="102" t="s">
        <v>352</v>
      </c>
      <c r="M31" s="381">
        <v>0</v>
      </c>
      <c r="N31" s="105"/>
    </row>
    <row r="32" spans="1:14">
      <c r="A32" s="500"/>
      <c r="B32" s="190" t="str">
        <f>'Hist Capex - Network'!B32</f>
        <v>Refurbishment of GNTS</v>
      </c>
      <c r="C32" s="500"/>
      <c r="D32" s="192" t="str">
        <f>'Hist Capex - Network'!D32</f>
        <v>Replacements</v>
      </c>
      <c r="F32" s="381">
        <v>4.4324504843664725</v>
      </c>
      <c r="G32" s="381">
        <v>1.8174071017363642</v>
      </c>
      <c r="H32" s="381">
        <v>0</v>
      </c>
      <c r="I32" s="381">
        <f t="shared" si="0"/>
        <v>6.2498575861028369</v>
      </c>
      <c r="K32" s="105" t="str">
        <f>'Hist Capex - Network'!O32</f>
        <v>Asset failure risk</v>
      </c>
      <c r="L32" s="105" t="s">
        <v>353</v>
      </c>
      <c r="M32" s="381">
        <v>3.6785398148148145</v>
      </c>
      <c r="N32" s="105" t="s">
        <v>381</v>
      </c>
    </row>
    <row r="33" spans="1:14">
      <c r="A33" s="500"/>
      <c r="B33" s="190" t="str">
        <f>'Hist Capex - Network'!B33</f>
        <v>Refurbishment of GTS</v>
      </c>
      <c r="C33" s="500"/>
      <c r="D33" s="192" t="str">
        <f>'Hist Capex - Network'!D33</f>
        <v>Replacements</v>
      </c>
      <c r="F33" s="381">
        <v>0</v>
      </c>
      <c r="G33" s="381">
        <v>0</v>
      </c>
      <c r="H33" s="381">
        <v>0</v>
      </c>
      <c r="I33" s="381">
        <f t="shared" si="0"/>
        <v>0</v>
      </c>
      <c r="K33" s="105" t="str">
        <f>'Hist Capex - Network'!O33</f>
        <v>Asset failure risk</v>
      </c>
      <c r="L33" s="105" t="s">
        <v>351</v>
      </c>
      <c r="M33" s="381">
        <v>0</v>
      </c>
      <c r="N33" s="105"/>
    </row>
    <row r="34" spans="1:14">
      <c r="A34" s="500"/>
      <c r="B34" s="190" t="str">
        <f>'Hist Capex - Network'!B34</f>
        <v>Refurbishment of HWPS</v>
      </c>
      <c r="C34" s="500"/>
      <c r="D34" s="192" t="str">
        <f>'Hist Capex - Network'!D34</f>
        <v>Replacements</v>
      </c>
      <c r="F34" s="381">
        <v>1.5439766631869978</v>
      </c>
      <c r="G34" s="381">
        <v>1.7861374013390547</v>
      </c>
      <c r="H34" s="381">
        <v>4.5473454970907872</v>
      </c>
      <c r="I34" s="381">
        <f t="shared" si="0"/>
        <v>7.8774595616168401</v>
      </c>
      <c r="K34" s="105" t="str">
        <f>'Hist Capex - Network'!O34</f>
        <v>Asset failure risk</v>
      </c>
      <c r="L34" s="105" t="s">
        <v>353</v>
      </c>
      <c r="M34" s="381">
        <v>1.8150481481481482</v>
      </c>
      <c r="N34" s="102" t="s">
        <v>362</v>
      </c>
    </row>
    <row r="35" spans="1:14">
      <c r="A35" s="500"/>
      <c r="B35" s="190" t="str">
        <f>'Hist Capex - Network'!B35</f>
        <v>Refurbishment of HWTS</v>
      </c>
      <c r="C35" s="500"/>
      <c r="D35" s="192" t="str">
        <f>'Hist Capex - Network'!D35</f>
        <v>Replacements</v>
      </c>
      <c r="F35" s="381">
        <v>0</v>
      </c>
      <c r="G35" s="381">
        <v>0</v>
      </c>
      <c r="H35" s="381">
        <v>0</v>
      </c>
      <c r="I35" s="381">
        <f t="shared" si="0"/>
        <v>0</v>
      </c>
      <c r="K35" s="105" t="str">
        <f>'Hist Capex - Network'!O35</f>
        <v>Asset failure risk</v>
      </c>
      <c r="L35" s="105" t="s">
        <v>351</v>
      </c>
      <c r="M35" s="381">
        <v>0</v>
      </c>
      <c r="N35" s="105"/>
    </row>
    <row r="36" spans="1:14">
      <c r="A36" s="500"/>
      <c r="B36" s="190" t="str">
        <f>'Hist Capex - Network'!B36</f>
        <v>Refurbishment of KTS</v>
      </c>
      <c r="C36" s="500"/>
      <c r="D36" s="192" t="str">
        <f>'Hist Capex - Network'!D36</f>
        <v>Replacements</v>
      </c>
      <c r="F36" s="381">
        <v>0</v>
      </c>
      <c r="G36" s="381">
        <v>0</v>
      </c>
      <c r="H36" s="381">
        <v>0.93257710311616726</v>
      </c>
      <c r="I36" s="381">
        <f t="shared" si="0"/>
        <v>0.93257710311616726</v>
      </c>
      <c r="K36" s="105" t="str">
        <f>'Hist Capex - Network'!O36</f>
        <v>Asset failure risk</v>
      </c>
      <c r="L36" s="105" t="s">
        <v>352</v>
      </c>
      <c r="M36" s="381">
        <v>0</v>
      </c>
      <c r="N36" s="105"/>
    </row>
    <row r="37" spans="1:14">
      <c r="A37" s="500"/>
      <c r="B37" s="190" t="str">
        <f>'Hist Capex - Network'!B37</f>
        <v>response capability for lines</v>
      </c>
      <c r="C37" s="500"/>
      <c r="D37" s="192" t="str">
        <f>'Hist Capex - Network'!D37</f>
        <v>Other</v>
      </c>
      <c r="F37" s="381">
        <v>0</v>
      </c>
      <c r="G37" s="381">
        <v>0</v>
      </c>
      <c r="H37" s="381">
        <v>0</v>
      </c>
      <c r="I37" s="381">
        <f t="shared" si="0"/>
        <v>0</v>
      </c>
      <c r="K37" s="105" t="str">
        <f>'Hist Capex - Network'!O37</f>
        <v>Operational performance</v>
      </c>
      <c r="L37" s="105" t="s">
        <v>351</v>
      </c>
      <c r="M37" s="381">
        <v>0</v>
      </c>
      <c r="N37" s="105"/>
    </row>
    <row r="38" spans="1:14">
      <c r="A38" s="500"/>
      <c r="B38" s="190" t="str">
        <f>'Hist Capex - Network'!B38</f>
        <v>replacement of insulators and fittings</v>
      </c>
      <c r="C38" s="500"/>
      <c r="D38" s="192" t="str">
        <f>'Hist Capex - Network'!D38</f>
        <v>Compliance*</v>
      </c>
      <c r="F38" s="381">
        <v>1.4110154325063773</v>
      </c>
      <c r="G38" s="381">
        <v>1.4392074265038606</v>
      </c>
      <c r="H38" s="381">
        <v>1.4689101299223553</v>
      </c>
      <c r="I38" s="381">
        <f t="shared" si="0"/>
        <v>4.3191329889325925</v>
      </c>
      <c r="K38" s="105" t="str">
        <f>'Hist Capex - Network'!O38</f>
        <v>Asset failure risk</v>
      </c>
      <c r="L38" s="105" t="s">
        <v>352</v>
      </c>
      <c r="M38" s="381">
        <v>0</v>
      </c>
      <c r="N38" s="105"/>
    </row>
    <row r="39" spans="1:14">
      <c r="A39" s="500"/>
      <c r="B39" s="190" t="str">
        <f>'Hist Capex - Network'!B39</f>
        <v>Refurbishment of MTS</v>
      </c>
      <c r="C39" s="500"/>
      <c r="D39" s="192" t="str">
        <f>'Hist Capex - Network'!D39</f>
        <v>Replacements</v>
      </c>
      <c r="F39" s="381">
        <v>0</v>
      </c>
      <c r="G39" s="381">
        <v>0</v>
      </c>
      <c r="H39" s="381">
        <v>0</v>
      </c>
      <c r="I39" s="381">
        <f t="shared" si="0"/>
        <v>0</v>
      </c>
      <c r="K39" s="105" t="str">
        <f>'Hist Capex - Network'!O39</f>
        <v>Asset failure risk</v>
      </c>
      <c r="L39" s="105" t="s">
        <v>351</v>
      </c>
      <c r="M39" s="381">
        <v>0</v>
      </c>
      <c r="N39" s="105"/>
    </row>
    <row r="40" spans="1:14">
      <c r="A40" s="500"/>
      <c r="B40" s="190" t="str">
        <f>'Hist Capex - Network'!B40</f>
        <v>replacement of capacitor banks</v>
      </c>
      <c r="C40" s="500"/>
      <c r="D40" s="192" t="str">
        <f>'Hist Capex - Network'!D40</f>
        <v>Replacements</v>
      </c>
      <c r="F40" s="381">
        <v>0</v>
      </c>
      <c r="G40" s="381">
        <v>0</v>
      </c>
      <c r="H40" s="381">
        <v>0</v>
      </c>
      <c r="I40" s="381">
        <f t="shared" si="0"/>
        <v>0</v>
      </c>
      <c r="K40" s="105" t="str">
        <f>'Hist Capex - Network'!O40</f>
        <v>Asset failure risk</v>
      </c>
      <c r="L40" s="105" t="s">
        <v>351</v>
      </c>
      <c r="M40" s="381">
        <v>0</v>
      </c>
      <c r="N40" s="105"/>
    </row>
    <row r="41" spans="1:14">
      <c r="A41" s="500"/>
      <c r="B41" s="190" t="str">
        <f>'Hist Capex - Network'!B41</f>
        <v>replacement of shunt reactors</v>
      </c>
      <c r="C41" s="500"/>
      <c r="D41" s="192" t="str">
        <f>'Hist Capex - Network'!D41</f>
        <v>Replacements</v>
      </c>
      <c r="F41" s="381">
        <v>0</v>
      </c>
      <c r="G41" s="381">
        <v>0</v>
      </c>
      <c r="H41" s="381">
        <v>0</v>
      </c>
      <c r="I41" s="381">
        <f t="shared" si="0"/>
        <v>0</v>
      </c>
      <c r="K41" s="105" t="str">
        <f>'Hist Capex - Network'!O41</f>
        <v>Asset failure risk</v>
      </c>
      <c r="L41" s="105" t="s">
        <v>351</v>
      </c>
      <c r="M41" s="381">
        <v>0</v>
      </c>
      <c r="N41" s="105"/>
    </row>
    <row r="42" spans="1:14">
      <c r="A42" s="500"/>
      <c r="B42" s="190" t="str">
        <f>'Hist Capex - Network'!B42</f>
        <v>replacement of SVC thyristors and controls</v>
      </c>
      <c r="C42" s="500"/>
      <c r="D42" s="192" t="str">
        <f>'Hist Capex - Network'!D42</f>
        <v>Replacements</v>
      </c>
      <c r="F42" s="381">
        <v>0</v>
      </c>
      <c r="G42" s="381">
        <v>0</v>
      </c>
      <c r="H42" s="381">
        <v>0</v>
      </c>
      <c r="I42" s="381">
        <f t="shared" si="0"/>
        <v>0</v>
      </c>
      <c r="K42" s="105" t="str">
        <f>'Hist Capex - Network'!O42</f>
        <v>Asset failure risk</v>
      </c>
      <c r="L42" s="105" t="s">
        <v>351</v>
      </c>
      <c r="M42" s="381">
        <v>0</v>
      </c>
      <c r="N42" s="105"/>
    </row>
    <row r="43" spans="1:14">
      <c r="A43" s="500"/>
      <c r="B43" s="190" t="str">
        <f>'Hist Capex - Network'!B43</f>
        <v>replacement of reactive switchgear</v>
      </c>
      <c r="C43" s="500"/>
      <c r="D43" s="192" t="str">
        <f>'Hist Capex - Network'!D43</f>
        <v>Replacements</v>
      </c>
      <c r="F43" s="381">
        <v>0</v>
      </c>
      <c r="G43" s="381">
        <v>0</v>
      </c>
      <c r="H43" s="381">
        <v>0</v>
      </c>
      <c r="I43" s="381">
        <f t="shared" si="0"/>
        <v>0</v>
      </c>
      <c r="K43" s="105" t="str">
        <f>'Hist Capex - Network'!O43</f>
        <v>Asset failure risk</v>
      </c>
      <c r="L43" s="105" t="s">
        <v>351</v>
      </c>
      <c r="M43" s="381">
        <v>0</v>
      </c>
      <c r="N43" s="105"/>
    </row>
    <row r="44" spans="1:14">
      <c r="A44" s="500"/>
      <c r="B44" s="190" t="str">
        <f>'Hist Capex - Network'!B44</f>
        <v>synchronous condenser refurbishment</v>
      </c>
      <c r="C44" s="500"/>
      <c r="D44" s="192" t="str">
        <f>'Hist Capex - Network'!D44</f>
        <v>Refurbish</v>
      </c>
      <c r="F44" s="381">
        <v>2.7123475966918069</v>
      </c>
      <c r="G44" s="381">
        <v>1.3871284385625746</v>
      </c>
      <c r="H44" s="381">
        <v>1.2972802573128719</v>
      </c>
      <c r="I44" s="381">
        <f t="shared" si="0"/>
        <v>5.3967562925672539</v>
      </c>
      <c r="K44" s="105" t="str">
        <f>'Hist Capex - Network'!O44</f>
        <v>Asset failure risk</v>
      </c>
      <c r="L44" s="105" t="s">
        <v>352</v>
      </c>
      <c r="M44" s="381">
        <v>9.2592592592592591E-6</v>
      </c>
      <c r="N44" s="105"/>
    </row>
    <row r="45" spans="1:14">
      <c r="A45" s="500"/>
      <c r="B45" s="190" t="str">
        <f>'Hist Capex - Network'!B45</f>
        <v>Redevelopment of RTS</v>
      </c>
      <c r="C45" s="500"/>
      <c r="D45" s="192" t="str">
        <f>'Hist Capex - Network'!D45</f>
        <v>Replacements</v>
      </c>
      <c r="F45" s="381">
        <v>32.012765324731291</v>
      </c>
      <c r="G45" s="381">
        <v>22.774811917225215</v>
      </c>
      <c r="H45" s="381">
        <v>24.682316838399419</v>
      </c>
      <c r="I45" s="381">
        <f t="shared" si="0"/>
        <v>79.469894080355928</v>
      </c>
      <c r="K45" s="105" t="str">
        <f>'Hist Capex - Network'!O45</f>
        <v>Asset failure risk</v>
      </c>
      <c r="L45" s="105" t="s">
        <v>353</v>
      </c>
      <c r="M45" s="381">
        <v>82.92407407407407</v>
      </c>
      <c r="N45" s="102"/>
    </row>
    <row r="46" spans="1:14">
      <c r="A46" s="500"/>
      <c r="B46" s="190" t="str">
        <f>'Hist Capex - Network'!B46</f>
        <v>Redevelopment of RWTS</v>
      </c>
      <c r="C46" s="500"/>
      <c r="D46" s="192" t="str">
        <f>'Hist Capex - Network'!D46</f>
        <v>Replacements</v>
      </c>
      <c r="F46" s="381">
        <v>3.1995123338297038</v>
      </c>
      <c r="G46" s="381">
        <v>1.0744111039245106</v>
      </c>
      <c r="H46" s="381">
        <v>0.42598895364978434</v>
      </c>
      <c r="I46" s="381">
        <f t="shared" si="0"/>
        <v>4.6999123914039984</v>
      </c>
      <c r="K46" s="105" t="str">
        <f>'Hist Capex - Network'!O46</f>
        <v>Asset failure risk</v>
      </c>
      <c r="L46" s="105" t="s">
        <v>353</v>
      </c>
      <c r="M46" s="381">
        <v>11.517595370370369</v>
      </c>
      <c r="N46" s="105" t="s">
        <v>381</v>
      </c>
    </row>
    <row r="47" spans="1:14">
      <c r="A47" s="500"/>
      <c r="B47" s="190" t="str">
        <f>'Hist Capex - Network'!B47</f>
        <v>upgrade station earthing installations</v>
      </c>
      <c r="C47" s="500"/>
      <c r="D47" s="192" t="str">
        <f>'Hist Capex - Network'!D47</f>
        <v>Other</v>
      </c>
      <c r="F47" s="381">
        <v>0</v>
      </c>
      <c r="G47" s="381">
        <v>0</v>
      </c>
      <c r="H47" s="381">
        <v>0</v>
      </c>
      <c r="I47" s="381">
        <f t="shared" si="0"/>
        <v>0</v>
      </c>
      <c r="K47" s="105" t="str">
        <f>'Hist Capex - Network'!O47</f>
        <v>Compliance</v>
      </c>
      <c r="L47" s="105" t="s">
        <v>351</v>
      </c>
      <c r="M47" s="381">
        <v>0</v>
      </c>
      <c r="N47" s="105"/>
    </row>
    <row r="48" spans="1:14">
      <c r="A48" s="500"/>
      <c r="B48" s="190" t="str">
        <f>'Hist Capex - Network'!B48</f>
        <v>mitigation methods for EMF standards</v>
      </c>
      <c r="C48" s="500"/>
      <c r="D48" s="192" t="str">
        <f>'Hist Capex - Network'!D48</f>
        <v>Other</v>
      </c>
      <c r="F48" s="381">
        <v>0</v>
      </c>
      <c r="G48" s="381">
        <v>0</v>
      </c>
      <c r="H48" s="381">
        <v>0</v>
      </c>
      <c r="I48" s="381">
        <f t="shared" si="0"/>
        <v>0</v>
      </c>
      <c r="K48" s="105" t="str">
        <f>'Hist Capex - Network'!O48</f>
        <v>Compliance</v>
      </c>
      <c r="L48" s="105" t="s">
        <v>351</v>
      </c>
      <c r="M48" s="381">
        <v>0</v>
      </c>
      <c r="N48" s="105"/>
    </row>
    <row r="49" spans="1:14">
      <c r="A49" s="500"/>
      <c r="B49" s="190" t="str">
        <f>'Hist Capex - Network'!B49</f>
        <v>Fall restraints on towers</v>
      </c>
      <c r="C49" s="500"/>
      <c r="D49" s="192" t="str">
        <f>'Hist Capex - Network'!D49</f>
        <v>Compliance</v>
      </c>
      <c r="F49" s="381">
        <v>4.0985147326345848</v>
      </c>
      <c r="G49" s="381">
        <v>4.1156165901578809</v>
      </c>
      <c r="H49" s="381">
        <v>4.1972804870013496</v>
      </c>
      <c r="I49" s="381">
        <f t="shared" si="0"/>
        <v>12.411411809793815</v>
      </c>
      <c r="K49" s="105" t="str">
        <f>'Hist Capex - Network'!O49</f>
        <v>Compliance</v>
      </c>
      <c r="L49" s="105" t="s">
        <v>352</v>
      </c>
      <c r="M49" s="381">
        <v>0</v>
      </c>
      <c r="N49" s="105"/>
    </row>
    <row r="50" spans="1:14">
      <c r="A50" s="500"/>
      <c r="B50" s="190" t="str">
        <f>'Hist Capex - Network'!B50</f>
        <v>management of secondary systems</v>
      </c>
      <c r="C50" s="500"/>
      <c r="D50" s="192" t="str">
        <f>'Hist Capex - Network'!D50</f>
        <v>Replacements</v>
      </c>
      <c r="F50" s="381">
        <v>7.523133309191036</v>
      </c>
      <c r="G50" s="381">
        <v>9.1694966532088298</v>
      </c>
      <c r="H50" s="381">
        <v>11.629057255446588</v>
      </c>
      <c r="I50" s="381">
        <f t="shared" si="0"/>
        <v>28.321687217846453</v>
      </c>
      <c r="K50" s="105" t="str">
        <f>'Hist Capex - Network'!O50</f>
        <v>Compliance</v>
      </c>
      <c r="L50" s="105" t="s">
        <v>352</v>
      </c>
      <c r="M50" s="381">
        <v>0</v>
      </c>
      <c r="N50" s="105"/>
    </row>
    <row r="51" spans="1:14">
      <c r="A51" s="500"/>
      <c r="B51" s="190" t="str">
        <f>'Hist Capex - Network'!B51</f>
        <v>response capability for secondary equipment</v>
      </c>
      <c r="C51" s="500"/>
      <c r="D51" s="192" t="str">
        <f>'Hist Capex - Network'!D51</f>
        <v>Other</v>
      </c>
      <c r="F51" s="381">
        <v>0</v>
      </c>
      <c r="G51" s="381">
        <v>0</v>
      </c>
      <c r="H51" s="381">
        <v>0</v>
      </c>
      <c r="I51" s="381">
        <f t="shared" si="0"/>
        <v>0</v>
      </c>
      <c r="K51" s="105" t="str">
        <f>'Hist Capex - Network'!O51</f>
        <v>Operational performance</v>
      </c>
      <c r="L51" s="105" t="s">
        <v>351</v>
      </c>
      <c r="M51" s="381">
        <v>0</v>
      </c>
      <c r="N51" s="105"/>
    </row>
    <row r="52" spans="1:14">
      <c r="A52" s="500"/>
      <c r="B52" s="190" t="str">
        <f>'Hist Capex - Network'!B52</f>
        <v>replacement of station controls</v>
      </c>
      <c r="C52" s="500"/>
      <c r="D52" s="192" t="str">
        <f>'Hist Capex - Network'!D52</f>
        <v>Replacements</v>
      </c>
      <c r="F52" s="381">
        <v>0</v>
      </c>
      <c r="G52" s="381">
        <v>0</v>
      </c>
      <c r="H52" s="381">
        <v>0</v>
      </c>
      <c r="I52" s="381">
        <f t="shared" si="0"/>
        <v>0</v>
      </c>
      <c r="K52" s="105" t="str">
        <f>'Hist Capex - Network'!O52</f>
        <v>Operational performance</v>
      </c>
      <c r="L52" s="105" t="s">
        <v>351</v>
      </c>
      <c r="M52" s="381">
        <v>0</v>
      </c>
      <c r="N52" s="105"/>
    </row>
    <row r="53" spans="1:14">
      <c r="A53" s="500"/>
      <c r="B53" s="190" t="str">
        <f>'Hist Capex - Network'!B53</f>
        <v>replacement of station AC&amp;DC supplies</v>
      </c>
      <c r="C53" s="500"/>
      <c r="D53" s="192" t="str">
        <f>'Hist Capex - Network'!D53</f>
        <v>Replacements</v>
      </c>
      <c r="F53" s="381">
        <v>0</v>
      </c>
      <c r="G53" s="381">
        <v>0</v>
      </c>
      <c r="H53" s="381">
        <v>0</v>
      </c>
      <c r="I53" s="381">
        <f t="shared" si="0"/>
        <v>0</v>
      </c>
      <c r="K53" s="105" t="str">
        <f>'Hist Capex - Network'!O53</f>
        <v>Operational performance</v>
      </c>
      <c r="L53" s="105" t="s">
        <v>351</v>
      </c>
      <c r="M53" s="381">
        <v>0</v>
      </c>
      <c r="N53" s="105"/>
    </row>
    <row r="54" spans="1:14">
      <c r="A54" s="500"/>
      <c r="B54" s="190" t="str">
        <f>'Hist Capex - Network'!B54</f>
        <v>replacement of station EHV protection systems</v>
      </c>
      <c r="C54" s="500"/>
      <c r="D54" s="192" t="str">
        <f>'Hist Capex - Network'!D54</f>
        <v>Replacements</v>
      </c>
      <c r="F54" s="381">
        <v>0.24066436965171398</v>
      </c>
      <c r="G54" s="381">
        <v>0</v>
      </c>
      <c r="H54" s="381">
        <v>0</v>
      </c>
      <c r="I54" s="381">
        <f t="shared" si="0"/>
        <v>0.24066436965171398</v>
      </c>
      <c r="K54" s="105" t="str">
        <f>'Hist Capex - Network'!O54</f>
        <v>Compliance</v>
      </c>
      <c r="L54" s="105" t="s">
        <v>353</v>
      </c>
      <c r="M54" s="381">
        <v>6.405555555555555</v>
      </c>
      <c r="N54" s="102" t="s">
        <v>379</v>
      </c>
    </row>
    <row r="55" spans="1:14">
      <c r="A55" s="500"/>
      <c r="B55" s="190" t="str">
        <f>'Hist Capex - Network'!B55</f>
        <v>replacement of station HV protection systems</v>
      </c>
      <c r="C55" s="500"/>
      <c r="D55" s="192" t="str">
        <f>'Hist Capex - Network'!D55</f>
        <v>Replacements</v>
      </c>
      <c r="F55" s="381">
        <v>0</v>
      </c>
      <c r="G55" s="381">
        <v>0</v>
      </c>
      <c r="H55" s="381">
        <v>0</v>
      </c>
      <c r="I55" s="381">
        <f t="shared" si="0"/>
        <v>0</v>
      </c>
      <c r="K55" s="105" t="str">
        <f>'Hist Capex - Network'!O55</f>
        <v>Operational performance</v>
      </c>
      <c r="L55" s="105" t="s">
        <v>351</v>
      </c>
      <c r="M55" s="381">
        <v>0</v>
      </c>
      <c r="N55" s="105"/>
    </row>
    <row r="56" spans="1:14">
      <c r="A56" s="500"/>
      <c r="B56" s="190" t="str">
        <f>'Hist Capex - Network'!B56</f>
        <v>replacement of energy metering</v>
      </c>
      <c r="C56" s="500"/>
      <c r="D56" s="192" t="str">
        <f>'Hist Capex - Network'!D56</f>
        <v>Replacements</v>
      </c>
      <c r="F56" s="381">
        <v>0</v>
      </c>
      <c r="G56" s="381">
        <v>0</v>
      </c>
      <c r="H56" s="381">
        <v>0</v>
      </c>
      <c r="I56" s="381">
        <f t="shared" si="0"/>
        <v>0</v>
      </c>
      <c r="K56" s="105" t="str">
        <f>'Hist Capex - Network'!O56</f>
        <v>Operational performance</v>
      </c>
      <c r="L56" s="105" t="s">
        <v>351</v>
      </c>
      <c r="M56" s="381">
        <v>0</v>
      </c>
      <c r="N56" s="105"/>
    </row>
    <row r="57" spans="1:14">
      <c r="A57" s="500"/>
      <c r="B57" s="190" t="str">
        <f>'Hist Capex - Network'!B57</f>
        <v>replacement of station and control centre SCADA</v>
      </c>
      <c r="C57" s="500"/>
      <c r="D57" s="192" t="str">
        <f>'Hist Capex - Network'!D57</f>
        <v>Replacements</v>
      </c>
      <c r="F57" s="381">
        <v>0</v>
      </c>
      <c r="G57" s="381">
        <v>0</v>
      </c>
      <c r="H57" s="381">
        <v>0</v>
      </c>
      <c r="I57" s="381">
        <f t="shared" si="0"/>
        <v>0</v>
      </c>
      <c r="K57" s="105" t="str">
        <f>'Hist Capex - Network'!O57</f>
        <v>Compliance</v>
      </c>
      <c r="L57" s="105" t="s">
        <v>351</v>
      </c>
      <c r="M57" s="381">
        <v>0</v>
      </c>
      <c r="N57" s="105"/>
    </row>
    <row r="58" spans="1:14">
      <c r="A58" s="500"/>
      <c r="B58" s="190" t="str">
        <f>'Hist Capex - Network'!B58</f>
        <v>station access control</v>
      </c>
      <c r="C58" s="500"/>
      <c r="D58" s="192" t="str">
        <f>'Hist Capex - Network'!D58</f>
        <v>Security</v>
      </c>
      <c r="F58" s="381">
        <v>2.2630698146317281</v>
      </c>
      <c r="G58" s="381">
        <v>2.2924741857739956</v>
      </c>
      <c r="H58" s="381">
        <v>0.9402106412768978</v>
      </c>
      <c r="I58" s="381">
        <f t="shared" si="0"/>
        <v>5.4957546416826215</v>
      </c>
      <c r="K58" s="105" t="str">
        <f>'Hist Capex - Network'!O58</f>
        <v>Compliance</v>
      </c>
      <c r="L58" s="105" t="s">
        <v>352</v>
      </c>
      <c r="M58" s="381">
        <v>0</v>
      </c>
      <c r="N58" s="105"/>
    </row>
    <row r="59" spans="1:14" ht="15.75" customHeight="1">
      <c r="A59" s="500"/>
      <c r="B59" s="190" t="str">
        <f>'Hist Capex - Network'!B59</f>
        <v>installation of security cameras</v>
      </c>
      <c r="C59" s="500"/>
      <c r="D59" s="192" t="str">
        <f>'Hist Capex - Network'!D59</f>
        <v>Security</v>
      </c>
      <c r="F59" s="381">
        <v>0</v>
      </c>
      <c r="G59" s="381">
        <v>0</v>
      </c>
      <c r="H59" s="381">
        <v>0</v>
      </c>
      <c r="I59" s="381">
        <f t="shared" si="0"/>
        <v>0</v>
      </c>
      <c r="K59" s="105" t="str">
        <f>'Hist Capex - Network'!O59</f>
        <v>Compliance</v>
      </c>
      <c r="L59" s="105" t="s">
        <v>351</v>
      </c>
      <c r="M59" s="381">
        <v>0</v>
      </c>
      <c r="N59" s="105"/>
    </row>
    <row r="60" spans="1:14">
      <c r="A60" s="500"/>
      <c r="B60" s="190" t="str">
        <f>'Hist Capex - Network'!B60</f>
        <v>installation of station security fences</v>
      </c>
      <c r="C60" s="500"/>
      <c r="D60" s="192" t="str">
        <f>'Hist Capex - Network'!D60</f>
        <v>Security</v>
      </c>
      <c r="F60" s="381">
        <v>0</v>
      </c>
      <c r="G60" s="381">
        <v>0</v>
      </c>
      <c r="H60" s="381">
        <v>0</v>
      </c>
      <c r="I60" s="381">
        <f t="shared" si="0"/>
        <v>0</v>
      </c>
      <c r="K60" s="105" t="str">
        <f>'Hist Capex - Network'!O60</f>
        <v>Compliance</v>
      </c>
      <c r="L60" s="105" t="s">
        <v>351</v>
      </c>
      <c r="M60" s="381">
        <v>0</v>
      </c>
      <c r="N60" s="105"/>
    </row>
    <row r="61" spans="1:14">
      <c r="A61" s="500"/>
      <c r="B61" s="190" t="str">
        <f>'Hist Capex - Network'!B61</f>
        <v>works to satisfy Insurance underwriters</v>
      </c>
      <c r="C61" s="500"/>
      <c r="D61" s="192" t="str">
        <f>'Hist Capex - Network'!D61</f>
        <v>Compliance</v>
      </c>
      <c r="F61" s="381">
        <v>0</v>
      </c>
      <c r="G61" s="381">
        <v>0</v>
      </c>
      <c r="H61" s="381">
        <v>0</v>
      </c>
      <c r="I61" s="381">
        <f t="shared" si="0"/>
        <v>0</v>
      </c>
      <c r="K61" s="105" t="str">
        <f>'Hist Capex - Network'!O61</f>
        <v>Compliance</v>
      </c>
      <c r="L61" s="105" t="s">
        <v>351</v>
      </c>
      <c r="M61" s="381">
        <v>0</v>
      </c>
      <c r="N61" s="105"/>
    </row>
    <row r="62" spans="1:14">
      <c r="A62" s="500"/>
      <c r="B62" s="190" t="str">
        <f>'Hist Capex - Network'!B62</f>
        <v>replacement of transformer bushings</v>
      </c>
      <c r="C62" s="500"/>
      <c r="D62" s="192" t="str">
        <f>'Hist Capex - Network'!D62</f>
        <v>Replacements</v>
      </c>
      <c r="F62" s="381">
        <v>0.90411586556393564</v>
      </c>
      <c r="G62" s="381">
        <v>0.92475229237504974</v>
      </c>
      <c r="H62" s="381">
        <v>0.94347655077299764</v>
      </c>
      <c r="I62" s="381">
        <f t="shared" si="0"/>
        <v>2.7723447087119828</v>
      </c>
      <c r="K62" s="105" t="str">
        <f>'Hist Capex - Network'!O62</f>
        <v>Compliance</v>
      </c>
      <c r="L62" s="105" t="s">
        <v>352</v>
      </c>
      <c r="M62" s="381">
        <v>0</v>
      </c>
      <c r="N62" s="105"/>
    </row>
    <row r="63" spans="1:14">
      <c r="A63" s="500"/>
      <c r="B63" s="190" t="str">
        <f>'Hist Capex - Network'!B63</f>
        <v>response capability for transformer failures</v>
      </c>
      <c r="C63" s="500"/>
      <c r="D63" s="192" t="str">
        <f>'Hist Capex - Network'!D63</f>
        <v>Other</v>
      </c>
      <c r="F63" s="381">
        <v>0</v>
      </c>
      <c r="G63" s="381">
        <v>0</v>
      </c>
      <c r="H63" s="381">
        <v>0</v>
      </c>
      <c r="I63" s="381">
        <f t="shared" si="0"/>
        <v>0</v>
      </c>
      <c r="K63" s="105" t="str">
        <f>'Hist Capex - Network'!O63</f>
        <v>Operational performance</v>
      </c>
      <c r="L63" s="105" t="s">
        <v>351</v>
      </c>
      <c r="M63" s="381">
        <v>0</v>
      </c>
      <c r="N63" s="105"/>
    </row>
    <row r="64" spans="1:14">
      <c r="A64" s="500"/>
      <c r="B64" s="190" t="str">
        <f>'Hist Capex - Network'!B64</f>
        <v>replacement of station service supplies</v>
      </c>
      <c r="C64" s="500"/>
      <c r="D64" s="192" t="str">
        <f>'Hist Capex - Network'!D64</f>
        <v>Replacements</v>
      </c>
      <c r="F64" s="381">
        <v>0</v>
      </c>
      <c r="G64" s="381">
        <v>0</v>
      </c>
      <c r="H64" s="381">
        <v>0</v>
      </c>
      <c r="I64" s="381">
        <f t="shared" si="0"/>
        <v>0</v>
      </c>
      <c r="K64" s="105" t="str">
        <f>'Hist Capex - Network'!O64</f>
        <v>Operational performance</v>
      </c>
      <c r="L64" s="105" t="s">
        <v>351</v>
      </c>
      <c r="M64" s="381">
        <v>0</v>
      </c>
      <c r="N64" s="105"/>
    </row>
    <row r="65" spans="1:14">
      <c r="A65" s="500"/>
      <c r="B65" s="190" t="str">
        <f>'Hist Capex - Network'!B65</f>
        <v>transformer refurbishment</v>
      </c>
      <c r="C65" s="500"/>
      <c r="D65" s="192" t="str">
        <f>'Hist Capex - Network'!D65</f>
        <v>Refurbish</v>
      </c>
      <c r="F65" s="381">
        <v>0</v>
      </c>
      <c r="G65" s="381">
        <v>0</v>
      </c>
      <c r="H65" s="381">
        <v>0</v>
      </c>
      <c r="I65" s="381">
        <f t="shared" si="0"/>
        <v>0</v>
      </c>
      <c r="K65" s="105" t="str">
        <f>'Hist Capex - Network'!O65</f>
        <v>Asset failure risk</v>
      </c>
      <c r="L65" s="105" t="s">
        <v>351</v>
      </c>
      <c r="M65" s="381">
        <v>0</v>
      </c>
      <c r="N65" s="105"/>
    </row>
    <row r="66" spans="1:14">
      <c r="A66" s="500"/>
      <c r="B66" s="190" t="str">
        <f>'Hist Capex - Network'!B66</f>
        <v>transformer replacement</v>
      </c>
      <c r="C66" s="500"/>
      <c r="D66" s="192" t="str">
        <f>'Hist Capex - Network'!D66</f>
        <v>Replacements</v>
      </c>
      <c r="F66" s="381">
        <v>11.289140744770288</v>
      </c>
      <c r="G66" s="381">
        <v>21.906692278678221</v>
      </c>
      <c r="H66" s="381">
        <v>25.848783332976062</v>
      </c>
      <c r="I66" s="381">
        <f t="shared" si="0"/>
        <v>59.044616356424569</v>
      </c>
      <c r="K66" s="105" t="str">
        <f>'Hist Capex - Network'!O66</f>
        <v>Asset failure risk</v>
      </c>
      <c r="L66" s="105" t="s">
        <v>382</v>
      </c>
      <c r="M66" s="381">
        <v>4.7791601851851846</v>
      </c>
      <c r="N66" s="102" t="s">
        <v>383</v>
      </c>
    </row>
    <row r="67" spans="1:14">
      <c r="A67" s="500"/>
      <c r="B67" s="190" t="str">
        <f>'Hist Capex - Network'!B67</f>
        <v>refurbishment of TTS</v>
      </c>
      <c r="C67" s="500"/>
      <c r="D67" s="192" t="str">
        <f>'Hist Capex - Network'!D67</f>
        <v>Replacements</v>
      </c>
      <c r="F67" s="381">
        <v>0</v>
      </c>
      <c r="G67" s="381">
        <v>0</v>
      </c>
      <c r="H67" s="381">
        <v>0</v>
      </c>
      <c r="I67" s="381">
        <f t="shared" si="0"/>
        <v>0</v>
      </c>
      <c r="K67" s="105" t="str">
        <f>'Hist Capex - Network'!O67</f>
        <v>Asset failure risk</v>
      </c>
      <c r="L67" s="105" t="s">
        <v>351</v>
      </c>
      <c r="M67" s="381">
        <v>0</v>
      </c>
      <c r="N67" s="105"/>
    </row>
    <row r="68" spans="1:14">
      <c r="A68" s="500"/>
      <c r="B68" s="190" t="str">
        <f>'Hist Capex - Network'!B68</f>
        <v>commencement of redevelopment of WMTS</v>
      </c>
      <c r="C68" s="500"/>
      <c r="D68" s="192" t="str">
        <f>'Hist Capex - Network'!D68</f>
        <v>Replacements</v>
      </c>
      <c r="F68" s="381">
        <v>33.638632565391909</v>
      </c>
      <c r="G68" s="381">
        <v>35.478350222813155</v>
      </c>
      <c r="H68" s="381">
        <v>37.256327303244397</v>
      </c>
      <c r="I68" s="381">
        <f t="shared" si="0"/>
        <v>106.37331009144947</v>
      </c>
      <c r="K68" s="105" t="str">
        <f>'Hist Capex - Network'!O68</f>
        <v>Asset failure risk</v>
      </c>
      <c r="L68" s="105" t="s">
        <v>353</v>
      </c>
      <c r="M68" s="381">
        <v>114.94259259259259</v>
      </c>
      <c r="N68" s="105"/>
    </row>
    <row r="69" spans="1:14">
      <c r="A69" s="500"/>
      <c r="B69" s="190" t="str">
        <f>'Hist Capex - Network'!B69</f>
        <v>BTS Rebuild</v>
      </c>
      <c r="C69" s="500"/>
      <c r="D69" s="192" t="str">
        <f>'Hist Capex - Network'!D69</f>
        <v>Replacements</v>
      </c>
      <c r="F69" s="381">
        <v>0</v>
      </c>
      <c r="G69" s="381">
        <v>0</v>
      </c>
      <c r="H69" s="381">
        <v>0</v>
      </c>
      <c r="I69" s="381">
        <f t="shared" si="0"/>
        <v>0</v>
      </c>
      <c r="K69" s="105" t="str">
        <f>'Hist Capex - Network'!O69</f>
        <v>Asset failure risk</v>
      </c>
      <c r="L69" s="105" t="s">
        <v>351</v>
      </c>
      <c r="M69" s="381">
        <v>0</v>
      </c>
      <c r="N69" s="105"/>
    </row>
    <row r="70" spans="1:14">
      <c r="A70" s="500"/>
      <c r="B70" s="190" t="str">
        <f>'Hist Capex - Network'!B70</f>
        <v>BATS Rebuild</v>
      </c>
      <c r="C70" s="500"/>
      <c r="D70" s="192" t="str">
        <f>'Hist Capex - Network'!D70</f>
        <v>Replacements</v>
      </c>
      <c r="F70" s="381">
        <v>0</v>
      </c>
      <c r="G70" s="381">
        <v>0</v>
      </c>
      <c r="H70" s="381">
        <v>0</v>
      </c>
      <c r="I70" s="381">
        <f t="shared" si="0"/>
        <v>0</v>
      </c>
      <c r="K70" s="105" t="str">
        <f>'Hist Capex - Network'!O70</f>
        <v>Asset failure risk</v>
      </c>
      <c r="L70" s="105" t="s">
        <v>351</v>
      </c>
      <c r="M70" s="381">
        <v>0</v>
      </c>
      <c r="N70" s="105"/>
    </row>
    <row r="71" spans="1:14">
      <c r="A71" s="500"/>
      <c r="B71" s="190" t="str">
        <f>'Hist Capex - Network'!B71</f>
        <v>BETS Rebuild</v>
      </c>
      <c r="C71" s="500"/>
      <c r="D71" s="192" t="str">
        <f>'Hist Capex - Network'!D71</f>
        <v>Replacements</v>
      </c>
      <c r="F71" s="381">
        <v>0</v>
      </c>
      <c r="G71" s="381">
        <v>0</v>
      </c>
      <c r="H71" s="381">
        <v>0</v>
      </c>
      <c r="I71" s="381">
        <f t="shared" si="0"/>
        <v>0</v>
      </c>
      <c r="K71" s="105" t="str">
        <f>'Hist Capex - Network'!O71</f>
        <v>Asset failure risk</v>
      </c>
      <c r="L71" s="105" t="s">
        <v>351</v>
      </c>
      <c r="M71" s="381">
        <v>0</v>
      </c>
      <c r="N71" s="105"/>
    </row>
    <row r="72" spans="1:14">
      <c r="A72" s="500"/>
      <c r="B72" s="190" t="str">
        <f>'Hist Capex - Network'!B72</f>
        <v>SHTS Rebuild</v>
      </c>
      <c r="C72" s="500"/>
      <c r="D72" s="192" t="str">
        <f>'Hist Capex - Network'!D72</f>
        <v>Replacements</v>
      </c>
      <c r="F72" s="381">
        <v>0</v>
      </c>
      <c r="G72" s="381">
        <v>0</v>
      </c>
      <c r="H72" s="381">
        <v>0</v>
      </c>
      <c r="I72" s="381">
        <f t="shared" si="0"/>
        <v>0</v>
      </c>
      <c r="K72" s="105" t="str">
        <f>'Hist Capex - Network'!O72</f>
        <v>Asset failure risk</v>
      </c>
      <c r="L72" s="105" t="s">
        <v>351</v>
      </c>
      <c r="M72" s="381">
        <v>0</v>
      </c>
      <c r="N72" s="105"/>
    </row>
    <row r="73" spans="1:14">
      <c r="A73" s="500"/>
      <c r="B73" s="190" t="str">
        <f>'Hist Capex - Network'!B73</f>
        <v>RCTS Rebuild</v>
      </c>
      <c r="C73" s="500"/>
      <c r="D73" s="192" t="str">
        <f>'Hist Capex - Network'!D73</f>
        <v>Replacements</v>
      </c>
      <c r="F73" s="381">
        <v>0</v>
      </c>
      <c r="G73" s="381">
        <v>0</v>
      </c>
      <c r="H73" s="381">
        <v>0</v>
      </c>
      <c r="I73" s="381">
        <f t="shared" si="0"/>
        <v>0</v>
      </c>
      <c r="K73" s="105" t="str">
        <f>'Hist Capex - Network'!O73</f>
        <v>Asset failure risk</v>
      </c>
      <c r="L73" s="105" t="s">
        <v>351</v>
      </c>
      <c r="M73" s="381">
        <v>0</v>
      </c>
      <c r="N73" s="105"/>
    </row>
    <row r="74" spans="1:14">
      <c r="A74" s="500"/>
      <c r="B74" s="190" t="str">
        <f>'Hist Capex - Network'!B74</f>
        <v>HOTS Rebuild stage 1</v>
      </c>
      <c r="C74" s="500"/>
      <c r="D74" s="192" t="str">
        <f>'Hist Capex - Network'!D74</f>
        <v>Replacements</v>
      </c>
      <c r="F74" s="381">
        <v>0</v>
      </c>
      <c r="G74" s="381">
        <v>0</v>
      </c>
      <c r="H74" s="381">
        <v>0</v>
      </c>
      <c r="I74" s="381">
        <f t="shared" si="0"/>
        <v>0</v>
      </c>
      <c r="K74" s="105" t="str">
        <f>'Hist Capex - Network'!O74</f>
        <v>Asset failure risk</v>
      </c>
      <c r="L74" s="105" t="s">
        <v>351</v>
      </c>
      <c r="M74" s="381">
        <v>0</v>
      </c>
      <c r="N74" s="105"/>
    </row>
    <row r="75" spans="1:14">
      <c r="A75" s="500"/>
      <c r="B75" s="190" t="str">
        <f>'Hist Capex - Network'!B75</f>
        <v>MBTS Rebuild</v>
      </c>
      <c r="C75" s="500"/>
      <c r="D75" s="192" t="str">
        <f>'Hist Capex - Network'!D75</f>
        <v>Replacements</v>
      </c>
      <c r="F75" s="381">
        <v>0</v>
      </c>
      <c r="G75" s="381">
        <v>0</v>
      </c>
      <c r="H75" s="381">
        <v>0</v>
      </c>
      <c r="I75" s="381">
        <f t="shared" si="0"/>
        <v>0</v>
      </c>
      <c r="K75" s="105" t="str">
        <f>'Hist Capex - Network'!O75</f>
        <v>Asset failure risk</v>
      </c>
      <c r="L75" s="105" t="s">
        <v>351</v>
      </c>
      <c r="M75" s="381">
        <v>0</v>
      </c>
      <c r="N75" s="105"/>
    </row>
    <row r="76" spans="1:14">
      <c r="A76" s="500"/>
      <c r="B76" s="190" t="str">
        <f>'Hist Capex - Network'!B76</f>
        <v>TGTS Rebuild</v>
      </c>
      <c r="C76" s="500"/>
      <c r="D76" s="192" t="str">
        <f>'Hist Capex - Network'!D76</f>
        <v>Replacements</v>
      </c>
      <c r="F76" s="381">
        <v>0</v>
      </c>
      <c r="G76" s="381">
        <v>0</v>
      </c>
      <c r="H76" s="381">
        <v>0</v>
      </c>
      <c r="I76" s="381">
        <f t="shared" si="0"/>
        <v>0</v>
      </c>
      <c r="K76" s="105" t="str">
        <f>'Hist Capex - Network'!O76</f>
        <v>Asset failure risk</v>
      </c>
      <c r="L76" s="105" t="s">
        <v>351</v>
      </c>
      <c r="M76" s="381">
        <v>0</v>
      </c>
      <c r="N76" s="105"/>
    </row>
    <row r="77" spans="1:14">
      <c r="A77" s="500"/>
      <c r="B77" s="190" t="str">
        <f>'Hist Capex - Network'!B77</f>
        <v>JLTS CB and CT replacements</v>
      </c>
      <c r="C77" s="500"/>
      <c r="D77" s="192" t="str">
        <f>'Hist Capex - Network'!D77</f>
        <v>Replacements</v>
      </c>
      <c r="F77" s="381">
        <v>0</v>
      </c>
      <c r="G77" s="381">
        <v>0</v>
      </c>
      <c r="H77" s="381">
        <v>0</v>
      </c>
      <c r="I77" s="381">
        <f t="shared" ref="I77:I87" si="1">+SUM(F77:H77)</f>
        <v>0</v>
      </c>
      <c r="K77" s="105" t="str">
        <f>'Hist Capex - Network'!O77</f>
        <v>Asset failure risk</v>
      </c>
      <c r="L77" s="105" t="s">
        <v>351</v>
      </c>
      <c r="M77" s="381">
        <v>0</v>
      </c>
      <c r="N77" s="105"/>
    </row>
    <row r="78" spans="1:14">
      <c r="A78" s="500"/>
      <c r="B78" s="190" t="str">
        <f>'Hist Capex - Network'!B78</f>
        <v>HOTS Rebuild stage 2</v>
      </c>
      <c r="C78" s="500"/>
      <c r="D78" s="192" t="str">
        <f>'Hist Capex - Network'!D78</f>
        <v>Replacements</v>
      </c>
      <c r="F78" s="381">
        <v>0</v>
      </c>
      <c r="G78" s="381">
        <v>0</v>
      </c>
      <c r="H78" s="381">
        <v>0</v>
      </c>
      <c r="I78" s="381">
        <f t="shared" si="1"/>
        <v>0</v>
      </c>
      <c r="K78" s="105" t="str">
        <f>'Hist Capex - Network'!O78</f>
        <v>Asset failure risk</v>
      </c>
      <c r="L78" s="105" t="s">
        <v>351</v>
      </c>
      <c r="M78" s="381">
        <v>0</v>
      </c>
      <c r="N78" s="105"/>
    </row>
    <row r="79" spans="1:14">
      <c r="A79" s="500"/>
      <c r="B79" s="190" t="str">
        <f>'Hist Capex - Network'!B79</f>
        <v>Tower/Conductor replacements</v>
      </c>
      <c r="C79" s="500"/>
      <c r="D79" s="192" t="str">
        <f>'Hist Capex - Network'!D79</f>
        <v>Replacements</v>
      </c>
      <c r="F79" s="381">
        <v>6.6091962858598725</v>
      </c>
      <c r="G79" s="381">
        <v>7.2225185491669732</v>
      </c>
      <c r="H79" s="381">
        <v>7.8627821434483831</v>
      </c>
      <c r="I79" s="381">
        <f t="shared" si="1"/>
        <v>21.694496978475229</v>
      </c>
      <c r="K79" s="105" t="str">
        <f>'Hist Capex - Network'!O79</f>
        <v>Asset failure risk</v>
      </c>
      <c r="L79" s="105" t="s">
        <v>352</v>
      </c>
      <c r="M79" s="381">
        <v>0</v>
      </c>
      <c r="N79" s="105"/>
    </row>
    <row r="80" spans="1:14">
      <c r="A80" s="500"/>
      <c r="B80" s="190" t="str">
        <f>'Hist Capex - Network'!B80</f>
        <v>SVTS Rebuild</v>
      </c>
      <c r="C80" s="500"/>
      <c r="D80" s="192" t="str">
        <f>'Hist Capex - Network'!D80</f>
        <v>Replacements</v>
      </c>
      <c r="F80" s="381">
        <v>0.38236023427768123</v>
      </c>
      <c r="G80" s="381">
        <v>1.5621985159990441</v>
      </c>
      <c r="H80" s="381">
        <v>9.537667451595059</v>
      </c>
      <c r="I80" s="381">
        <f t="shared" si="1"/>
        <v>11.482226201871784</v>
      </c>
      <c r="K80" s="105" t="str">
        <f>'Hist Capex - Network'!O80</f>
        <v>Asset failure risk</v>
      </c>
      <c r="L80" s="105" t="s">
        <v>352</v>
      </c>
      <c r="M80" s="381">
        <v>0</v>
      </c>
      <c r="N80" s="105"/>
    </row>
    <row r="81" spans="1:14">
      <c r="A81" s="500"/>
      <c r="B81" s="190" t="str">
        <f>'Hist Capex - Network'!B81</f>
        <v>HTS Rebuild</v>
      </c>
      <c r="C81" s="500"/>
      <c r="D81" s="192" t="str">
        <f>'Hist Capex - Network'!D81</f>
        <v>Replacements</v>
      </c>
      <c r="F81" s="381">
        <v>6.4328278342551126</v>
      </c>
      <c r="G81" s="381">
        <v>14.226818439348074</v>
      </c>
      <c r="H81" s="381">
        <v>17.813181491863737</v>
      </c>
      <c r="I81" s="381">
        <f t="shared" si="1"/>
        <v>38.472827765466924</v>
      </c>
      <c r="K81" s="105" t="str">
        <f>'Hist Capex - Network'!O81</f>
        <v>Asset failure risk</v>
      </c>
      <c r="L81" s="105" t="s">
        <v>353</v>
      </c>
      <c r="M81" s="381">
        <v>27.613429629629625</v>
      </c>
      <c r="N81" s="293" t="s">
        <v>359</v>
      </c>
    </row>
    <row r="82" spans="1:14">
      <c r="A82" s="500"/>
      <c r="B82" s="190" t="str">
        <f>'Hist Capex - Network'!B82</f>
        <v>Safety Compliance</v>
      </c>
      <c r="C82" s="500"/>
      <c r="D82" s="192" t="str">
        <f>'Hist Capex - Network'!D82</f>
        <v>Compliance</v>
      </c>
      <c r="F82" s="381">
        <v>0.93802021052258311</v>
      </c>
      <c r="G82" s="381">
        <v>0.95943050333911417</v>
      </c>
      <c r="H82" s="381">
        <v>0.97885692142698477</v>
      </c>
      <c r="I82" s="381">
        <f t="shared" si="1"/>
        <v>2.8763076352886823</v>
      </c>
      <c r="K82" s="105" t="str">
        <f>'Hist Capex - Network'!O82</f>
        <v>Compliance</v>
      </c>
      <c r="L82" s="105" t="s">
        <v>352</v>
      </c>
      <c r="M82" s="381">
        <v>0</v>
      </c>
      <c r="N82" s="105"/>
    </row>
    <row r="83" spans="1:14">
      <c r="A83" s="500"/>
      <c r="B83" s="190" t="str">
        <f>'Hist Capex - Network'!B83</f>
        <v>New category - 220kv CB replacement</v>
      </c>
      <c r="C83" s="500"/>
      <c r="D83" s="192" t="str">
        <f>'Hist Capex - Network'!D83</f>
        <v>Replacements</v>
      </c>
      <c r="F83" s="381">
        <v>5.8601946616483378</v>
      </c>
      <c r="G83" s="381">
        <v>10.106286034693099</v>
      </c>
      <c r="H83" s="381">
        <v>6.5306761810212191</v>
      </c>
      <c r="I83" s="381">
        <f t="shared" si="1"/>
        <v>22.497156877362656</v>
      </c>
      <c r="K83" s="105" t="str">
        <f>'Hist Capex - Network'!O83</f>
        <v>Asset failure risk</v>
      </c>
      <c r="L83" s="105" t="s">
        <v>352</v>
      </c>
      <c r="M83" s="381">
        <v>0</v>
      </c>
      <c r="N83" s="105"/>
    </row>
    <row r="84" spans="1:14">
      <c r="A84" s="500"/>
      <c r="B84" s="190" t="str">
        <f>'Hist Capex - Network'!B84</f>
        <v>New category - Oil CB Replacement Program</v>
      </c>
      <c r="C84" s="500"/>
      <c r="D84" s="192" t="str">
        <f>'Hist Capex - Network'!D84</f>
        <v>Compliance</v>
      </c>
      <c r="F84" s="381">
        <v>2.8021028692341301</v>
      </c>
      <c r="G84" s="381">
        <v>1.0869444657959402</v>
      </c>
      <c r="H84" s="381">
        <v>1.10541921792668</v>
      </c>
      <c r="I84" s="381">
        <f t="shared" si="1"/>
        <v>4.9944665529567498</v>
      </c>
      <c r="K84" s="105" t="str">
        <f>'Hist Capex - Network'!O84</f>
        <v>Compliance</v>
      </c>
      <c r="L84" s="105" t="s">
        <v>352</v>
      </c>
      <c r="M84" s="381">
        <v>0</v>
      </c>
      <c r="N84" s="105"/>
    </row>
    <row r="85" spans="1:14">
      <c r="A85" s="500"/>
      <c r="B85" s="190" t="str">
        <f>'Hist Capex - Network'!B85</f>
        <v>New category - replacement of CTs, VTs &amp; CVTs</v>
      </c>
      <c r="C85" s="500"/>
      <c r="D85" s="192" t="str">
        <f>'Hist Capex - Network'!D85</f>
        <v>Compliance</v>
      </c>
      <c r="F85" s="381">
        <v>1.2329252624630178</v>
      </c>
      <c r="G85" s="381">
        <v>1.7162281038883267</v>
      </c>
      <c r="H85" s="381">
        <v>1.9781186005003744</v>
      </c>
      <c r="I85" s="381">
        <f t="shared" si="1"/>
        <v>4.9272719668517189</v>
      </c>
      <c r="K85" s="105" t="str">
        <f>'Hist Capex - Network'!O85</f>
        <v>Compliance</v>
      </c>
      <c r="L85" s="105" t="s">
        <v>352</v>
      </c>
      <c r="M85" s="381">
        <v>0</v>
      </c>
      <c r="N85" s="105"/>
    </row>
    <row r="86" spans="1:14">
      <c r="A86" s="500"/>
      <c r="B86" s="190" t="str">
        <f>'Hist Capex - Network'!B86</f>
        <v>New category - Civil infrastructure</v>
      </c>
      <c r="C86" s="500"/>
      <c r="D86" s="192" t="str">
        <f>'Hist Capex - Network'!D86</f>
        <v>Replacements</v>
      </c>
      <c r="F86" s="381">
        <v>1.6622079324925485</v>
      </c>
      <c r="G86" s="381">
        <v>1.2377641052136716</v>
      </c>
      <c r="H86" s="381">
        <v>0.89048745666259022</v>
      </c>
      <c r="I86" s="381">
        <f>+SUM(F86:H86)</f>
        <v>3.7904594943688106</v>
      </c>
      <c r="K86" s="105" t="str">
        <f>'Hist Capex - Network'!O86</f>
        <v>Asset failure risk</v>
      </c>
      <c r="L86" s="105" t="s">
        <v>352</v>
      </c>
      <c r="M86" s="381">
        <v>0</v>
      </c>
      <c r="N86" s="105"/>
    </row>
    <row r="87" spans="1:14" ht="17.25" thickBot="1">
      <c r="A87" s="501"/>
      <c r="B87" s="282" t="str">
        <f>'Hist Capex - Network'!B87</f>
        <v>New category - Communications safety and security</v>
      </c>
      <c r="C87" s="501"/>
      <c r="D87" s="228" t="str">
        <f>'Hist Capex - Network'!D87</f>
        <v>Compliance</v>
      </c>
      <c r="F87" s="382">
        <v>1.5786822274340679</v>
      </c>
      <c r="G87" s="382">
        <v>1.186271058563144</v>
      </c>
      <c r="H87" s="382">
        <v>0.77272230743859716</v>
      </c>
      <c r="I87" s="382">
        <f t="shared" si="1"/>
        <v>3.5376755934358091</v>
      </c>
      <c r="K87" s="161" t="str">
        <f>'Hist Capex - Network'!O87</f>
        <v>Compliance</v>
      </c>
      <c r="L87" s="161" t="s">
        <v>352</v>
      </c>
      <c r="M87" s="382">
        <v>0</v>
      </c>
      <c r="N87" s="161"/>
    </row>
    <row r="88" spans="1:14">
      <c r="F88" s="363"/>
      <c r="G88" s="363"/>
      <c r="H88" s="363"/>
      <c r="I88" s="363"/>
    </row>
    <row r="89" spans="1:14">
      <c r="E89" s="212" t="s">
        <v>11</v>
      </c>
      <c r="F89" s="364">
        <f>+SUM(F12:F87)</f>
        <v>153.01494998793152</v>
      </c>
      <c r="G89" s="364">
        <f>+SUM(G12:G87)</f>
        <v>164.44819614240586</v>
      </c>
      <c r="H89" s="364">
        <f>+SUM(H12:H87)</f>
        <v>194.80708521278061</v>
      </c>
      <c r="I89" s="364">
        <f>+SUM(I12:I87)</f>
        <v>512.2702313431181</v>
      </c>
    </row>
    <row r="91" spans="1:14">
      <c r="D91" s="89" t="s">
        <v>209</v>
      </c>
    </row>
    <row r="92" spans="1:14">
      <c r="D92" s="89" t="s">
        <v>374</v>
      </c>
    </row>
    <row r="94" spans="1:14">
      <c r="E94" s="91" t="s">
        <v>423</v>
      </c>
      <c r="F94" s="91" t="s">
        <v>425</v>
      </c>
    </row>
    <row r="95" spans="1:14">
      <c r="E95" s="91"/>
      <c r="F95" s="91"/>
    </row>
    <row r="97" spans="3:4">
      <c r="C97" s="302"/>
      <c r="D97" s="301"/>
    </row>
    <row r="98" spans="3:4">
      <c r="C98" s="302"/>
      <c r="D98" s="301"/>
    </row>
    <row r="99" spans="3:4">
      <c r="C99" s="302"/>
      <c r="D99" s="301"/>
    </row>
    <row r="100" spans="3:4">
      <c r="C100" s="302"/>
      <c r="D100" s="301"/>
    </row>
    <row r="101" spans="3:4">
      <c r="C101" s="302"/>
      <c r="D101" s="301"/>
    </row>
    <row r="102" spans="3:4">
      <c r="C102" s="302"/>
      <c r="D102" s="301"/>
    </row>
    <row r="103" spans="3:4">
      <c r="C103" s="302"/>
      <c r="D103" s="301"/>
    </row>
    <row r="104" spans="3:4">
      <c r="C104" s="302"/>
      <c r="D104" s="301"/>
    </row>
    <row r="105" spans="3:4">
      <c r="C105" s="302"/>
      <c r="D105" s="301"/>
    </row>
    <row r="106" spans="3:4">
      <c r="C106" s="302"/>
      <c r="D106" s="301"/>
    </row>
    <row r="107" spans="3:4">
      <c r="C107" s="302"/>
      <c r="D107" s="301"/>
    </row>
    <row r="108" spans="3:4">
      <c r="C108" s="302"/>
      <c r="D108" s="301"/>
    </row>
    <row r="109" spans="3:4">
      <c r="C109" s="302"/>
      <c r="D109" s="301"/>
    </row>
    <row r="110" spans="3:4">
      <c r="C110" s="302"/>
      <c r="D110" s="301"/>
    </row>
    <row r="111" spans="3:4">
      <c r="C111" s="302"/>
      <c r="D111" s="301"/>
    </row>
    <row r="112" spans="3:4">
      <c r="C112" s="302"/>
      <c r="D112" s="301"/>
    </row>
    <row r="113" spans="3:4">
      <c r="C113" s="302"/>
      <c r="D113" s="301"/>
    </row>
    <row r="114" spans="3:4">
      <c r="C114" s="302"/>
      <c r="D114" s="301"/>
    </row>
    <row r="115" spans="3:4">
      <c r="C115" s="302"/>
      <c r="D115" s="301"/>
    </row>
    <row r="116" spans="3:4">
      <c r="C116" s="302"/>
      <c r="D116" s="301"/>
    </row>
    <row r="117" spans="3:4">
      <c r="C117" s="302"/>
      <c r="D117" s="301"/>
    </row>
    <row r="118" spans="3:4">
      <c r="C118" s="302"/>
      <c r="D118" s="301"/>
    </row>
    <row r="119" spans="3:4">
      <c r="C119" s="302"/>
      <c r="D119" s="301"/>
    </row>
    <row r="120" spans="3:4">
      <c r="C120" s="302"/>
      <c r="D120" s="301"/>
    </row>
    <row r="121" spans="3:4">
      <c r="C121" s="302"/>
      <c r="D121" s="301"/>
    </row>
    <row r="122" spans="3:4">
      <c r="C122" s="302"/>
      <c r="D122" s="301"/>
    </row>
    <row r="123" spans="3:4">
      <c r="C123" s="302"/>
      <c r="D123" s="301"/>
    </row>
    <row r="124" spans="3:4">
      <c r="C124" s="302"/>
      <c r="D124" s="301"/>
    </row>
    <row r="125" spans="3:4">
      <c r="C125" s="302"/>
      <c r="D125" s="301"/>
    </row>
    <row r="126" spans="3:4">
      <c r="D126" s="301"/>
    </row>
    <row r="127" spans="3:4">
      <c r="D127" s="301"/>
    </row>
    <row r="128" spans="3:4">
      <c r="D128" s="301"/>
    </row>
    <row r="129" spans="4:4">
      <c r="D129" s="301"/>
    </row>
    <row r="130" spans="4:4">
      <c r="D130" s="301"/>
    </row>
    <row r="131" spans="4:4">
      <c r="D131" s="301"/>
    </row>
    <row r="132" spans="4:4">
      <c r="D132" s="301"/>
    </row>
    <row r="133" spans="4:4">
      <c r="D133" s="301"/>
    </row>
    <row r="134" spans="4:4">
      <c r="D134" s="301"/>
    </row>
    <row r="135" spans="4:4">
      <c r="D135" s="301"/>
    </row>
    <row r="136" spans="4:4">
      <c r="D136" s="301"/>
    </row>
    <row r="137" spans="4:4">
      <c r="D137" s="301"/>
    </row>
    <row r="138" spans="4:4">
      <c r="D138" s="301"/>
    </row>
  </sheetData>
  <protectedRanges>
    <protectedRange sqref="K68:L68" name="Range8_2"/>
    <protectedRange sqref="K68:L68" name="Range6_2"/>
    <protectedRange sqref="K45:L65" name="Range5_2"/>
    <protectedRange sqref="I45" name="Range4_1"/>
    <protectedRange sqref="I25:I35 K88:L88 I92:J92 K90 I90:I91" name="Range3_1"/>
    <protectedRange sqref="F45:G45" name="Range2_1"/>
    <protectedRange sqref="F88:H88 F42:G42 F25:F30 F32:F35 G25:G35 F90:H90" name="Range1_1"/>
  </protectedRanges>
  <mergeCells count="5">
    <mergeCell ref="F8:I9"/>
    <mergeCell ref="F3:F4"/>
    <mergeCell ref="J3:K4"/>
    <mergeCell ref="A12:A87"/>
    <mergeCell ref="C12:C87"/>
  </mergeCells>
  <phoneticPr fontId="0" type="noConversion"/>
  <conditionalFormatting sqref="F10:H10 E89:H89 F127:H184 C127:D184 C96:K126 D97:D138 C88:D95 F88:H95">
    <cfRule type="expression" dxfId="2" priority="2" stopIfTrue="1">
      <formula>ISBLANK(C10)</formula>
    </cfRule>
  </conditionalFormatting>
  <conditionalFormatting sqref="I89">
    <cfRule type="expression" dxfId="1" priority="1" stopIfTrue="1">
      <formula>ISBLANK(I89)</formula>
    </cfRule>
  </conditionalFormatting>
  <hyperlinks>
    <hyperlink ref="F3:F4" location="Index!A1" display="Home"/>
    <hyperlink ref="J3:K4" location="'Commentary on Historic Capex'!A1" display="Link to Historic Capex Commentary - Table 5.2"/>
  </hyperlinks>
  <pageMargins left="0.19685039370078741" right="0.19685039370078741" top="0.39370078740157483" bottom="0.39370078740157483" header="0.19685039370078741" footer="0.19685039370078741"/>
  <pageSetup paperSize="9" scale="35" orientation="landscape" r:id="rId1"/>
  <headerFooter alignWithMargins="0"/>
  <rowBreaks count="1" manualBreakCount="1">
    <brk id="90" max="16383" man="1"/>
  </rowBreaks>
</worksheet>
</file>

<file path=xl/worksheets/sheet21.xml><?xml version="1.0" encoding="utf-8"?>
<worksheet xmlns="http://schemas.openxmlformats.org/spreadsheetml/2006/main" xmlns:r="http://schemas.openxmlformats.org/officeDocument/2006/relationships">
  <sheetPr>
    <tabColor rgb="FFFFFF00"/>
    <pageSetUpPr fitToPage="1"/>
  </sheetPr>
  <dimension ref="A1:AS23"/>
  <sheetViews>
    <sheetView zoomScale="75" zoomScaleNormal="75" workbookViewId="0"/>
  </sheetViews>
  <sheetFormatPr defaultRowHeight="16.5"/>
  <cols>
    <col min="1" max="1" width="11.5703125" style="89" customWidth="1"/>
    <col min="2" max="2" width="30.5703125" style="89" customWidth="1"/>
    <col min="3" max="3" width="22.140625" style="89" customWidth="1"/>
    <col min="4" max="4" width="19.85546875" style="89" customWidth="1"/>
    <col min="5" max="5" width="16.28515625" style="89" customWidth="1"/>
    <col min="6" max="6" width="12.5703125" style="89" customWidth="1"/>
    <col min="7" max="7" width="15" style="89" customWidth="1"/>
    <col min="8" max="10" width="15.7109375" style="89" customWidth="1"/>
    <col min="11" max="11" width="47.7109375" style="89" customWidth="1"/>
    <col min="12" max="12" width="18" style="89" customWidth="1"/>
    <col min="13" max="13" width="74" style="89" customWidth="1"/>
    <col min="14" max="14" width="5.7109375" style="89" customWidth="1"/>
    <col min="15" max="15" width="20.7109375" style="89" customWidth="1"/>
    <col min="16" max="16" width="5.7109375" style="89" customWidth="1"/>
    <col min="17" max="17" width="20.7109375" style="89" customWidth="1"/>
    <col min="18" max="18" width="5.7109375" style="94" customWidth="1"/>
    <col min="19" max="19" width="20.7109375" style="89" customWidth="1"/>
    <col min="20" max="20" width="5.7109375" style="94" customWidth="1"/>
    <col min="21" max="21" width="20.7109375" style="89" customWidth="1"/>
    <col min="22" max="22" width="5.7109375" style="89" customWidth="1"/>
    <col min="23" max="23" width="40.7109375" style="89" customWidth="1"/>
    <col min="24" max="28" width="10.7109375" style="89" customWidth="1"/>
    <col min="29" max="30" width="10.140625" style="89" customWidth="1"/>
    <col min="31" max="31" width="12.28515625" style="89" customWidth="1"/>
    <col min="32" max="32" width="12" style="89" customWidth="1"/>
    <col min="33" max="33" width="16.28515625" style="89" bestFit="1" customWidth="1"/>
    <col min="34" max="36" width="12" style="89" customWidth="1"/>
    <col min="37" max="37" width="9.42578125" style="89" bestFit="1" customWidth="1"/>
    <col min="38" max="38" width="12.5703125" style="89" customWidth="1"/>
    <col min="39" max="16384" width="9.140625" style="89"/>
  </cols>
  <sheetData>
    <row r="1" spans="1:45" ht="15" customHeight="1">
      <c r="A1" s="89" t="s">
        <v>173</v>
      </c>
      <c r="I1" s="180"/>
      <c r="L1" s="94"/>
    </row>
    <row r="2" spans="1:45" ht="12.75" customHeight="1">
      <c r="D2" s="91"/>
      <c r="J2" s="180"/>
      <c r="M2" s="94"/>
      <c r="R2" s="89"/>
      <c r="S2" s="94"/>
      <c r="T2" s="89"/>
      <c r="U2" s="94"/>
      <c r="AK2" s="94"/>
    </row>
    <row r="3" spans="1:45" ht="12.75" customHeight="1">
      <c r="B3" s="94"/>
      <c r="D3" s="94"/>
      <c r="E3" s="94"/>
      <c r="G3" s="433" t="s">
        <v>0</v>
      </c>
      <c r="I3" s="502" t="s">
        <v>79</v>
      </c>
      <c r="J3" s="503"/>
      <c r="L3" s="200"/>
      <c r="M3" s="200"/>
      <c r="N3" s="200"/>
      <c r="O3" s="200"/>
      <c r="P3" s="200"/>
      <c r="Q3" s="200"/>
      <c r="R3" s="200"/>
      <c r="S3" s="200"/>
      <c r="AD3" s="91"/>
      <c r="AE3" s="91"/>
      <c r="AF3" s="91"/>
      <c r="AG3" s="91"/>
      <c r="AH3" s="139"/>
      <c r="AI3" s="91"/>
      <c r="AN3" s="94"/>
    </row>
    <row r="4" spans="1:45" ht="14.25" customHeight="1">
      <c r="G4" s="434"/>
      <c r="I4" s="504"/>
      <c r="J4" s="505"/>
      <c r="L4" s="200"/>
      <c r="M4" s="200"/>
      <c r="N4" s="200"/>
      <c r="O4" s="200"/>
      <c r="P4" s="200"/>
      <c r="Q4" s="200"/>
      <c r="R4" s="200"/>
      <c r="S4" s="200"/>
      <c r="T4" s="139"/>
      <c r="AA4" s="139"/>
      <c r="AH4" s="139"/>
      <c r="AN4" s="115"/>
    </row>
    <row r="5" spans="1:45">
      <c r="A5" s="139"/>
      <c r="C5" s="139"/>
      <c r="D5" s="94"/>
      <c r="E5" s="94"/>
      <c r="F5" s="115"/>
      <c r="V5" s="139"/>
      <c r="AC5" s="139"/>
      <c r="AJ5" s="139"/>
      <c r="AP5" s="259"/>
      <c r="AR5" s="93"/>
      <c r="AS5" s="93"/>
    </row>
    <row r="6" spans="1:45">
      <c r="F6" s="115"/>
      <c r="V6" s="260"/>
      <c r="AC6" s="260"/>
      <c r="AJ6" s="260"/>
      <c r="AP6" s="261"/>
    </row>
    <row r="7" spans="1:45">
      <c r="A7" s="91" t="s">
        <v>255</v>
      </c>
      <c r="C7" s="139"/>
      <c r="D7" s="94"/>
      <c r="F7" s="115"/>
      <c r="V7" s="115"/>
      <c r="AC7" s="115"/>
      <c r="AJ7" s="115"/>
      <c r="AP7" s="115"/>
    </row>
    <row r="8" spans="1:45">
      <c r="B8" s="94"/>
      <c r="D8" s="181"/>
      <c r="F8" s="493" t="s">
        <v>415</v>
      </c>
      <c r="G8" s="494"/>
      <c r="H8" s="495"/>
      <c r="P8" s="94"/>
      <c r="T8" s="115"/>
      <c r="AA8" s="115"/>
      <c r="AH8" s="115"/>
      <c r="AN8" s="115"/>
    </row>
    <row r="9" spans="1:45" ht="12.75" customHeight="1">
      <c r="F9" s="496"/>
      <c r="G9" s="497"/>
      <c r="H9" s="498"/>
      <c r="J9" s="115"/>
      <c r="P9" s="94"/>
      <c r="T9" s="115"/>
      <c r="AA9" s="115"/>
      <c r="AH9" s="115"/>
      <c r="AN9" s="115"/>
    </row>
    <row r="10" spans="1:45" ht="47.25" customHeight="1">
      <c r="A10" s="91" t="s">
        <v>109</v>
      </c>
      <c r="B10" s="201" t="s">
        <v>110</v>
      </c>
      <c r="C10" s="262" t="s">
        <v>69</v>
      </c>
      <c r="D10" s="203" t="s">
        <v>134</v>
      </c>
      <c r="F10" s="204" t="s">
        <v>291</v>
      </c>
      <c r="G10" s="204" t="s">
        <v>298</v>
      </c>
      <c r="H10" s="204" t="s">
        <v>299</v>
      </c>
      <c r="I10" s="128" t="s">
        <v>7</v>
      </c>
      <c r="K10" s="205" t="s">
        <v>70</v>
      </c>
      <c r="L10" s="263" t="s">
        <v>183</v>
      </c>
      <c r="R10" s="89"/>
      <c r="T10" s="89"/>
    </row>
    <row r="11" spans="1:45">
      <c r="B11" s="201"/>
      <c r="C11" s="206"/>
      <c r="D11" s="115"/>
      <c r="F11" s="207"/>
      <c r="G11" s="207"/>
      <c r="H11" s="207"/>
      <c r="I11" s="207"/>
      <c r="R11" s="89"/>
      <c r="T11" s="89"/>
    </row>
    <row r="12" spans="1:45" ht="30" customHeight="1">
      <c r="A12" s="515" t="s">
        <v>339</v>
      </c>
      <c r="B12" s="208" t="s">
        <v>335</v>
      </c>
      <c r="C12" s="515" t="s">
        <v>310</v>
      </c>
      <c r="D12" s="208" t="s">
        <v>130</v>
      </c>
      <c r="F12" s="381">
        <v>20.34887483997619</v>
      </c>
      <c r="G12" s="381">
        <v>14.286324145881453</v>
      </c>
      <c r="H12" s="381">
        <v>13.218329299374426</v>
      </c>
      <c r="I12" s="381">
        <f>+SUM(F12:H12)</f>
        <v>47.853528285232066</v>
      </c>
      <c r="K12" s="305" t="str">
        <f>+'Hist Capex - Non-Network'!O12</f>
        <v>Purchase of servers, PCs, printers, plotters and other IT related equipment</v>
      </c>
      <c r="L12" s="518" t="s">
        <v>367</v>
      </c>
      <c r="R12" s="89"/>
      <c r="T12" s="89"/>
    </row>
    <row r="13" spans="1:45" ht="30" customHeight="1">
      <c r="A13" s="516"/>
      <c r="B13" s="210" t="s">
        <v>338</v>
      </c>
      <c r="C13" s="516"/>
      <c r="D13" s="210" t="s">
        <v>15</v>
      </c>
      <c r="F13" s="381">
        <v>2.9258947476429595</v>
      </c>
      <c r="G13" s="381">
        <v>3.0070454184608422</v>
      </c>
      <c r="H13" s="381">
        <v>3.0705004466838672</v>
      </c>
      <c r="I13" s="381">
        <f>+SUM(F13:H13)</f>
        <v>9.0034406127876689</v>
      </c>
      <c r="K13" s="306" t="str">
        <f>+'Hist Capex - Non-Network'!O14</f>
        <v>Tools and equipment required to perform the maintenance the replacement activities associated with the Network</v>
      </c>
      <c r="L13" s="519"/>
      <c r="R13" s="89"/>
      <c r="T13" s="89"/>
    </row>
    <row r="14" spans="1:45" ht="30" customHeight="1">
      <c r="A14" s="516"/>
      <c r="B14" s="210" t="s">
        <v>336</v>
      </c>
      <c r="C14" s="516"/>
      <c r="D14" s="264" t="s">
        <v>128</v>
      </c>
      <c r="F14" s="381">
        <v>0.21621411701557694</v>
      </c>
      <c r="G14" s="381">
        <v>0.21902121688596041</v>
      </c>
      <c r="H14" s="381">
        <v>0.22139529921837151</v>
      </c>
      <c r="I14" s="381">
        <f>+SUM(F14:H14)</f>
        <v>0.65663063311990888</v>
      </c>
      <c r="K14" s="306" t="str">
        <f>'Hist Capex - Non-Network'!O16</f>
        <v>All costs associated with the fit out and upgrade of non system related buildings</v>
      </c>
      <c r="L14" s="519"/>
      <c r="R14" s="89"/>
      <c r="T14" s="89"/>
    </row>
    <row r="15" spans="1:45" ht="30" customHeight="1">
      <c r="A15" s="516"/>
      <c r="B15" s="210" t="s">
        <v>337</v>
      </c>
      <c r="C15" s="516"/>
      <c r="D15" s="264" t="s">
        <v>23</v>
      </c>
      <c r="F15" s="381">
        <v>1.9297109943640238</v>
      </c>
      <c r="G15" s="381">
        <v>1.9273867085964513</v>
      </c>
      <c r="H15" s="381">
        <v>1.328371795310229</v>
      </c>
      <c r="I15" s="381">
        <f>+SUM(F15:H15)</f>
        <v>5.1854694982707041</v>
      </c>
      <c r="K15" s="306" t="str">
        <f>'Hist Capex - Non-Network'!O17</f>
        <v>Vehicles and specialist plant required to undertake the maintenance on the network</v>
      </c>
      <c r="L15" s="519"/>
      <c r="R15" s="89"/>
      <c r="T15" s="89"/>
    </row>
    <row r="16" spans="1:45" ht="30" customHeight="1">
      <c r="A16" s="517"/>
      <c r="B16" s="211"/>
      <c r="C16" s="517"/>
      <c r="D16" s="211"/>
      <c r="F16" s="382"/>
      <c r="G16" s="382"/>
      <c r="H16" s="382"/>
      <c r="I16" s="382"/>
      <c r="K16" s="161"/>
      <c r="L16" s="520"/>
      <c r="R16" s="89"/>
      <c r="T16" s="89"/>
    </row>
    <row r="17" spans="4:20">
      <c r="F17" s="363"/>
      <c r="G17" s="363"/>
      <c r="H17" s="363"/>
      <c r="I17" s="363"/>
    </row>
    <row r="18" spans="4:20">
      <c r="E18" s="212" t="s">
        <v>11</v>
      </c>
      <c r="F18" s="364">
        <f>+SUM(F12:F16)</f>
        <v>25.420694698998751</v>
      </c>
      <c r="G18" s="364">
        <f>+SUM(G12:G16)</f>
        <v>19.439777489824706</v>
      </c>
      <c r="H18" s="364">
        <f>+SUM(H12:H16)</f>
        <v>17.838596840586895</v>
      </c>
      <c r="I18" s="364">
        <f>+SUM(I12:I16)</f>
        <v>62.699069029410353</v>
      </c>
      <c r="R18" s="89"/>
      <c r="T18" s="89"/>
    </row>
    <row r="20" spans="4:20">
      <c r="D20" s="89" t="s">
        <v>139</v>
      </c>
    </row>
    <row r="23" spans="4:20">
      <c r="E23" s="91" t="s">
        <v>423</v>
      </c>
      <c r="F23" s="91" t="s">
        <v>424</v>
      </c>
    </row>
  </sheetData>
  <protectedRanges>
    <protectedRange sqref="J17:L17 J19 K19:L20" name="Range3"/>
    <protectedRange sqref="G17:H17 G19:H19" name="Range1"/>
  </protectedRanges>
  <mergeCells count="6">
    <mergeCell ref="L12:L16"/>
    <mergeCell ref="G3:G4"/>
    <mergeCell ref="I3:J4"/>
    <mergeCell ref="F8:H9"/>
    <mergeCell ref="C12:C16"/>
    <mergeCell ref="A12:A16"/>
  </mergeCells>
  <phoneticPr fontId="0" type="noConversion"/>
  <conditionalFormatting sqref="F10:H10">
    <cfRule type="expression" dxfId="0" priority="1" stopIfTrue="1">
      <formula>ISBLANK(F10)</formula>
    </cfRule>
  </conditionalFormatting>
  <hyperlinks>
    <hyperlink ref="G3:G4" location="Index!A1" display="Home"/>
    <hyperlink ref="J3:J4" location="'Forecast Capex Instructions'!A1" display="Link to Forecast Capex Instructions - Table 6.3"/>
  </hyperlinks>
  <pageMargins left="0.19685039370078741" right="0.19685039370078741" top="0.39370078740157483" bottom="0.39370078740157483" header="0.19685039370078741" footer="0.19685039370078741"/>
  <pageSetup paperSize="9" scale="61" orientation="landscape" r:id="rId1"/>
  <headerFooter alignWithMargins="0"/>
</worksheet>
</file>

<file path=xl/worksheets/sheet22.xml><?xml version="1.0" encoding="utf-8"?>
<worksheet xmlns="http://schemas.openxmlformats.org/spreadsheetml/2006/main" xmlns:r="http://schemas.openxmlformats.org/officeDocument/2006/relationships">
  <dimension ref="A1:D44"/>
  <sheetViews>
    <sheetView zoomScaleNormal="100" workbookViewId="0"/>
  </sheetViews>
  <sheetFormatPr defaultRowHeight="12.75"/>
  <cols>
    <col min="1" max="1" width="131.28515625" bestFit="1" customWidth="1"/>
  </cols>
  <sheetData>
    <row r="1" spans="1:4" ht="15">
      <c r="A1" s="18" t="s">
        <v>143</v>
      </c>
    </row>
    <row r="3" spans="1:4">
      <c r="A3" s="64" t="s">
        <v>187</v>
      </c>
      <c r="C3" s="521" t="s">
        <v>0</v>
      </c>
    </row>
    <row r="4" spans="1:4">
      <c r="A4" s="7"/>
      <c r="C4" s="522"/>
    </row>
    <row r="5" spans="1:4" ht="25.5">
      <c r="A5" s="37" t="s">
        <v>188</v>
      </c>
    </row>
    <row r="6" spans="1:4">
      <c r="A6" s="37"/>
    </row>
    <row r="7" spans="1:4" ht="25.5">
      <c r="A7" s="37" t="s">
        <v>189</v>
      </c>
      <c r="C7" s="523" t="s">
        <v>148</v>
      </c>
      <c r="D7" s="524"/>
    </row>
    <row r="8" spans="1:4">
      <c r="A8" s="7"/>
      <c r="C8" s="525"/>
      <c r="D8" s="526"/>
    </row>
    <row r="9" spans="1:4">
      <c r="A9" s="7" t="s">
        <v>26</v>
      </c>
      <c r="C9" s="527"/>
      <c r="D9" s="528"/>
    </row>
    <row r="10" spans="1:4">
      <c r="A10" s="7"/>
    </row>
    <row r="11" spans="1:4">
      <c r="A11" s="7" t="s">
        <v>175</v>
      </c>
      <c r="C11" s="529" t="s">
        <v>149</v>
      </c>
      <c r="D11" s="530"/>
    </row>
    <row r="12" spans="1:4">
      <c r="A12" s="7" t="s">
        <v>144</v>
      </c>
      <c r="C12" s="531"/>
      <c r="D12" s="532"/>
    </row>
    <row r="13" spans="1:4">
      <c r="A13" s="52" t="s">
        <v>92</v>
      </c>
      <c r="C13" s="531"/>
      <c r="D13" s="532"/>
    </row>
    <row r="14" spans="1:4">
      <c r="A14" s="65" t="s">
        <v>87</v>
      </c>
      <c r="C14" s="533"/>
      <c r="D14" s="534"/>
    </row>
    <row r="15" spans="1:4">
      <c r="A15" s="7" t="s">
        <v>31</v>
      </c>
    </row>
    <row r="16" spans="1:4">
      <c r="A16" s="7"/>
    </row>
    <row r="17" spans="1:4">
      <c r="A17" s="7" t="s">
        <v>27</v>
      </c>
    </row>
    <row r="18" spans="1:4">
      <c r="A18" s="7"/>
    </row>
    <row r="19" spans="1:4" ht="25.5" customHeight="1">
      <c r="A19" s="13" t="s">
        <v>176</v>
      </c>
    </row>
    <row r="20" spans="1:4">
      <c r="A20" s="7" t="s">
        <v>145</v>
      </c>
    </row>
    <row r="21" spans="1:4">
      <c r="A21" s="66" t="s">
        <v>146</v>
      </c>
    </row>
    <row r="22" spans="1:4">
      <c r="A22" s="6"/>
      <c r="B22" s="6"/>
    </row>
    <row r="23" spans="1:4">
      <c r="A23" s="8"/>
      <c r="B23" s="6"/>
    </row>
    <row r="24" spans="1:4">
      <c r="A24" s="67" t="s">
        <v>190</v>
      </c>
    </row>
    <row r="25" spans="1:4">
      <c r="A25" s="7" t="s">
        <v>389</v>
      </c>
    </row>
    <row r="26" spans="1:4">
      <c r="A26" s="7"/>
      <c r="D26" s="1"/>
    </row>
    <row r="27" spans="1:4">
      <c r="A27" s="7"/>
    </row>
    <row r="28" spans="1:4">
      <c r="A28" s="7"/>
    </row>
    <row r="29" spans="1:4">
      <c r="A29" s="7"/>
    </row>
    <row r="30" spans="1:4">
      <c r="A30" s="7"/>
    </row>
    <row r="31" spans="1:4">
      <c r="A31" s="15" t="s">
        <v>29</v>
      </c>
    </row>
    <row r="32" spans="1:4">
      <c r="A32" s="412" t="s">
        <v>397</v>
      </c>
    </row>
    <row r="33" spans="1:1">
      <c r="A33" s="63"/>
    </row>
    <row r="35" spans="1:1">
      <c r="A35" s="68" t="s">
        <v>147</v>
      </c>
    </row>
    <row r="36" spans="1:1">
      <c r="A36" s="7" t="s">
        <v>388</v>
      </c>
    </row>
    <row r="37" spans="1:1">
      <c r="A37" s="7"/>
    </row>
    <row r="38" spans="1:1">
      <c r="A38" s="7"/>
    </row>
    <row r="39" spans="1:1">
      <c r="A39" s="7"/>
    </row>
    <row r="40" spans="1:1">
      <c r="A40" s="7"/>
    </row>
    <row r="41" spans="1:1">
      <c r="A41" s="7"/>
    </row>
    <row r="42" spans="1:1">
      <c r="A42" s="15" t="s">
        <v>29</v>
      </c>
    </row>
    <row r="43" spans="1:1" ht="25.5">
      <c r="A43" s="27" t="s">
        <v>505</v>
      </c>
    </row>
    <row r="44" spans="1:1">
      <c r="A44" s="9"/>
    </row>
  </sheetData>
  <mergeCells count="3">
    <mergeCell ref="C3:C4"/>
    <mergeCell ref="C7:D9"/>
    <mergeCell ref="C11:D14"/>
  </mergeCells>
  <phoneticPr fontId="0" type="noConversion"/>
  <hyperlinks>
    <hyperlink ref="C3:C4" location="Index!A1" display="Home"/>
    <hyperlink ref="C7:D8" location="'Historic Opex by Driver'!A1" display="Link to Historic Opex by driver - Table 1.7"/>
    <hyperlink ref="C11:D13" location="'Forecast Opex by Driver'!A1" display="Link to Forecast Opex by driver - Table 2.6"/>
    <hyperlink ref="C7:D9" location="'Historic Opex Summary'!A1" display="Link to Historic Opex Summary - Table 1.1"/>
    <hyperlink ref="C11:D14" location="'Forecast Opex Summary'!A1" display="Link to Forecast Opex Summary - Table 2.1"/>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dimension ref="A1:E38"/>
  <sheetViews>
    <sheetView zoomScaleNormal="100" workbookViewId="0"/>
  </sheetViews>
  <sheetFormatPr defaultRowHeight="12.75"/>
  <cols>
    <col min="1" max="1" width="92.140625" customWidth="1"/>
    <col min="2" max="2" width="7.28515625" bestFit="1" customWidth="1"/>
  </cols>
  <sheetData>
    <row r="1" spans="1:5" ht="15">
      <c r="A1" s="19" t="s">
        <v>152</v>
      </c>
      <c r="B1" s="6"/>
    </row>
    <row r="2" spans="1:5">
      <c r="A2" s="8"/>
      <c r="B2" s="6"/>
    </row>
    <row r="3" spans="1:5" ht="25.5" customHeight="1">
      <c r="A3" s="16" t="s">
        <v>196</v>
      </c>
      <c r="C3" s="521" t="s">
        <v>0</v>
      </c>
    </row>
    <row r="4" spans="1:5">
      <c r="A4" s="7"/>
      <c r="C4" s="522"/>
    </row>
    <row r="5" spans="1:5" ht="38.25">
      <c r="A5" s="69" t="s">
        <v>197</v>
      </c>
      <c r="B5" s="10"/>
      <c r="C5" s="2"/>
      <c r="D5" s="2"/>
      <c r="E5" s="2"/>
    </row>
    <row r="6" spans="1:5" ht="15">
      <c r="A6" s="7"/>
      <c r="B6" s="10"/>
      <c r="C6" s="2"/>
      <c r="D6" s="50"/>
      <c r="E6" s="2"/>
    </row>
    <row r="7" spans="1:5" ht="15">
      <c r="A7" s="7" t="s">
        <v>26</v>
      </c>
      <c r="B7" s="10"/>
      <c r="D7" s="50"/>
      <c r="E7" s="2"/>
    </row>
    <row r="8" spans="1:5" ht="12.75" customHeight="1">
      <c r="A8" s="7"/>
      <c r="B8" s="6"/>
      <c r="C8" s="541" t="s">
        <v>63</v>
      </c>
      <c r="D8" s="542"/>
    </row>
    <row r="9" spans="1:5" ht="12.75" customHeight="1">
      <c r="A9" s="37" t="s">
        <v>153</v>
      </c>
      <c r="B9" s="6"/>
      <c r="C9" s="543"/>
      <c r="D9" s="544"/>
    </row>
    <row r="10" spans="1:5" ht="24" customHeight="1">
      <c r="A10" s="13" t="s">
        <v>198</v>
      </c>
      <c r="B10" s="14"/>
      <c r="C10" s="543"/>
      <c r="D10" s="544"/>
    </row>
    <row r="11" spans="1:5" ht="24.75" customHeight="1">
      <c r="A11" s="80" t="s">
        <v>200</v>
      </c>
      <c r="B11" s="6"/>
      <c r="C11" s="545"/>
      <c r="D11" s="546"/>
    </row>
    <row r="12" spans="1:5">
      <c r="A12" s="4" t="s">
        <v>199</v>
      </c>
      <c r="B12" s="6"/>
    </row>
    <row r="13" spans="1:5">
      <c r="A13" s="7" t="s">
        <v>88</v>
      </c>
      <c r="B13" s="6"/>
      <c r="C13" s="535" t="s">
        <v>115</v>
      </c>
      <c r="D13" s="547"/>
    </row>
    <row r="14" spans="1:5">
      <c r="A14" s="37" t="s">
        <v>89</v>
      </c>
      <c r="B14" s="6"/>
      <c r="C14" s="548"/>
      <c r="D14" s="549"/>
    </row>
    <row r="15" spans="1:5">
      <c r="A15" s="4" t="s">
        <v>90</v>
      </c>
      <c r="B15" s="6"/>
      <c r="C15" s="548"/>
      <c r="D15" s="549"/>
    </row>
    <row r="16" spans="1:5">
      <c r="A16" s="7"/>
      <c r="B16" s="6"/>
      <c r="C16" s="548"/>
      <c r="D16" s="549"/>
    </row>
    <row r="17" spans="1:4">
      <c r="A17" s="15" t="s">
        <v>201</v>
      </c>
      <c r="B17" s="6"/>
      <c r="C17" s="550"/>
      <c r="D17" s="551"/>
    </row>
    <row r="18" spans="1:4" ht="25.5">
      <c r="A18" s="37" t="s">
        <v>390</v>
      </c>
      <c r="B18" s="6"/>
    </row>
    <row r="19" spans="1:4">
      <c r="A19" s="7"/>
      <c r="B19" s="6"/>
    </row>
    <row r="20" spans="1:4">
      <c r="A20" s="7"/>
      <c r="B20" s="6"/>
      <c r="C20" s="535" t="s">
        <v>151</v>
      </c>
      <c r="D20" s="536"/>
    </row>
    <row r="21" spans="1:4">
      <c r="A21" s="7"/>
      <c r="B21" s="6"/>
      <c r="C21" s="537"/>
      <c r="D21" s="538"/>
    </row>
    <row r="22" spans="1:4">
      <c r="A22" s="7"/>
      <c r="B22" s="6"/>
      <c r="C22" s="537"/>
      <c r="D22" s="538"/>
    </row>
    <row r="23" spans="1:4">
      <c r="A23" s="7"/>
      <c r="B23" s="6"/>
      <c r="C23" s="537"/>
      <c r="D23" s="538"/>
    </row>
    <row r="24" spans="1:4">
      <c r="A24" s="7"/>
      <c r="B24" s="6"/>
      <c r="C24" s="539"/>
      <c r="D24" s="540"/>
    </row>
    <row r="25" spans="1:4">
      <c r="A25" s="15" t="s">
        <v>29</v>
      </c>
      <c r="B25" s="6"/>
    </row>
    <row r="26" spans="1:4" ht="25.5">
      <c r="A26" s="13" t="s">
        <v>396</v>
      </c>
      <c r="B26" s="6"/>
    </row>
    <row r="27" spans="1:4">
      <c r="A27" s="24"/>
      <c r="B27" s="6"/>
      <c r="C27" s="535" t="s">
        <v>150</v>
      </c>
      <c r="D27" s="536"/>
    </row>
    <row r="28" spans="1:4">
      <c r="B28" s="6"/>
      <c r="C28" s="537"/>
      <c r="D28" s="538"/>
    </row>
    <row r="29" spans="1:4">
      <c r="B29" s="6"/>
      <c r="C29" s="537"/>
      <c r="D29" s="538"/>
    </row>
    <row r="30" spans="1:4">
      <c r="B30" s="6"/>
      <c r="C30" s="537"/>
      <c r="D30" s="538"/>
    </row>
    <row r="31" spans="1:4">
      <c r="B31" s="6"/>
      <c r="C31" s="539"/>
      <c r="D31" s="540"/>
    </row>
    <row r="32" spans="1:4">
      <c r="B32" s="6"/>
    </row>
    <row r="33" spans="2:2">
      <c r="B33" s="6"/>
    </row>
    <row r="34" spans="2:2">
      <c r="B34" s="6"/>
    </row>
    <row r="35" spans="2:2">
      <c r="B35" s="6"/>
    </row>
    <row r="36" spans="2:2">
      <c r="B36" s="6"/>
    </row>
    <row r="37" spans="2:2">
      <c r="B37" s="6"/>
    </row>
    <row r="38" spans="2:2">
      <c r="B38" s="6"/>
    </row>
  </sheetData>
  <mergeCells count="5">
    <mergeCell ref="C27:D31"/>
    <mergeCell ref="C3:C4"/>
    <mergeCell ref="C8:D11"/>
    <mergeCell ref="C13:D17"/>
    <mergeCell ref="C20:D24"/>
  </mergeCells>
  <phoneticPr fontId="0" type="noConversion"/>
  <hyperlinks>
    <hyperlink ref="C3:C4" location="Index!A1" display="Home"/>
    <hyperlink ref="C8:D11" location="'Historic Capex by Category'!A1" display="Link to Historic Capex by category - Table 3.1"/>
    <hyperlink ref="C20:D24" location="'Hist Capex - Network'!A1" display="Link to Historic Capex - Network - Table 3.3"/>
    <hyperlink ref="C13:D17" location="'Hist Capex by Asset Class '!A1" display="Link to Historic Capex by Asset Class - Table 3.2"/>
    <hyperlink ref="C27:D31" location="'Hist Capex - Non-Network'!A1" display="Link to Historic Capex - Non-Network - Table 3.4"/>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dimension ref="A1:E35"/>
  <sheetViews>
    <sheetView zoomScaleNormal="100" workbookViewId="0"/>
  </sheetViews>
  <sheetFormatPr defaultRowHeight="12.75"/>
  <cols>
    <col min="1" max="1" width="90.42578125" customWidth="1"/>
    <col min="2" max="2" width="7.28515625" bestFit="1" customWidth="1"/>
  </cols>
  <sheetData>
    <row r="1" spans="1:5" ht="15">
      <c r="A1" s="19" t="s">
        <v>155</v>
      </c>
      <c r="B1" s="6"/>
    </row>
    <row r="2" spans="1:5">
      <c r="A2" s="8"/>
      <c r="B2" s="6"/>
    </row>
    <row r="3" spans="1:5" ht="25.5" customHeight="1">
      <c r="A3" s="16" t="s">
        <v>71</v>
      </c>
      <c r="C3" s="521" t="s">
        <v>0</v>
      </c>
    </row>
    <row r="4" spans="1:5">
      <c r="A4" s="7"/>
      <c r="C4" s="522"/>
    </row>
    <row r="5" spans="1:5" ht="38.25">
      <c r="A5" s="74" t="s">
        <v>156</v>
      </c>
      <c r="B5" s="10"/>
      <c r="C5" s="2"/>
      <c r="D5" s="2"/>
      <c r="E5" s="2"/>
    </row>
    <row r="6" spans="1:5" ht="15">
      <c r="A6" s="4"/>
      <c r="B6" s="10"/>
      <c r="C6" s="2"/>
      <c r="D6" s="50"/>
      <c r="E6" s="2"/>
    </row>
    <row r="7" spans="1:5" ht="15" customHeight="1">
      <c r="A7" s="4" t="s">
        <v>26</v>
      </c>
      <c r="B7" s="10"/>
      <c r="C7" s="535" t="s">
        <v>80</v>
      </c>
      <c r="D7" s="536"/>
      <c r="E7" s="2"/>
    </row>
    <row r="8" spans="1:5" ht="12.75" customHeight="1">
      <c r="A8" s="4"/>
      <c r="B8" s="6"/>
      <c r="C8" s="537"/>
      <c r="D8" s="538"/>
    </row>
    <row r="9" spans="1:5" ht="12.75" customHeight="1">
      <c r="A9" s="7" t="s">
        <v>157</v>
      </c>
      <c r="B9" s="6"/>
      <c r="C9" s="537"/>
      <c r="D9" s="538"/>
    </row>
    <row r="10" spans="1:5" ht="14.25" customHeight="1">
      <c r="A10" s="75" t="s">
        <v>177</v>
      </c>
      <c r="B10" s="14"/>
      <c r="C10" s="537"/>
      <c r="D10" s="538"/>
    </row>
    <row r="11" spans="1:5" ht="12.75" customHeight="1">
      <c r="A11" s="75" t="s">
        <v>158</v>
      </c>
      <c r="B11" s="6"/>
      <c r="C11" s="539"/>
      <c r="D11" s="540"/>
    </row>
    <row r="12" spans="1:5">
      <c r="A12" s="75"/>
      <c r="B12" s="6"/>
    </row>
    <row r="13" spans="1:5">
      <c r="A13" s="7"/>
      <c r="B13" s="6"/>
    </row>
    <row r="14" spans="1:5">
      <c r="A14" s="7" t="s">
        <v>27</v>
      </c>
      <c r="B14" s="6"/>
      <c r="C14" s="535" t="s">
        <v>114</v>
      </c>
      <c r="D14" s="547"/>
    </row>
    <row r="15" spans="1:5">
      <c r="A15" s="7"/>
      <c r="B15" s="6"/>
      <c r="C15" s="548"/>
      <c r="D15" s="549"/>
    </row>
    <row r="16" spans="1:5">
      <c r="A16" s="7" t="s">
        <v>159</v>
      </c>
      <c r="B16" s="6"/>
      <c r="C16" s="548"/>
      <c r="D16" s="549"/>
    </row>
    <row r="17" spans="1:4">
      <c r="A17" s="7" t="s">
        <v>160</v>
      </c>
      <c r="B17" s="6"/>
      <c r="C17" s="548"/>
      <c r="D17" s="549"/>
    </row>
    <row r="18" spans="1:4">
      <c r="A18" s="7" t="s">
        <v>154</v>
      </c>
      <c r="B18" s="6"/>
      <c r="C18" s="550"/>
      <c r="D18" s="551"/>
    </row>
    <row r="19" spans="1:4">
      <c r="A19" s="552" t="s">
        <v>161</v>
      </c>
      <c r="B19" s="6"/>
    </row>
    <row r="20" spans="1:4">
      <c r="A20" s="552"/>
      <c r="B20" s="6"/>
    </row>
    <row r="21" spans="1:4">
      <c r="A21" s="9"/>
      <c r="B21" s="6"/>
      <c r="C21" s="535" t="s">
        <v>163</v>
      </c>
      <c r="D21" s="536"/>
    </row>
    <row r="22" spans="1:4">
      <c r="A22" s="15" t="s">
        <v>162</v>
      </c>
      <c r="B22" s="6"/>
      <c r="C22" s="537"/>
      <c r="D22" s="538"/>
    </row>
    <row r="23" spans="1:4" ht="25.5">
      <c r="A23" s="16" t="s">
        <v>391</v>
      </c>
      <c r="B23" s="6"/>
      <c r="C23" s="537"/>
      <c r="D23" s="538"/>
    </row>
    <row r="24" spans="1:4">
      <c r="A24" s="7" t="s">
        <v>392</v>
      </c>
      <c r="B24" s="6"/>
      <c r="C24" s="537"/>
      <c r="D24" s="538"/>
    </row>
    <row r="25" spans="1:4">
      <c r="A25" s="7" t="s">
        <v>393</v>
      </c>
      <c r="B25" s="6"/>
      <c r="C25" s="539"/>
      <c r="D25" s="540"/>
    </row>
    <row r="26" spans="1:4">
      <c r="A26" s="7" t="s">
        <v>394</v>
      </c>
      <c r="B26" s="6"/>
    </row>
    <row r="27" spans="1:4">
      <c r="A27" s="7"/>
      <c r="B27" s="6"/>
      <c r="D27" s="1"/>
    </row>
    <row r="28" spans="1:4">
      <c r="A28" s="22"/>
      <c r="B28" s="6"/>
      <c r="C28" s="535" t="s">
        <v>164</v>
      </c>
      <c r="D28" s="536"/>
    </row>
    <row r="29" spans="1:4">
      <c r="A29" s="51"/>
      <c r="B29" s="6"/>
      <c r="C29" s="537"/>
      <c r="D29" s="538"/>
    </row>
    <row r="30" spans="1:4">
      <c r="A30" s="51"/>
      <c r="B30" s="6"/>
      <c r="C30" s="537"/>
      <c r="D30" s="538"/>
    </row>
    <row r="31" spans="1:4">
      <c r="A31" s="51"/>
      <c r="B31" s="6"/>
      <c r="C31" s="537"/>
      <c r="D31" s="538"/>
    </row>
    <row r="32" spans="1:4">
      <c r="A32" s="51"/>
      <c r="B32" s="6"/>
      <c r="C32" s="539"/>
      <c r="D32" s="540"/>
    </row>
    <row r="33" spans="1:2">
      <c r="A33" s="15" t="s">
        <v>29</v>
      </c>
      <c r="B33" s="6"/>
    </row>
    <row r="34" spans="1:2" ht="25.5">
      <c r="A34" s="13" t="s">
        <v>395</v>
      </c>
      <c r="B34" s="6"/>
    </row>
    <row r="35" spans="1:2">
      <c r="A35" s="24"/>
      <c r="B35" s="6"/>
    </row>
  </sheetData>
  <mergeCells count="6">
    <mergeCell ref="C28:D32"/>
    <mergeCell ref="A19:A20"/>
    <mergeCell ref="C7:D11"/>
    <mergeCell ref="C3:C4"/>
    <mergeCell ref="C21:D25"/>
    <mergeCell ref="C14:D18"/>
  </mergeCells>
  <phoneticPr fontId="0" type="noConversion"/>
  <hyperlinks>
    <hyperlink ref="C3:C4" location="Index!A1" display="Home"/>
    <hyperlink ref="C7:D11" location="'Forecast Capex by Category'!A1" display="Link to Forecast Capex by category - Table 4.1"/>
    <hyperlink ref="C21:D25" location="'Forecast Capex - Network'!A1" display="Link to Forecast Capex - Network - Table 4.3"/>
    <hyperlink ref="C14:D18" location="'Forecast Capex by Asset Class'!A1" display="Link to Forecast by Asset Class - Table 4.2"/>
    <hyperlink ref="C28:D32" location="'Forecast Capex - Non-Network'!A1" display="Link to Forecast Capex - Non-Network - Table 4.4"/>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dimension ref="A1:Q52"/>
  <sheetViews>
    <sheetView zoomScaleNormal="100" workbookViewId="0"/>
  </sheetViews>
  <sheetFormatPr defaultRowHeight="12.75"/>
  <cols>
    <col min="1" max="1" width="25.5703125" customWidth="1"/>
    <col min="2" max="2" width="79" bestFit="1" customWidth="1"/>
    <col min="6" max="6" width="13.7109375" customWidth="1"/>
    <col min="15" max="15" width="1.85546875" customWidth="1"/>
    <col min="16" max="16" width="9.140625" hidden="1" customWidth="1"/>
    <col min="17" max="17" width="2" hidden="1" customWidth="1"/>
    <col min="19" max="19" width="6.85546875" customWidth="1"/>
  </cols>
  <sheetData>
    <row r="1" spans="1:4" ht="15.75">
      <c r="A1" s="20" t="s">
        <v>86</v>
      </c>
      <c r="B1" s="12"/>
    </row>
    <row r="2" spans="1:4" ht="25.5" customHeight="1">
      <c r="A2" s="554" t="s">
        <v>256</v>
      </c>
      <c r="B2" s="555"/>
    </row>
    <row r="3" spans="1:4" ht="38.25">
      <c r="A3" s="29" t="s">
        <v>45</v>
      </c>
      <c r="B3" s="70" t="s">
        <v>178</v>
      </c>
      <c r="D3" s="521" t="s">
        <v>0</v>
      </c>
    </row>
    <row r="4" spans="1:4" ht="25.5">
      <c r="A4" s="23"/>
      <c r="B4" s="27" t="s">
        <v>184</v>
      </c>
      <c r="D4" s="553"/>
    </row>
    <row r="5" spans="1:4" ht="38.25">
      <c r="A5" s="22"/>
      <c r="B5" s="71" t="s">
        <v>179</v>
      </c>
      <c r="D5" s="522"/>
    </row>
    <row r="6" spans="1:4" ht="12.75" customHeight="1">
      <c r="A6" s="24"/>
      <c r="B6" s="25"/>
      <c r="D6" s="30"/>
    </row>
    <row r="7" spans="1:4">
      <c r="A7" s="22" t="s">
        <v>185</v>
      </c>
      <c r="B7" s="7" t="s">
        <v>46</v>
      </c>
    </row>
    <row r="8" spans="1:4">
      <c r="A8" s="7"/>
      <c r="B8" s="7" t="s">
        <v>261</v>
      </c>
    </row>
    <row r="9" spans="1:4" ht="25.5" customHeight="1">
      <c r="A9" s="7"/>
      <c r="B9" s="37" t="s">
        <v>180</v>
      </c>
    </row>
    <row r="10" spans="1:4" ht="25.5" customHeight="1">
      <c r="A10" s="7"/>
      <c r="B10" s="13" t="s">
        <v>260</v>
      </c>
    </row>
    <row r="11" spans="1:4">
      <c r="A11" s="7"/>
      <c r="B11" s="4" t="s">
        <v>259</v>
      </c>
    </row>
    <row r="12" spans="1:4" ht="25.5">
      <c r="A12" s="9"/>
      <c r="B12" s="13" t="s">
        <v>258</v>
      </c>
    </row>
    <row r="13" spans="1:4" ht="51">
      <c r="A13" s="22" t="s">
        <v>186</v>
      </c>
      <c r="B13" s="29" t="s">
        <v>405</v>
      </c>
    </row>
    <row r="14" spans="1:4" ht="25.5">
      <c r="A14" s="88"/>
      <c r="B14" s="23" t="s">
        <v>403</v>
      </c>
    </row>
    <row r="15" spans="1:4" ht="25.5">
      <c r="A15" s="7"/>
      <c r="B15" s="81" t="s">
        <v>165</v>
      </c>
    </row>
    <row r="16" spans="1:4" ht="15.75" customHeight="1">
      <c r="A16" s="7"/>
      <c r="B16" s="22" t="s">
        <v>47</v>
      </c>
    </row>
    <row r="17" spans="1:2" ht="29.25" customHeight="1">
      <c r="A17" s="7"/>
      <c r="B17" s="23" t="s">
        <v>166</v>
      </c>
    </row>
    <row r="18" spans="1:2">
      <c r="A18" s="7"/>
      <c r="B18" s="23" t="s">
        <v>399</v>
      </c>
    </row>
    <row r="19" spans="1:2" ht="25.5">
      <c r="A19" s="7"/>
      <c r="B19" s="23" t="s">
        <v>400</v>
      </c>
    </row>
    <row r="20" spans="1:2">
      <c r="A20" s="7"/>
      <c r="B20" s="23" t="s">
        <v>401</v>
      </c>
    </row>
    <row r="21" spans="1:2">
      <c r="A21" s="7"/>
      <c r="B21" s="23" t="s">
        <v>402</v>
      </c>
    </row>
    <row r="22" spans="1:2" ht="15.75" customHeight="1">
      <c r="A22" s="7"/>
      <c r="B22" s="23" t="s">
        <v>66</v>
      </c>
    </row>
    <row r="23" spans="1:2">
      <c r="A23" s="7"/>
      <c r="B23" s="23" t="s">
        <v>67</v>
      </c>
    </row>
    <row r="24" spans="1:2" ht="25.5">
      <c r="A24" s="9"/>
      <c r="B24" s="28" t="s">
        <v>404</v>
      </c>
    </row>
    <row r="25" spans="1:2" ht="18.75" customHeight="1"/>
    <row r="26" spans="1:2" ht="12.75" customHeight="1"/>
    <row r="27" spans="1:2" ht="18.75" customHeight="1"/>
    <row r="28" spans="1:2" ht="12.75" customHeight="1"/>
    <row r="29" spans="1:2" ht="18.75" customHeight="1"/>
    <row r="30" spans="1:2" ht="12.75" customHeight="1"/>
    <row r="31" spans="1:2" ht="18.75" customHeight="1"/>
    <row r="32" spans="1:2" ht="13.5" customHeight="1"/>
    <row r="33" ht="18.75" customHeight="1"/>
    <row r="34" ht="12.75" customHeight="1"/>
    <row r="35" ht="18.75" customHeight="1"/>
    <row r="36" ht="12.75" customHeight="1"/>
    <row r="37" ht="18.75" customHeight="1"/>
    <row r="38" ht="12.75" customHeight="1"/>
    <row r="39" ht="18.75" customHeight="1"/>
    <row r="40" ht="12.75" customHeight="1"/>
    <row r="41" ht="18.75" customHeight="1"/>
    <row r="42" ht="12.75" customHeight="1"/>
    <row r="43" ht="18.75" customHeight="1"/>
    <row r="44" ht="12.75" customHeight="1"/>
    <row r="45" ht="18.75" customHeight="1"/>
    <row r="46" ht="15" customHeight="1"/>
    <row r="47" ht="18.75" customHeight="1"/>
    <row r="48" ht="18.75" customHeight="1"/>
    <row r="49" spans="2:2" ht="18.75" customHeight="1"/>
    <row r="50" spans="2:2" ht="18.75" customHeight="1"/>
    <row r="52" spans="2:2" ht="15">
      <c r="B52" s="18"/>
    </row>
  </sheetData>
  <mergeCells count="2">
    <mergeCell ref="D3:D5"/>
    <mergeCell ref="A2:B2"/>
  </mergeCells>
  <phoneticPr fontId="0" type="noConversion"/>
  <hyperlinks>
    <hyperlink ref="D3:D5" location="Index!A1" display="Home"/>
  </hyperlinks>
  <pageMargins left="0.75" right="0.75" top="1" bottom="1" header="0.5" footer="0.5"/>
  <pageSetup paperSize="9" scale="84" orientation="portrait" r:id="rId1"/>
  <headerFooter alignWithMargins="0"/>
  <rowBreaks count="1" manualBreakCount="1">
    <brk id="21" max="16383" man="1"/>
  </rowBreaks>
  <colBreaks count="1" manualBreakCount="1">
    <brk id="2" max="46" man="1"/>
  </colBreaks>
</worksheet>
</file>

<file path=xl/worksheets/sheet26.xml><?xml version="1.0" encoding="utf-8"?>
<worksheet xmlns="http://schemas.openxmlformats.org/spreadsheetml/2006/main" xmlns:r="http://schemas.openxmlformats.org/officeDocument/2006/relationships">
  <dimension ref="A1:H35"/>
  <sheetViews>
    <sheetView zoomScaleNormal="100" workbookViewId="0"/>
  </sheetViews>
  <sheetFormatPr defaultRowHeight="12.75"/>
  <cols>
    <col min="1" max="1" width="27.5703125" customWidth="1"/>
    <col min="2" max="2" width="89.42578125" customWidth="1"/>
    <col min="6" max="6" width="11.5703125" customWidth="1"/>
    <col min="7" max="7" width="12" customWidth="1"/>
  </cols>
  <sheetData>
    <row r="1" spans="1:8" ht="15.75">
      <c r="A1" s="20" t="s">
        <v>167</v>
      </c>
      <c r="B1" s="12"/>
    </row>
    <row r="2" spans="1:8">
      <c r="A2" s="554" t="s">
        <v>256</v>
      </c>
      <c r="B2" s="555"/>
    </row>
    <row r="3" spans="1:8" ht="25.5">
      <c r="A3" s="29" t="s">
        <v>45</v>
      </c>
      <c r="B3" s="21" t="s">
        <v>262</v>
      </c>
      <c r="D3" s="521" t="s">
        <v>0</v>
      </c>
    </row>
    <row r="4" spans="1:8" ht="25.5">
      <c r="A4" s="22"/>
      <c r="B4" s="27" t="s">
        <v>191</v>
      </c>
      <c r="D4" s="522"/>
      <c r="H4" s="6"/>
    </row>
    <row r="5" spans="1:8" ht="25.5">
      <c r="A5" s="7"/>
      <c r="B5" s="13" t="s">
        <v>48</v>
      </c>
      <c r="H5" s="6"/>
    </row>
    <row r="6" spans="1:8">
      <c r="A6" s="22"/>
      <c r="B6" s="7"/>
      <c r="H6" s="6"/>
    </row>
    <row r="7" spans="1:8">
      <c r="A7" s="82" t="s">
        <v>168</v>
      </c>
      <c r="B7" s="26" t="s">
        <v>46</v>
      </c>
    </row>
    <row r="8" spans="1:8">
      <c r="A8" s="7"/>
      <c r="B8" s="7" t="s">
        <v>261</v>
      </c>
    </row>
    <row r="9" spans="1:8">
      <c r="A9" s="7"/>
      <c r="B9" s="7" t="s">
        <v>169</v>
      </c>
    </row>
    <row r="10" spans="1:8">
      <c r="A10" s="7"/>
      <c r="B10" s="7" t="s">
        <v>264</v>
      </c>
    </row>
    <row r="11" spans="1:8" ht="51">
      <c r="A11" s="7"/>
      <c r="B11" s="37" t="s">
        <v>192</v>
      </c>
    </row>
    <row r="12" spans="1:8" ht="25.5">
      <c r="A12" s="7"/>
      <c r="B12" s="13" t="s">
        <v>257</v>
      </c>
    </row>
    <row r="13" spans="1:8">
      <c r="A13" s="7"/>
      <c r="B13" s="13" t="s">
        <v>263</v>
      </c>
    </row>
    <row r="14" spans="1:8">
      <c r="A14" s="7"/>
      <c r="B14" s="13" t="s">
        <v>258</v>
      </c>
    </row>
    <row r="15" spans="1:8">
      <c r="A15" s="82" t="s">
        <v>49</v>
      </c>
      <c r="B15" s="29" t="s">
        <v>193</v>
      </c>
    </row>
    <row r="16" spans="1:8" ht="38.25">
      <c r="A16" s="7"/>
      <c r="B16" s="23" t="s">
        <v>50</v>
      </c>
    </row>
    <row r="17" spans="1:4">
      <c r="A17" s="7"/>
      <c r="B17" s="23" t="s">
        <v>65</v>
      </c>
    </row>
    <row r="18" spans="1:4">
      <c r="A18" s="7"/>
      <c r="B18" s="23" t="s">
        <v>409</v>
      </c>
    </row>
    <row r="19" spans="1:4" ht="25.5">
      <c r="A19" s="7"/>
      <c r="B19" s="23" t="s">
        <v>406</v>
      </c>
      <c r="D19">
        <f>29*2.54</f>
        <v>73.66</v>
      </c>
    </row>
    <row r="20" spans="1:4">
      <c r="A20" s="7"/>
      <c r="B20" s="22" t="s">
        <v>194</v>
      </c>
    </row>
    <row r="21" spans="1:4">
      <c r="A21" s="7"/>
      <c r="B21" s="22" t="s">
        <v>170</v>
      </c>
    </row>
    <row r="22" spans="1:4" ht="25.5">
      <c r="A22" s="7"/>
      <c r="B22" s="23" t="s">
        <v>195</v>
      </c>
    </row>
    <row r="23" spans="1:4">
      <c r="A23" s="7"/>
      <c r="B23" s="23" t="s">
        <v>408</v>
      </c>
    </row>
    <row r="24" spans="1:4">
      <c r="A24" s="7"/>
      <c r="B24" s="23" t="s">
        <v>407</v>
      </c>
    </row>
    <row r="25" spans="1:4" ht="25.5">
      <c r="A25" s="9"/>
      <c r="B25" s="28" t="s">
        <v>398</v>
      </c>
    </row>
    <row r="29" spans="1:4" ht="18.75" customHeight="1"/>
    <row r="31" spans="1:4" ht="18.75" customHeight="1"/>
    <row r="33" ht="18.75" customHeight="1"/>
    <row r="35" ht="18.75" customHeight="1"/>
  </sheetData>
  <mergeCells count="2">
    <mergeCell ref="D3:D4"/>
    <mergeCell ref="A2:B2"/>
  </mergeCells>
  <phoneticPr fontId="0" type="noConversion"/>
  <hyperlinks>
    <hyperlink ref="D3:D4" location="Index!A1" display="Home"/>
  </hyperlinks>
  <pageMargins left="0.75" right="0.75" top="1" bottom="1" header="0.5" footer="0.5"/>
  <pageSetup paperSize="9" scale="75" orientation="portrait" r:id="rId1"/>
  <headerFooter alignWithMargins="0"/>
  <colBreaks count="1" manualBreakCount="1">
    <brk id="2" max="24" man="1"/>
  </colBreaks>
</worksheet>
</file>

<file path=xl/worksheets/sheet27.xml><?xml version="1.0" encoding="utf-8"?>
<worksheet xmlns="http://schemas.openxmlformats.org/spreadsheetml/2006/main" xmlns:r="http://schemas.openxmlformats.org/officeDocument/2006/relationships">
  <dimension ref="A1:H34"/>
  <sheetViews>
    <sheetView zoomScaleNormal="100" workbookViewId="0"/>
  </sheetViews>
  <sheetFormatPr defaultRowHeight="12.75"/>
  <cols>
    <col min="1" max="1" width="27.5703125" customWidth="1"/>
    <col min="2" max="2" width="89.42578125" customWidth="1"/>
    <col min="6" max="6" width="11.5703125" customWidth="1"/>
    <col min="7" max="7" width="12" customWidth="1"/>
  </cols>
  <sheetData>
    <row r="1" spans="1:8" ht="15.75">
      <c r="A1" s="20" t="s">
        <v>171</v>
      </c>
      <c r="B1" s="12"/>
    </row>
    <row r="2" spans="1:8">
      <c r="A2" s="556" t="s">
        <v>256</v>
      </c>
      <c r="B2" s="557"/>
    </row>
    <row r="3" spans="1:8" ht="25.5">
      <c r="A3" s="29" t="s">
        <v>45</v>
      </c>
      <c r="B3" s="21" t="s">
        <v>212</v>
      </c>
      <c r="D3" s="521" t="s">
        <v>0</v>
      </c>
    </row>
    <row r="4" spans="1:8" ht="25.5">
      <c r="A4" s="22"/>
      <c r="B4" s="27" t="s">
        <v>191</v>
      </c>
      <c r="D4" s="522"/>
      <c r="H4" s="6"/>
    </row>
    <row r="5" spans="1:8">
      <c r="A5" s="7"/>
      <c r="B5" s="13"/>
      <c r="H5" s="6"/>
    </row>
    <row r="6" spans="1:8">
      <c r="A6" s="22"/>
      <c r="B6" s="7"/>
      <c r="D6" s="535" t="s">
        <v>81</v>
      </c>
      <c r="E6" s="547"/>
      <c r="H6" s="6"/>
    </row>
    <row r="7" spans="1:8">
      <c r="A7" s="82" t="s">
        <v>168</v>
      </c>
      <c r="B7" s="26" t="s">
        <v>46</v>
      </c>
      <c r="D7" s="548"/>
      <c r="E7" s="549"/>
    </row>
    <row r="8" spans="1:8">
      <c r="A8" s="7"/>
      <c r="B8" s="7" t="s">
        <v>261</v>
      </c>
      <c r="D8" s="548"/>
      <c r="E8" s="549"/>
    </row>
    <row r="9" spans="1:8">
      <c r="A9" s="7"/>
      <c r="B9" s="7" t="s">
        <v>169</v>
      </c>
      <c r="D9" s="548"/>
      <c r="E9" s="549"/>
    </row>
    <row r="10" spans="1:8">
      <c r="A10" s="7"/>
      <c r="B10" s="7" t="s">
        <v>91</v>
      </c>
      <c r="D10" s="548"/>
      <c r="E10" s="549"/>
    </row>
    <row r="11" spans="1:8">
      <c r="A11" s="7"/>
      <c r="B11" s="13" t="s">
        <v>68</v>
      </c>
      <c r="D11" s="550"/>
      <c r="E11" s="551"/>
    </row>
    <row r="12" spans="1:8" ht="25.5">
      <c r="A12" s="7"/>
      <c r="B12" s="13" t="s">
        <v>257</v>
      </c>
    </row>
    <row r="13" spans="1:8" ht="52.5" customHeight="1">
      <c r="A13" s="7"/>
      <c r="B13" s="25" t="s">
        <v>265</v>
      </c>
    </row>
    <row r="14" spans="1:8" ht="14.25" customHeight="1">
      <c r="A14" s="82" t="s">
        <v>49</v>
      </c>
      <c r="B14" s="29" t="s">
        <v>193</v>
      </c>
    </row>
    <row r="15" spans="1:8" ht="25.5" customHeight="1">
      <c r="A15" s="7"/>
      <c r="B15" s="23" t="s">
        <v>50</v>
      </c>
    </row>
    <row r="16" spans="1:8">
      <c r="A16" s="7"/>
      <c r="B16" s="23" t="s">
        <v>65</v>
      </c>
    </row>
    <row r="17" spans="1:3">
      <c r="A17" s="7"/>
      <c r="B17" s="23" t="s">
        <v>409</v>
      </c>
    </row>
    <row r="18" spans="1:3" ht="27.75" customHeight="1">
      <c r="A18" s="7"/>
      <c r="B18" s="23" t="s">
        <v>406</v>
      </c>
    </row>
    <row r="19" spans="1:3">
      <c r="A19" s="7"/>
      <c r="B19" s="22" t="s">
        <v>194</v>
      </c>
    </row>
    <row r="20" spans="1:3" ht="20.100000000000001" customHeight="1">
      <c r="A20" s="7"/>
      <c r="B20" s="22" t="s">
        <v>170</v>
      </c>
    </row>
    <row r="21" spans="1:3" ht="27.75" customHeight="1">
      <c r="A21" s="7"/>
      <c r="B21" s="23" t="s">
        <v>195</v>
      </c>
    </row>
    <row r="22" spans="1:3">
      <c r="A22" s="7"/>
      <c r="B22" s="23" t="s">
        <v>408</v>
      </c>
    </row>
    <row r="23" spans="1:3" ht="17.25" customHeight="1">
      <c r="A23" s="7"/>
      <c r="B23" s="23" t="s">
        <v>407</v>
      </c>
    </row>
    <row r="24" spans="1:3" ht="25.5">
      <c r="A24" s="9"/>
      <c r="B24" s="28" t="s">
        <v>398</v>
      </c>
    </row>
    <row r="25" spans="1:3" ht="20.100000000000001" customHeight="1">
      <c r="B25" s="87"/>
      <c r="C25" s="36"/>
    </row>
    <row r="26" spans="1:3" ht="20.100000000000001" customHeight="1"/>
    <row r="27" spans="1:3" ht="20.100000000000001" customHeight="1"/>
    <row r="28" spans="1:3" ht="20.100000000000001" customHeight="1"/>
    <row r="29" spans="1:3" ht="20.100000000000001" customHeight="1"/>
    <row r="30" spans="1:3" ht="20.100000000000001" customHeight="1"/>
    <row r="31" spans="1:3" ht="20.100000000000001" customHeight="1"/>
    <row r="32" spans="1:3" ht="20.100000000000001" customHeight="1"/>
    <row r="33" ht="20.100000000000001" customHeight="1"/>
    <row r="34" ht="18.75" customHeight="1"/>
  </sheetData>
  <mergeCells count="3">
    <mergeCell ref="D3:D4"/>
    <mergeCell ref="D6:E11"/>
    <mergeCell ref="A2:B2"/>
  </mergeCells>
  <phoneticPr fontId="0" type="noConversion"/>
  <hyperlinks>
    <hyperlink ref="D3:D4" location="Index!A1" display="Home"/>
    <hyperlink ref="C25" location="'Historic Capex by Asset Class'!A1" display="Return to Historic Capex by Asset Class"/>
    <hyperlink ref="D6:E11" location="'Commentary on Forecast Capex'!A1" display="Link to Forecast Capex commentary - Table 6.3"/>
  </hyperlinks>
  <pageMargins left="0.75" right="0.75" top="1" bottom="1" header="0.5" footer="0.5"/>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2:BT107"/>
  <sheetViews>
    <sheetView zoomScale="75" workbookViewId="0">
      <selection activeCell="L18" sqref="L18"/>
    </sheetView>
  </sheetViews>
  <sheetFormatPr defaultRowHeight="16.5" outlineLevelRow="1"/>
  <cols>
    <col min="1" max="1" width="3.5703125" style="89" customWidth="1"/>
    <col min="2" max="2" width="42" style="89" customWidth="1"/>
    <col min="3" max="3" width="22.42578125" style="89" customWidth="1"/>
    <col min="4" max="4" width="8.5703125" style="89" bestFit="1" customWidth="1"/>
    <col min="5" max="5" width="18.42578125" style="89" bestFit="1" customWidth="1"/>
    <col min="6" max="6" width="12" style="89" bestFit="1" customWidth="1"/>
    <col min="7" max="7" width="5.7109375" style="89" customWidth="1"/>
    <col min="8" max="8" width="8.5703125" style="89" bestFit="1" customWidth="1"/>
    <col min="9" max="9" width="5.7109375" style="89" customWidth="1"/>
    <col min="10" max="10" width="14.5703125" style="89" bestFit="1" customWidth="1"/>
    <col min="11" max="11" width="5.7109375" style="89" customWidth="1"/>
    <col min="12" max="12" width="60.7109375" style="89" customWidth="1"/>
    <col min="13" max="13" width="16" style="89" bestFit="1" customWidth="1"/>
    <col min="14" max="14" width="10.28515625" style="89" bestFit="1" customWidth="1"/>
    <col min="15" max="15" width="14.42578125" style="89" customWidth="1"/>
    <col min="16" max="96" width="5.7109375" style="89" customWidth="1"/>
    <col min="97" max="16384" width="9.140625" style="89"/>
  </cols>
  <sheetData>
    <row r="2" spans="2:72" ht="12.75" customHeight="1">
      <c r="B2" s="91"/>
      <c r="D2" s="433" t="s">
        <v>0</v>
      </c>
      <c r="E2" s="94"/>
      <c r="F2" s="444" t="s">
        <v>60</v>
      </c>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row>
    <row r="3" spans="2:72" ht="12.75" customHeight="1">
      <c r="B3" s="91" t="s">
        <v>37</v>
      </c>
      <c r="D3" s="434"/>
      <c r="F3" s="444"/>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row>
    <row r="4" spans="2:72" ht="17.25" thickBot="1">
      <c r="B4" s="91"/>
      <c r="K4" s="93"/>
      <c r="L4" s="132"/>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row>
    <row r="5" spans="2:72" ht="24.75" customHeight="1" thickBot="1">
      <c r="B5" s="258" t="s">
        <v>292</v>
      </c>
      <c r="D5" s="438" t="s">
        <v>253</v>
      </c>
      <c r="E5" s="439"/>
      <c r="F5" s="439"/>
      <c r="G5" s="440"/>
      <c r="H5" s="440"/>
      <c r="I5" s="440"/>
      <c r="J5" s="440"/>
      <c r="K5" s="104"/>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row>
    <row r="6" spans="2:72" ht="12.75" customHeight="1">
      <c r="D6" s="441" t="s">
        <v>1</v>
      </c>
      <c r="E6" s="442"/>
      <c r="F6" s="443"/>
      <c r="G6" s="134"/>
      <c r="H6" s="135"/>
      <c r="I6" s="136"/>
      <c r="J6" s="137"/>
      <c r="K6" s="138"/>
      <c r="L6" s="93"/>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row>
    <row r="7" spans="2:72" ht="33">
      <c r="B7" s="139" t="s">
        <v>2</v>
      </c>
      <c r="D7" s="140" t="s">
        <v>3</v>
      </c>
      <c r="E7" s="140" t="s">
        <v>4</v>
      </c>
      <c r="F7" s="141" t="s">
        <v>5</v>
      </c>
      <c r="G7" s="142"/>
      <c r="H7" s="143" t="s">
        <v>7</v>
      </c>
      <c r="I7" s="144"/>
      <c r="J7" s="145" t="s">
        <v>6</v>
      </c>
      <c r="K7" s="146"/>
      <c r="L7" s="100" t="s">
        <v>120</v>
      </c>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row>
    <row r="8" spans="2:72" s="94" customFormat="1">
      <c r="B8" s="101" t="s">
        <v>223</v>
      </c>
      <c r="D8" s="147"/>
      <c r="E8" s="147"/>
      <c r="F8" s="147"/>
      <c r="G8" s="148"/>
      <c r="H8" s="147"/>
      <c r="I8" s="149"/>
      <c r="J8" s="147"/>
      <c r="K8" s="150"/>
      <c r="L8" s="15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row>
    <row r="9" spans="2:72">
      <c r="B9" s="103" t="s">
        <v>94</v>
      </c>
      <c r="C9" s="94"/>
      <c r="D9" s="152"/>
      <c r="E9" s="152"/>
      <c r="F9" s="152"/>
      <c r="G9" s="148"/>
      <c r="H9" s="152"/>
      <c r="I9" s="153"/>
      <c r="J9" s="152"/>
      <c r="K9" s="146"/>
      <c r="L9" s="105"/>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row>
    <row r="10" spans="2:72">
      <c r="B10" s="106" t="s">
        <v>98</v>
      </c>
      <c r="C10" s="94"/>
      <c r="D10" s="152"/>
      <c r="E10" s="152"/>
      <c r="F10" s="152"/>
      <c r="G10" s="148"/>
      <c r="H10" s="152"/>
      <c r="I10" s="153"/>
      <c r="J10" s="152"/>
      <c r="K10" s="146"/>
      <c r="L10" s="105"/>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row>
    <row r="11" spans="2:72">
      <c r="B11" s="107" t="s">
        <v>95</v>
      </c>
      <c r="C11" s="94"/>
      <c r="D11" s="250"/>
      <c r="E11" s="250"/>
      <c r="F11" s="250"/>
      <c r="G11" s="148"/>
      <c r="H11" s="165"/>
      <c r="I11" s="153"/>
      <c r="J11" s="165"/>
      <c r="K11" s="146"/>
      <c r="L11" s="105"/>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row>
    <row r="12" spans="2:72">
      <c r="B12" s="107" t="s">
        <v>82</v>
      </c>
      <c r="C12" s="155"/>
      <c r="D12" s="250"/>
      <c r="E12" s="250"/>
      <c r="F12" s="250"/>
      <c r="G12" s="148"/>
      <c r="H12" s="165"/>
      <c r="I12" s="153"/>
      <c r="J12" s="165"/>
      <c r="K12" s="146"/>
      <c r="L12" s="105"/>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row>
    <row r="13" spans="2:72">
      <c r="B13" s="108" t="s">
        <v>96</v>
      </c>
      <c r="C13" s="155"/>
      <c r="D13" s="249"/>
      <c r="E13" s="249"/>
      <c r="F13" s="249"/>
      <c r="G13" s="157"/>
      <c r="H13" s="166"/>
      <c r="I13" s="153"/>
      <c r="J13" s="166"/>
      <c r="K13" s="146"/>
      <c r="L13" s="105"/>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row>
    <row r="14" spans="2:72">
      <c r="B14" s="106" t="s">
        <v>99</v>
      </c>
      <c r="C14" s="155"/>
      <c r="D14" s="251"/>
      <c r="E14" s="251"/>
      <c r="F14" s="251"/>
      <c r="G14" s="148"/>
      <c r="H14" s="152"/>
      <c r="I14" s="153"/>
      <c r="J14" s="152"/>
      <c r="K14" s="146"/>
      <c r="L14" s="105"/>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row>
    <row r="15" spans="2:72">
      <c r="B15" s="107" t="s">
        <v>95</v>
      </c>
      <c r="C15" s="155"/>
      <c r="D15" s="250"/>
      <c r="E15" s="250"/>
      <c r="F15" s="250"/>
      <c r="G15" s="148"/>
      <c r="H15" s="165"/>
      <c r="I15" s="153"/>
      <c r="J15" s="165"/>
      <c r="K15" s="146"/>
      <c r="L15" s="105"/>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row>
    <row r="16" spans="2:72">
      <c r="B16" s="107" t="s">
        <v>82</v>
      </c>
      <c r="C16" s="155"/>
      <c r="D16" s="250"/>
      <c r="E16" s="250"/>
      <c r="F16" s="250"/>
      <c r="G16" s="148"/>
      <c r="H16" s="165"/>
      <c r="I16" s="153"/>
      <c r="J16" s="165"/>
      <c r="K16" s="146"/>
      <c r="L16" s="105"/>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row>
    <row r="17" spans="2:72">
      <c r="B17" s="108" t="s">
        <v>96</v>
      </c>
      <c r="C17" s="155"/>
      <c r="D17" s="249"/>
      <c r="E17" s="249"/>
      <c r="F17" s="249"/>
      <c r="G17" s="157"/>
      <c r="H17" s="178"/>
      <c r="I17" s="153"/>
      <c r="J17" s="178"/>
      <c r="K17" s="146"/>
      <c r="L17" s="105"/>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row>
    <row r="18" spans="2:72">
      <c r="B18" s="106" t="s">
        <v>97</v>
      </c>
      <c r="C18" s="155"/>
      <c r="D18" s="251"/>
      <c r="E18" s="251"/>
      <c r="F18" s="251"/>
      <c r="G18" s="148"/>
      <c r="H18" s="152"/>
      <c r="I18" s="153"/>
      <c r="J18" s="152"/>
      <c r="K18" s="146"/>
      <c r="L18" s="10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row>
    <row r="19" spans="2:72">
      <c r="B19" s="107" t="s">
        <v>95</v>
      </c>
      <c r="C19" s="155"/>
      <c r="D19" s="250"/>
      <c r="E19" s="250"/>
      <c r="F19" s="250"/>
      <c r="G19" s="148"/>
      <c r="H19" s="165"/>
      <c r="I19" s="153"/>
      <c r="J19" s="165"/>
      <c r="K19" s="146"/>
      <c r="L19" s="10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row>
    <row r="20" spans="2:72">
      <c r="B20" s="107" t="s">
        <v>82</v>
      </c>
      <c r="C20" s="155"/>
      <c r="D20" s="250"/>
      <c r="E20" s="250"/>
      <c r="F20" s="250"/>
      <c r="G20" s="148"/>
      <c r="H20" s="165"/>
      <c r="I20" s="153"/>
      <c r="J20" s="165"/>
      <c r="K20" s="146"/>
      <c r="L20" s="10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row>
    <row r="21" spans="2:72">
      <c r="B21" s="108" t="s">
        <v>96</v>
      </c>
      <c r="C21" s="155"/>
      <c r="D21" s="249"/>
      <c r="E21" s="249"/>
      <c r="F21" s="249"/>
      <c r="G21" s="148"/>
      <c r="H21" s="178"/>
      <c r="I21" s="153"/>
      <c r="J21" s="178"/>
      <c r="K21" s="146"/>
      <c r="L21" s="10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row>
    <row r="22" spans="2:72">
      <c r="B22" s="109" t="s">
        <v>9</v>
      </c>
      <c r="C22" s="155"/>
      <c r="D22" s="251"/>
      <c r="E22" s="251"/>
      <c r="F22" s="251"/>
      <c r="G22" s="148"/>
      <c r="H22" s="152"/>
      <c r="I22" s="153"/>
      <c r="J22" s="152"/>
      <c r="K22" s="146"/>
      <c r="L22" s="10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row>
    <row r="23" spans="2:72">
      <c r="B23" s="107" t="s">
        <v>100</v>
      </c>
      <c r="C23" s="155"/>
      <c r="D23" s="250"/>
      <c r="E23" s="250"/>
      <c r="F23" s="250"/>
      <c r="G23" s="148"/>
      <c r="H23" s="165"/>
      <c r="I23" s="153"/>
      <c r="J23" s="165"/>
      <c r="K23" s="146"/>
      <c r="L23" s="10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row>
    <row r="24" spans="2:72">
      <c r="B24" s="107" t="s">
        <v>82</v>
      </c>
      <c r="C24" s="155"/>
      <c r="D24" s="250"/>
      <c r="E24" s="250"/>
      <c r="F24" s="250"/>
      <c r="G24" s="148"/>
      <c r="H24" s="165"/>
      <c r="I24" s="153"/>
      <c r="J24" s="165"/>
      <c r="K24" s="146"/>
      <c r="L24" s="10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row>
    <row r="25" spans="2:72">
      <c r="B25" s="108" t="s">
        <v>96</v>
      </c>
      <c r="C25" s="155"/>
      <c r="D25" s="249"/>
      <c r="E25" s="249"/>
      <c r="F25" s="249"/>
      <c r="G25" s="148"/>
      <c r="H25" s="178"/>
      <c r="I25" s="153"/>
      <c r="J25" s="178"/>
      <c r="K25" s="146"/>
      <c r="L25" s="10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row>
    <row r="26" spans="2:72">
      <c r="B26" s="106" t="s">
        <v>21</v>
      </c>
      <c r="C26" s="155"/>
      <c r="D26" s="251"/>
      <c r="E26" s="251"/>
      <c r="F26" s="251"/>
      <c r="G26" s="148"/>
      <c r="H26" s="152"/>
      <c r="I26" s="153"/>
      <c r="J26" s="152"/>
      <c r="K26" s="146"/>
      <c r="L26" s="10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row>
    <row r="27" spans="2:72">
      <c r="B27" s="107" t="s">
        <v>95</v>
      </c>
      <c r="C27" s="155"/>
      <c r="D27" s="250"/>
      <c r="E27" s="250"/>
      <c r="F27" s="250"/>
      <c r="G27" s="148"/>
      <c r="H27" s="165"/>
      <c r="I27" s="153"/>
      <c r="J27" s="165"/>
      <c r="K27" s="146"/>
      <c r="L27" s="10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row>
    <row r="28" spans="2:72">
      <c r="B28" s="107" t="s">
        <v>82</v>
      </c>
      <c r="C28" s="155"/>
      <c r="D28" s="250"/>
      <c r="E28" s="250"/>
      <c r="F28" s="250"/>
      <c r="G28" s="148"/>
      <c r="H28" s="165"/>
      <c r="I28" s="153"/>
      <c r="J28" s="165"/>
      <c r="K28" s="146"/>
      <c r="L28" s="10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row>
    <row r="29" spans="2:72">
      <c r="B29" s="108" t="s">
        <v>96</v>
      </c>
      <c r="C29" s="155"/>
      <c r="D29" s="249"/>
      <c r="E29" s="249"/>
      <c r="F29" s="249"/>
      <c r="G29" s="148"/>
      <c r="H29" s="178"/>
      <c r="I29" s="153"/>
      <c r="J29" s="178"/>
      <c r="K29" s="146"/>
      <c r="L29" s="10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row>
    <row r="30" spans="2:72">
      <c r="B30" s="110" t="s">
        <v>101</v>
      </c>
      <c r="C30" s="155"/>
      <c r="D30" s="251"/>
      <c r="E30" s="251"/>
      <c r="F30" s="251"/>
      <c r="G30" s="148"/>
      <c r="H30" s="152"/>
      <c r="I30" s="153"/>
      <c r="J30" s="152"/>
      <c r="K30" s="146"/>
      <c r="L30" s="10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row>
    <row r="31" spans="2:72">
      <c r="B31" s="108" t="s">
        <v>105</v>
      </c>
      <c r="C31" s="155"/>
      <c r="D31" s="249"/>
      <c r="E31" s="249"/>
      <c r="F31" s="249"/>
      <c r="G31" s="148"/>
      <c r="H31" s="178"/>
      <c r="I31" s="153"/>
      <c r="J31" s="178"/>
      <c r="K31" s="146"/>
      <c r="L31" s="10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row>
    <row r="32" spans="2:72">
      <c r="B32" s="108" t="s">
        <v>106</v>
      </c>
      <c r="C32" s="155"/>
      <c r="D32" s="249"/>
      <c r="E32" s="249"/>
      <c r="F32" s="249"/>
      <c r="G32" s="148"/>
      <c r="H32" s="178"/>
      <c r="I32" s="153"/>
      <c r="J32" s="178"/>
      <c r="K32" s="146"/>
      <c r="L32" s="10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row>
    <row r="33" spans="2:72">
      <c r="B33" s="108" t="s">
        <v>103</v>
      </c>
      <c r="C33" s="155"/>
      <c r="D33" s="249"/>
      <c r="E33" s="249"/>
      <c r="F33" s="249"/>
      <c r="G33" s="148"/>
      <c r="H33" s="178"/>
      <c r="I33" s="153"/>
      <c r="J33" s="178"/>
      <c r="K33" s="146"/>
      <c r="L33" s="10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row>
    <row r="34" spans="2:72">
      <c r="B34" s="103" t="s">
        <v>229</v>
      </c>
      <c r="C34" s="155"/>
      <c r="D34" s="158"/>
      <c r="E34" s="158"/>
      <c r="F34" s="158"/>
      <c r="G34" s="148"/>
      <c r="H34" s="165"/>
      <c r="I34" s="153"/>
      <c r="J34" s="165"/>
      <c r="K34" s="146"/>
      <c r="L34" s="10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row>
    <row r="35" spans="2:72">
      <c r="B35" s="103" t="s">
        <v>104</v>
      </c>
      <c r="C35" s="155"/>
      <c r="D35" s="158"/>
      <c r="E35" s="158"/>
      <c r="F35" s="158"/>
      <c r="G35" s="148"/>
      <c r="H35" s="165"/>
      <c r="I35" s="153"/>
      <c r="J35" s="165"/>
      <c r="K35" s="146"/>
      <c r="L35" s="10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row>
    <row r="36" spans="2:72">
      <c r="B36" s="103" t="s">
        <v>225</v>
      </c>
      <c r="C36" s="155"/>
      <c r="D36" s="158"/>
      <c r="E36" s="158"/>
      <c r="F36" s="158"/>
      <c r="G36" s="148"/>
      <c r="H36" s="165"/>
      <c r="I36" s="153"/>
      <c r="J36" s="165"/>
      <c r="K36" s="146"/>
      <c r="L36" s="10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row>
    <row r="37" spans="2:72">
      <c r="B37" s="103" t="s">
        <v>227</v>
      </c>
      <c r="C37" s="155"/>
      <c r="D37" s="158"/>
      <c r="E37" s="158"/>
      <c r="F37" s="158"/>
      <c r="G37" s="148"/>
      <c r="H37" s="165"/>
      <c r="I37" s="153"/>
      <c r="J37" s="165"/>
      <c r="K37" s="146"/>
      <c r="L37" s="10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row>
    <row r="38" spans="2:72">
      <c r="B38" s="103" t="s">
        <v>8</v>
      </c>
      <c r="C38" s="155"/>
      <c r="D38" s="158"/>
      <c r="E38" s="158"/>
      <c r="F38" s="158"/>
      <c r="G38" s="148"/>
      <c r="H38" s="165"/>
      <c r="I38" s="153"/>
      <c r="J38" s="165"/>
      <c r="K38" s="146"/>
      <c r="L38" s="10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row>
    <row r="39" spans="2:72">
      <c r="B39" s="111" t="s">
        <v>233</v>
      </c>
      <c r="C39" s="155"/>
      <c r="D39" s="158"/>
      <c r="E39" s="158"/>
      <c r="F39" s="158"/>
      <c r="G39" s="148"/>
      <c r="H39" s="168"/>
      <c r="I39" s="153"/>
      <c r="J39" s="168"/>
      <c r="K39" s="146"/>
      <c r="L39" s="10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row>
    <row r="40" spans="2:72">
      <c r="B40" s="101" t="s">
        <v>226</v>
      </c>
      <c r="C40" s="155"/>
      <c r="D40" s="158"/>
      <c r="E40" s="158"/>
      <c r="F40" s="158"/>
      <c r="G40" s="148"/>
      <c r="H40" s="152"/>
      <c r="I40" s="153"/>
      <c r="J40" s="152"/>
      <c r="K40" s="146"/>
      <c r="L40" s="10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row>
    <row r="41" spans="2:72">
      <c r="B41" s="103" t="s">
        <v>228</v>
      </c>
      <c r="C41" s="155"/>
      <c r="D41" s="158"/>
      <c r="E41" s="158"/>
      <c r="F41" s="158"/>
      <c r="G41" s="148"/>
      <c r="H41" s="165"/>
      <c r="I41" s="153"/>
      <c r="J41" s="165"/>
      <c r="K41" s="146"/>
      <c r="L41" s="10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row>
    <row r="42" spans="2:72">
      <c r="B42" s="103" t="s">
        <v>229</v>
      </c>
      <c r="C42" s="155"/>
      <c r="D42" s="158"/>
      <c r="E42" s="158"/>
      <c r="F42" s="158"/>
      <c r="G42" s="148"/>
      <c r="H42" s="165"/>
      <c r="I42" s="153"/>
      <c r="J42" s="165"/>
      <c r="K42" s="146"/>
      <c r="L42" s="10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row>
    <row r="43" spans="2:72">
      <c r="B43" s="111" t="s">
        <v>232</v>
      </c>
      <c r="C43" s="155"/>
      <c r="D43" s="158"/>
      <c r="E43" s="158"/>
      <c r="F43" s="158"/>
      <c r="G43" s="148"/>
      <c r="H43" s="168"/>
      <c r="I43" s="153"/>
      <c r="J43" s="168"/>
      <c r="K43" s="146"/>
      <c r="L43" s="10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row>
    <row r="44" spans="2:72">
      <c r="B44" s="112" t="s">
        <v>224</v>
      </c>
      <c r="C44" s="155"/>
      <c r="D44" s="158"/>
      <c r="E44" s="158"/>
      <c r="F44" s="158"/>
      <c r="G44" s="148"/>
      <c r="H44" s="152"/>
      <c r="I44" s="153"/>
      <c r="J44" s="152"/>
      <c r="K44" s="146"/>
      <c r="L44" s="10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row>
    <row r="45" spans="2:72">
      <c r="B45" s="103" t="s">
        <v>220</v>
      </c>
      <c r="C45" s="155"/>
      <c r="D45" s="158"/>
      <c r="E45" s="158"/>
      <c r="F45" s="158"/>
      <c r="G45" s="148"/>
      <c r="H45" s="165"/>
      <c r="I45" s="153"/>
      <c r="J45" s="165"/>
      <c r="K45" s="146"/>
      <c r="L45" s="10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row>
    <row r="46" spans="2:72">
      <c r="B46" s="103" t="s">
        <v>221</v>
      </c>
      <c r="C46" s="155"/>
      <c r="D46" s="158"/>
      <c r="E46" s="158"/>
      <c r="F46" s="158"/>
      <c r="G46" s="148"/>
      <c r="H46" s="165"/>
      <c r="I46" s="153"/>
      <c r="J46" s="165"/>
      <c r="K46" s="146"/>
      <c r="L46" s="10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row>
    <row r="47" spans="2:72">
      <c r="B47" s="103" t="s">
        <v>222</v>
      </c>
      <c r="C47" s="155"/>
      <c r="D47" s="158"/>
      <c r="E47" s="158"/>
      <c r="F47" s="158"/>
      <c r="G47" s="148"/>
      <c r="H47" s="165"/>
      <c r="I47" s="153"/>
      <c r="J47" s="165"/>
      <c r="K47" s="146"/>
      <c r="L47" s="10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row>
    <row r="48" spans="2:72">
      <c r="B48" s="103" t="s">
        <v>15</v>
      </c>
      <c r="C48" s="155"/>
      <c r="D48" s="158"/>
      <c r="E48" s="158"/>
      <c r="F48" s="158"/>
      <c r="G48" s="148"/>
      <c r="H48" s="165"/>
      <c r="I48" s="153"/>
      <c r="J48" s="165"/>
      <c r="K48" s="146"/>
      <c r="L48" s="10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row>
    <row r="49" spans="2:72">
      <c r="B49" s="103" t="s">
        <v>271</v>
      </c>
      <c r="C49" s="155"/>
      <c r="D49" s="158"/>
      <c r="E49" s="158"/>
      <c r="F49" s="158"/>
      <c r="G49" s="148"/>
      <c r="H49" s="165"/>
      <c r="I49" s="153"/>
      <c r="J49" s="165"/>
      <c r="K49" s="146"/>
      <c r="L49" s="10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row>
    <row r="50" spans="2:72">
      <c r="B50" s="111" t="s">
        <v>231</v>
      </c>
      <c r="C50" s="155"/>
      <c r="D50" s="158"/>
      <c r="E50" s="158"/>
      <c r="F50" s="158"/>
      <c r="G50" s="148"/>
      <c r="H50" s="168"/>
      <c r="I50" s="153"/>
      <c r="J50" s="168"/>
      <c r="K50" s="146"/>
      <c r="L50" s="10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row>
    <row r="51" spans="2:72">
      <c r="B51" s="112" t="s">
        <v>101</v>
      </c>
      <c r="C51" s="155"/>
      <c r="D51" s="158"/>
      <c r="E51" s="158"/>
      <c r="F51" s="158"/>
      <c r="G51" s="148"/>
      <c r="H51" s="152"/>
      <c r="I51" s="153"/>
      <c r="J51" s="152"/>
      <c r="K51" s="146"/>
      <c r="L51" s="10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row>
    <row r="52" spans="2:72">
      <c r="B52" s="177" t="s">
        <v>272</v>
      </c>
      <c r="C52" s="155"/>
      <c r="D52" s="158"/>
      <c r="E52" s="158"/>
      <c r="F52" s="158"/>
      <c r="G52" s="148"/>
      <c r="H52" s="165"/>
      <c r="I52" s="153"/>
      <c r="J52" s="165"/>
      <c r="K52" s="146"/>
      <c r="L52" s="10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row>
    <row r="53" spans="2:72">
      <c r="B53" s="177" t="s">
        <v>273</v>
      </c>
      <c r="C53" s="155"/>
      <c r="D53" s="158"/>
      <c r="E53" s="158"/>
      <c r="F53" s="158"/>
      <c r="G53" s="148"/>
      <c r="H53" s="165"/>
      <c r="I53" s="153"/>
      <c r="J53" s="165"/>
      <c r="K53" s="146"/>
      <c r="L53" s="10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row>
    <row r="54" spans="2:72" hidden="1" outlineLevel="1">
      <c r="B54" s="108" t="s">
        <v>102</v>
      </c>
      <c r="C54" s="155"/>
      <c r="D54" s="158"/>
      <c r="E54" s="158"/>
      <c r="F54" s="158"/>
      <c r="G54" s="148"/>
      <c r="H54" s="156"/>
      <c r="I54" s="153"/>
      <c r="J54" s="156"/>
      <c r="K54" s="146"/>
      <c r="L54" s="10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row>
    <row r="55" spans="2:72" hidden="1" outlineLevel="1">
      <c r="B55" s="108" t="s">
        <v>107</v>
      </c>
      <c r="C55" s="155"/>
      <c r="D55" s="158"/>
      <c r="E55" s="158"/>
      <c r="F55" s="158"/>
      <c r="G55" s="148"/>
      <c r="H55" s="156"/>
      <c r="I55" s="153"/>
      <c r="J55" s="156"/>
      <c r="K55" s="146"/>
      <c r="L55" s="10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row>
    <row r="56" spans="2:72" hidden="1" outlineLevel="1">
      <c r="B56" s="108" t="s">
        <v>108</v>
      </c>
      <c r="C56" s="155"/>
      <c r="D56" s="158"/>
      <c r="E56" s="158"/>
      <c r="F56" s="158"/>
      <c r="G56" s="148"/>
      <c r="H56" s="156"/>
      <c r="I56" s="153"/>
      <c r="J56" s="156"/>
      <c r="K56" s="146"/>
      <c r="L56" s="10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row>
    <row r="57" spans="2:72" collapsed="1">
      <c r="B57" s="113" t="s">
        <v>230</v>
      </c>
      <c r="C57" s="155"/>
      <c r="D57" s="158"/>
      <c r="E57" s="158"/>
      <c r="F57" s="158"/>
      <c r="G57" s="148"/>
      <c r="H57" s="168"/>
      <c r="I57" s="153"/>
      <c r="J57" s="168"/>
      <c r="K57" s="146"/>
      <c r="L57" s="161"/>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row>
    <row r="58" spans="2:72">
      <c r="B58" s="114"/>
      <c r="C58" s="155"/>
      <c r="D58" s="154"/>
      <c r="E58" s="158"/>
      <c r="F58" s="255"/>
      <c r="G58" s="148"/>
      <c r="H58" s="165"/>
      <c r="I58" s="153"/>
      <c r="J58" s="165"/>
      <c r="K58" s="132"/>
      <c r="L58" s="93"/>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row>
    <row r="59" spans="2:72">
      <c r="B59" s="169" t="s">
        <v>274</v>
      </c>
      <c r="C59" s="155"/>
      <c r="D59" s="154"/>
      <c r="E59" s="158"/>
      <c r="F59" s="255"/>
      <c r="G59" s="148"/>
      <c r="H59" s="165"/>
      <c r="I59" s="153"/>
      <c r="J59" s="165"/>
      <c r="K59" s="132"/>
      <c r="L59" s="93"/>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row>
    <row r="60" spans="2:72">
      <c r="B60" s="169" t="s">
        <v>275</v>
      </c>
      <c r="C60" s="155"/>
      <c r="D60" s="154"/>
      <c r="E60" s="158"/>
      <c r="F60" s="255"/>
      <c r="G60" s="148"/>
      <c r="H60" s="165"/>
      <c r="I60" s="153"/>
      <c r="J60" s="165"/>
      <c r="K60" s="132"/>
      <c r="L60" s="93"/>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row>
    <row r="61" spans="2:72">
      <c r="B61" s="114"/>
      <c r="C61" s="155"/>
      <c r="D61" s="254"/>
      <c r="E61" s="160"/>
      <c r="F61" s="256"/>
      <c r="G61" s="148"/>
      <c r="H61" s="158"/>
      <c r="I61" s="153"/>
      <c r="J61" s="158"/>
      <c r="K61" s="132"/>
      <c r="L61" s="93"/>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row>
    <row r="62" spans="2:72">
      <c r="B62" s="116" t="s">
        <v>10</v>
      </c>
      <c r="C62" s="155"/>
      <c r="D62" s="159"/>
      <c r="E62" s="159"/>
      <c r="F62" s="159"/>
      <c r="G62" s="148"/>
      <c r="H62" s="167"/>
      <c r="I62" s="153"/>
      <c r="J62" s="167"/>
      <c r="K62" s="93"/>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row>
    <row r="63" spans="2:72">
      <c r="B63" s="117"/>
      <c r="C63" s="155"/>
      <c r="D63" s="133"/>
      <c r="E63" s="133"/>
      <c r="F63" s="133"/>
      <c r="G63" s="153"/>
      <c r="H63" s="158"/>
      <c r="I63" s="153"/>
      <c r="J63" s="158"/>
      <c r="K63" s="93"/>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row>
    <row r="64" spans="2:72">
      <c r="B64" s="118" t="s">
        <v>14</v>
      </c>
      <c r="C64" s="94"/>
      <c r="D64" s="162"/>
      <c r="E64" s="162"/>
      <c r="F64" s="162"/>
      <c r="G64" s="153"/>
      <c r="H64" s="162"/>
      <c r="I64" s="153"/>
      <c r="J64" s="162"/>
      <c r="L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row>
    <row r="65" spans="2:70">
      <c r="B65" s="94"/>
      <c r="I65" s="131"/>
      <c r="J65" s="93"/>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row>
    <row r="66" spans="2:70">
      <c r="J66" s="93"/>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row>
    <row r="67" spans="2:70">
      <c r="B67" s="94"/>
      <c r="J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row>
    <row r="68" spans="2:70">
      <c r="B68" s="94"/>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row>
    <row r="69" spans="2:70">
      <c r="B69" s="94"/>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row>
    <row r="70" spans="2:70">
      <c r="B70" s="94"/>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row>
    <row r="71" spans="2:70">
      <c r="B71" s="94"/>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row>
    <row r="72" spans="2:70">
      <c r="B72" s="94"/>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row>
    <row r="73" spans="2:70">
      <c r="B73" s="94"/>
      <c r="K73" s="93"/>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row>
    <row r="74" spans="2:70">
      <c r="B74" s="94"/>
      <c r="L74" s="115"/>
    </row>
    <row r="75" spans="2:70">
      <c r="B75" s="94"/>
    </row>
    <row r="76" spans="2:70">
      <c r="B76" s="94"/>
    </row>
    <row r="77" spans="2:70">
      <c r="B77" s="94"/>
    </row>
    <row r="78" spans="2:70">
      <c r="B78" s="94"/>
    </row>
    <row r="79" spans="2:70">
      <c r="B79" s="94"/>
    </row>
    <row r="80" spans="2:70">
      <c r="B80" s="94"/>
    </row>
    <row r="81" spans="2:2">
      <c r="B81" s="94"/>
    </row>
    <row r="82" spans="2:2">
      <c r="B82" s="94"/>
    </row>
    <row r="83" spans="2:2">
      <c r="B83" s="94"/>
    </row>
    <row r="84" spans="2:2">
      <c r="B84" s="94"/>
    </row>
    <row r="85" spans="2:2">
      <c r="B85" s="94"/>
    </row>
    <row r="86" spans="2:2">
      <c r="B86" s="94"/>
    </row>
    <row r="87" spans="2:2">
      <c r="B87" s="94"/>
    </row>
    <row r="88" spans="2:2">
      <c r="B88" s="94"/>
    </row>
    <row r="89" spans="2:2">
      <c r="B89" s="94"/>
    </row>
    <row r="90" spans="2:2">
      <c r="B90" s="94"/>
    </row>
    <row r="91" spans="2:2">
      <c r="B91" s="94"/>
    </row>
    <row r="92" spans="2:2">
      <c r="B92" s="94"/>
    </row>
    <row r="93" spans="2:2">
      <c r="B93" s="94"/>
    </row>
    <row r="94" spans="2:2">
      <c r="B94" s="94"/>
    </row>
    <row r="95" spans="2:2">
      <c r="B95" s="94"/>
    </row>
    <row r="96" spans="2:2">
      <c r="B96" s="94"/>
    </row>
    <row r="97" spans="2:2">
      <c r="B97" s="94"/>
    </row>
    <row r="98" spans="2:2">
      <c r="B98" s="94"/>
    </row>
    <row r="99" spans="2:2">
      <c r="B99" s="94"/>
    </row>
    <row r="100" spans="2:2">
      <c r="B100" s="94"/>
    </row>
    <row r="101" spans="2:2">
      <c r="B101" s="94"/>
    </row>
    <row r="102" spans="2:2">
      <c r="B102" s="94"/>
    </row>
    <row r="103" spans="2:2">
      <c r="B103" s="94"/>
    </row>
    <row r="104" spans="2:2">
      <c r="B104" s="94"/>
    </row>
    <row r="105" spans="2:2">
      <c r="B105" s="94"/>
    </row>
    <row r="106" spans="2:2">
      <c r="B106" s="94"/>
    </row>
    <row r="107" spans="2:2">
      <c r="B107" s="94"/>
    </row>
  </sheetData>
  <protectedRanges>
    <protectedRange sqref="O8:O70" name="Range2"/>
    <protectedRange sqref="D8:K20" name="Range1"/>
  </protectedRanges>
  <mergeCells count="4">
    <mergeCell ref="D2:D3"/>
    <mergeCell ref="D5:J5"/>
    <mergeCell ref="D6:F6"/>
    <mergeCell ref="F2:F3"/>
  </mergeCells>
  <phoneticPr fontId="0" type="noConversion"/>
  <hyperlinks>
    <hyperlink ref="D2:D3" location="Index!A1" display="Home"/>
    <hyperlink ref="F2:F3" location="'Opex Instructions'!A1" display="Link to Opex instructions - table 6.1"/>
  </hyperlinks>
  <pageMargins left="0.75" right="0.75" top="1" bottom="1" header="0.5" footer="0.5"/>
  <pageSetup paperSize="9"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B2:BV76"/>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4" width="10.42578125" style="89" customWidth="1"/>
    <col min="5" max="5" width="18.28515625" style="89" customWidth="1"/>
    <col min="6" max="6" width="15.28515625" style="89" customWidth="1"/>
    <col min="7" max="7" width="5.7109375" style="89" customWidth="1"/>
    <col min="8" max="8" width="9.7109375" style="89" bestFit="1" customWidth="1"/>
    <col min="9" max="9" width="1.42578125" style="89" customWidth="1"/>
    <col min="10" max="10" width="13.85546875" style="89" customWidth="1"/>
    <col min="11" max="11" width="5.7109375" style="89" customWidth="1"/>
    <col min="12" max="12" width="92.7109375" style="89" customWidth="1"/>
    <col min="13" max="13" width="5.7109375" style="89" customWidth="1"/>
    <col min="14" max="14" width="10.5703125" style="89" customWidth="1"/>
    <col min="15" max="15" width="5.7109375" style="89" customWidth="1"/>
    <col min="16" max="16" width="60.7109375" style="89" customWidth="1"/>
    <col min="17" max="17" width="16" style="89" bestFit="1" customWidth="1"/>
    <col min="18" max="18" width="10.28515625" style="89" bestFit="1" customWidth="1"/>
    <col min="19" max="19" width="14.42578125" style="89" customWidth="1"/>
    <col min="20" max="100" width="5.7109375" style="89" customWidth="1"/>
    <col min="101" max="16384" width="9.140625" style="89"/>
  </cols>
  <sheetData>
    <row r="2" spans="2:74" ht="12.75" customHeight="1">
      <c r="B2" s="91"/>
      <c r="D2" s="433" t="s">
        <v>0</v>
      </c>
      <c r="E2" s="94"/>
      <c r="F2" s="444" t="s">
        <v>60</v>
      </c>
      <c r="L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row>
    <row r="3" spans="2:74" ht="16.5" customHeight="1">
      <c r="B3" s="91" t="s">
        <v>366</v>
      </c>
      <c r="D3" s="434"/>
      <c r="F3" s="444"/>
      <c r="L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row>
    <row r="4" spans="2:74">
      <c r="B4" s="91"/>
      <c r="K4" s="93"/>
      <c r="L4" s="132"/>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row>
    <row r="5" spans="2:74" ht="24.75" customHeight="1">
      <c r="D5" s="438" t="s">
        <v>285</v>
      </c>
      <c r="E5" s="439"/>
      <c r="F5" s="439"/>
      <c r="G5" s="440"/>
      <c r="H5" s="440"/>
      <c r="I5" s="440"/>
      <c r="J5" s="440"/>
      <c r="K5" s="104"/>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row>
    <row r="6" spans="2:74" ht="12.75" customHeight="1">
      <c r="D6" s="441" t="s">
        <v>1</v>
      </c>
      <c r="E6" s="442"/>
      <c r="F6" s="442"/>
      <c r="G6" s="176"/>
      <c r="H6" s="175"/>
      <c r="I6" s="174"/>
      <c r="J6" s="173"/>
      <c r="K6" s="148"/>
      <c r="L6" s="93"/>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row>
    <row r="7" spans="2:74" ht="33">
      <c r="B7" s="139" t="s">
        <v>2</v>
      </c>
      <c r="D7" s="140" t="s">
        <v>3</v>
      </c>
      <c r="E7" s="392" t="s">
        <v>4</v>
      </c>
      <c r="F7" s="141" t="s">
        <v>5</v>
      </c>
      <c r="G7" s="142"/>
      <c r="H7" s="143" t="s">
        <v>7</v>
      </c>
      <c r="I7" s="144"/>
      <c r="J7" s="393" t="s">
        <v>6</v>
      </c>
      <c r="K7" s="132"/>
      <c r="L7" s="100" t="s">
        <v>120</v>
      </c>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row>
    <row r="8" spans="2:74" s="94" customFormat="1" ht="21.75" customHeight="1">
      <c r="B8" s="101" t="s">
        <v>223</v>
      </c>
      <c r="D8" s="147"/>
      <c r="E8" s="147"/>
      <c r="F8" s="147"/>
      <c r="G8" s="148"/>
      <c r="H8" s="147"/>
      <c r="I8" s="149"/>
      <c r="J8" s="147"/>
      <c r="K8" s="171"/>
      <c r="L8" s="445" t="s">
        <v>293</v>
      </c>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row>
    <row r="9" spans="2:74">
      <c r="B9" s="103" t="s">
        <v>94</v>
      </c>
      <c r="C9" s="94"/>
      <c r="D9" s="152"/>
      <c r="E9" s="152"/>
      <c r="F9" s="152"/>
      <c r="G9" s="148"/>
      <c r="H9" s="152"/>
      <c r="I9" s="153"/>
      <c r="J9" s="152"/>
      <c r="K9" s="132"/>
      <c r="L9" s="446"/>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row>
    <row r="10" spans="2:74">
      <c r="B10" s="106" t="s">
        <v>98</v>
      </c>
      <c r="C10" s="94"/>
      <c r="D10" s="152"/>
      <c r="E10" s="152"/>
      <c r="F10" s="152"/>
      <c r="G10" s="148"/>
      <c r="H10" s="152"/>
      <c r="I10" s="153"/>
      <c r="J10" s="152"/>
      <c r="K10" s="132"/>
      <c r="L10" s="446"/>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row>
    <row r="11" spans="2:74">
      <c r="B11" s="107" t="s">
        <v>95</v>
      </c>
      <c r="C11" s="94"/>
      <c r="D11" s="318">
        <v>1.3408872842832869</v>
      </c>
      <c r="E11" s="318">
        <v>1.2732181534928637</v>
      </c>
      <c r="F11" s="318">
        <v>2.373492003068645E-2</v>
      </c>
      <c r="G11" s="319"/>
      <c r="H11" s="320">
        <v>2.6378403578068368</v>
      </c>
      <c r="I11" s="321"/>
      <c r="J11" s="320" t="s">
        <v>427</v>
      </c>
      <c r="K11" s="132"/>
      <c r="L11" s="446"/>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row>
    <row r="12" spans="2:74">
      <c r="B12" s="107" t="s">
        <v>82</v>
      </c>
      <c r="C12" s="155"/>
      <c r="D12" s="318">
        <v>1.0535542947940109</v>
      </c>
      <c r="E12" s="318">
        <v>1.0003856920301073</v>
      </c>
      <c r="F12" s="318">
        <v>1.8648865738396494E-2</v>
      </c>
      <c r="G12" s="319"/>
      <c r="H12" s="320">
        <v>2.0725888525625145</v>
      </c>
      <c r="I12" s="321"/>
      <c r="J12" s="320" t="s">
        <v>427</v>
      </c>
      <c r="K12" s="132"/>
      <c r="L12" s="240"/>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row>
    <row r="13" spans="2:74" ht="36" customHeight="1">
      <c r="B13" s="108" t="s">
        <v>96</v>
      </c>
      <c r="C13" s="155"/>
      <c r="D13" s="322">
        <f>+SUM(D11:D12)</f>
        <v>2.3944415790772977</v>
      </c>
      <c r="E13" s="322">
        <f>+SUM(E11:E12)</f>
        <v>2.2736038455229712</v>
      </c>
      <c r="F13" s="322">
        <f>+SUM(F11:F12)</f>
        <v>4.2383785769082943E-2</v>
      </c>
      <c r="G13" s="323"/>
      <c r="H13" s="322">
        <f>SUM(H11:H12)</f>
        <v>4.7104292103693517</v>
      </c>
      <c r="I13" s="321"/>
      <c r="J13" s="322" t="s">
        <v>427</v>
      </c>
      <c r="K13" s="132"/>
      <c r="L13" s="240" t="s">
        <v>301</v>
      </c>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row>
    <row r="14" spans="2:74">
      <c r="B14" s="106" t="s">
        <v>99</v>
      </c>
      <c r="C14" s="155"/>
      <c r="D14" s="324"/>
      <c r="E14" s="324"/>
      <c r="F14" s="324"/>
      <c r="G14" s="319"/>
      <c r="H14" s="324"/>
      <c r="I14" s="321"/>
      <c r="J14" s="324"/>
      <c r="K14" s="132"/>
      <c r="L14" s="105"/>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row>
    <row r="15" spans="2:74">
      <c r="B15" s="107" t="s">
        <v>95</v>
      </c>
      <c r="C15" s="155"/>
      <c r="D15" s="318">
        <v>2.8158632969949022</v>
      </c>
      <c r="E15" s="318">
        <v>2.673758122335014</v>
      </c>
      <c r="F15" s="318">
        <v>4.984333206444154E-2</v>
      </c>
      <c r="G15" s="319"/>
      <c r="H15" s="320">
        <v>5.5394647513943571</v>
      </c>
      <c r="I15" s="321"/>
      <c r="J15" s="320" t="s">
        <v>427</v>
      </c>
      <c r="K15" s="132"/>
      <c r="L15" s="105"/>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row>
    <row r="16" spans="2:74">
      <c r="B16" s="107" t="s">
        <v>82</v>
      </c>
      <c r="C16" s="155"/>
      <c r="D16" s="318">
        <v>2.2124640190674225</v>
      </c>
      <c r="E16" s="318">
        <v>2.1008099532632247</v>
      </c>
      <c r="F16" s="318">
        <v>3.9162618050632633E-2</v>
      </c>
      <c r="G16" s="319"/>
      <c r="H16" s="320">
        <v>4.3524365903812798</v>
      </c>
      <c r="I16" s="321"/>
      <c r="J16" s="320" t="s">
        <v>427</v>
      </c>
      <c r="K16" s="132"/>
      <c r="L16" s="105"/>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row>
    <row r="17" spans="2:71">
      <c r="B17" s="108" t="s">
        <v>96</v>
      </c>
      <c r="C17" s="155"/>
      <c r="D17" s="322">
        <f>+SUM(D15:D16)</f>
        <v>5.0283273160623247</v>
      </c>
      <c r="E17" s="322">
        <f>+SUM(E15:E16)</f>
        <v>4.7745680755982391</v>
      </c>
      <c r="F17" s="322">
        <f>+SUM(F15:F16)</f>
        <v>8.9005950115074173E-2</v>
      </c>
      <c r="G17" s="323"/>
      <c r="H17" s="325">
        <f>SUM(H15:H16)</f>
        <v>9.8919013417756361</v>
      </c>
      <c r="I17" s="321"/>
      <c r="J17" s="325" t="s">
        <v>427</v>
      </c>
      <c r="K17" s="132"/>
      <c r="L17" s="105"/>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row>
    <row r="18" spans="2:71">
      <c r="B18" s="106" t="s">
        <v>97</v>
      </c>
      <c r="C18" s="155"/>
      <c r="D18" s="324"/>
      <c r="E18" s="324"/>
      <c r="F18" s="324"/>
      <c r="G18" s="319"/>
      <c r="H18" s="324"/>
      <c r="I18" s="321"/>
      <c r="J18" s="324"/>
      <c r="K18" s="132"/>
      <c r="L18" s="10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row>
    <row r="19" spans="2:71">
      <c r="B19" s="107" t="s">
        <v>95</v>
      </c>
      <c r="C19" s="155"/>
      <c r="D19" s="318">
        <v>1.0056654632124649</v>
      </c>
      <c r="E19" s="318">
        <v>0.95491361511964767</v>
      </c>
      <c r="F19" s="318">
        <v>1.7801190023014835E-2</v>
      </c>
      <c r="G19" s="319"/>
      <c r="H19" s="320">
        <v>1.9783802683551273</v>
      </c>
      <c r="I19" s="321"/>
      <c r="J19" s="320" t="s">
        <v>427</v>
      </c>
      <c r="K19" s="132"/>
      <c r="L19" s="10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row>
    <row r="20" spans="2:71">
      <c r="B20" s="107" t="s">
        <v>82</v>
      </c>
      <c r="C20" s="155"/>
      <c r="D20" s="318">
        <v>0.79016572109550798</v>
      </c>
      <c r="E20" s="318">
        <v>0.7502892690225802</v>
      </c>
      <c r="F20" s="318">
        <v>1.3986649303797366E-2</v>
      </c>
      <c r="G20" s="319"/>
      <c r="H20" s="320">
        <v>1.5544416394218854</v>
      </c>
      <c r="I20" s="321"/>
      <c r="J20" s="320" t="s">
        <v>427</v>
      </c>
      <c r="K20" s="132"/>
      <c r="L20" s="10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row>
    <row r="21" spans="2:71">
      <c r="B21" s="108" t="s">
        <v>96</v>
      </c>
      <c r="C21" s="155"/>
      <c r="D21" s="322">
        <f>+SUM(D19:D20)</f>
        <v>1.7958311843079728</v>
      </c>
      <c r="E21" s="322">
        <f>+SUM(E19:E20)</f>
        <v>1.7052028841422278</v>
      </c>
      <c r="F21" s="322">
        <f>+SUM(F19:F20)</f>
        <v>3.1787839326812201E-2</v>
      </c>
      <c r="G21" s="319"/>
      <c r="H21" s="325">
        <f>SUM(H19:H20)</f>
        <v>3.5328219077770129</v>
      </c>
      <c r="I21" s="321"/>
      <c r="J21" s="325" t="s">
        <v>427</v>
      </c>
      <c r="K21" s="132"/>
      <c r="L21" s="10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row>
    <row r="22" spans="2:71">
      <c r="B22" s="109" t="s">
        <v>9</v>
      </c>
      <c r="C22" s="155"/>
      <c r="D22" s="324"/>
      <c r="E22" s="324"/>
      <c r="F22" s="324"/>
      <c r="G22" s="319"/>
      <c r="H22" s="324"/>
      <c r="I22" s="321"/>
      <c r="J22" s="324"/>
      <c r="K22" s="132"/>
      <c r="L22" s="10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row>
    <row r="23" spans="2:71">
      <c r="B23" s="107" t="s">
        <v>100</v>
      </c>
      <c r="C23" s="155"/>
      <c r="D23" s="318">
        <v>0.26817745685665734</v>
      </c>
      <c r="E23" s="318">
        <v>0.25464363069857276</v>
      </c>
      <c r="F23" s="318">
        <v>4.7469840061372896E-3</v>
      </c>
      <c r="G23" s="319"/>
      <c r="H23" s="320">
        <v>0.52756807156136731</v>
      </c>
      <c r="I23" s="321"/>
      <c r="J23" s="320" t="s">
        <v>427</v>
      </c>
      <c r="K23" s="132"/>
      <c r="L23" s="10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row>
    <row r="24" spans="2:71">
      <c r="B24" s="107" t="s">
        <v>82</v>
      </c>
      <c r="C24" s="155"/>
      <c r="D24" s="318">
        <v>0.21071085895880215</v>
      </c>
      <c r="E24" s="318">
        <v>0.2000771384060214</v>
      </c>
      <c r="F24" s="318">
        <v>3.7297731476792981E-3</v>
      </c>
      <c r="G24" s="319"/>
      <c r="H24" s="320">
        <v>0.41451777051250283</v>
      </c>
      <c r="I24" s="321"/>
      <c r="J24" s="320" t="s">
        <v>427</v>
      </c>
      <c r="K24" s="132"/>
      <c r="L24" s="10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row>
    <row r="25" spans="2:71">
      <c r="B25" s="108" t="s">
        <v>96</v>
      </c>
      <c r="C25" s="155"/>
      <c r="D25" s="322">
        <f>+SUM(D23:D24)</f>
        <v>0.47888831581545949</v>
      </c>
      <c r="E25" s="322">
        <f>+SUM(E23:E24)</f>
        <v>0.45472076910459414</v>
      </c>
      <c r="F25" s="322">
        <f>+SUM(F23:F24)</f>
        <v>8.4767571538165876E-3</v>
      </c>
      <c r="G25" s="319"/>
      <c r="H25" s="325">
        <f>SUM(H23:H24)</f>
        <v>0.94208584207387014</v>
      </c>
      <c r="I25" s="321"/>
      <c r="J25" s="325" t="s">
        <v>427</v>
      </c>
      <c r="K25" s="132"/>
      <c r="L25" s="10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row>
    <row r="26" spans="2:71">
      <c r="B26" s="106" t="s">
        <v>21</v>
      </c>
      <c r="C26" s="155"/>
      <c r="D26" s="324"/>
      <c r="E26" s="324"/>
      <c r="F26" s="324"/>
      <c r="G26" s="319"/>
      <c r="H26" s="324"/>
      <c r="I26" s="321"/>
      <c r="J26" s="324">
        <v>0</v>
      </c>
      <c r="K26" s="132"/>
      <c r="L26" s="10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row>
    <row r="27" spans="2:71">
      <c r="B27" s="107" t="s">
        <v>95</v>
      </c>
      <c r="C27" s="155"/>
      <c r="D27" s="318">
        <v>1.2738429200691221</v>
      </c>
      <c r="E27" s="318">
        <v>1.2095572458182204</v>
      </c>
      <c r="F27" s="318">
        <v>2.2548174029152122E-2</v>
      </c>
      <c r="G27" s="319"/>
      <c r="H27" s="320">
        <v>2.5059483399164946</v>
      </c>
      <c r="I27" s="321"/>
      <c r="J27" s="320" t="s">
        <v>427</v>
      </c>
      <c r="K27" s="132"/>
      <c r="L27" s="10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row>
    <row r="28" spans="2:71">
      <c r="B28" s="107" t="s">
        <v>82</v>
      </c>
      <c r="C28" s="155"/>
      <c r="D28" s="318">
        <v>1.0008765800543102</v>
      </c>
      <c r="E28" s="318">
        <v>0.95036640742860168</v>
      </c>
      <c r="F28" s="318">
        <v>1.7716422451476664E-2</v>
      </c>
      <c r="G28" s="319"/>
      <c r="H28" s="320">
        <v>1.9689594099343883</v>
      </c>
      <c r="I28" s="321"/>
      <c r="J28" s="320" t="s">
        <v>427</v>
      </c>
      <c r="K28" s="132"/>
      <c r="L28" s="10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2:71">
      <c r="B29" s="108" t="s">
        <v>96</v>
      </c>
      <c r="C29" s="155"/>
      <c r="D29" s="322">
        <f>+SUM(D27:D28)</f>
        <v>2.2747195001234326</v>
      </c>
      <c r="E29" s="322">
        <f>+SUM(E27:E28)</f>
        <v>2.159923653246822</v>
      </c>
      <c r="F29" s="322">
        <f>+SUM(F27:F28)</f>
        <v>4.0264596480628786E-2</v>
      </c>
      <c r="G29" s="319"/>
      <c r="H29" s="325">
        <f>SUM(H27:H28)</f>
        <v>4.4749077498508827</v>
      </c>
      <c r="I29" s="321"/>
      <c r="J29" s="325" t="s">
        <v>427</v>
      </c>
      <c r="K29" s="132"/>
      <c r="L29" s="10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row>
    <row r="30" spans="2:71">
      <c r="B30" s="110" t="s">
        <v>101</v>
      </c>
      <c r="C30" s="155"/>
      <c r="D30" s="324"/>
      <c r="E30" s="324"/>
      <c r="F30" s="324"/>
      <c r="G30" s="319"/>
      <c r="H30" s="324"/>
      <c r="I30" s="321"/>
      <c r="J30" s="324"/>
      <c r="K30" s="132"/>
      <c r="L30" s="10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row>
    <row r="31" spans="2:71">
      <c r="B31" s="108" t="s">
        <v>105</v>
      </c>
      <c r="C31" s="155"/>
      <c r="D31" s="322">
        <f t="shared" ref="D31:F32" si="0">+SUM(D11,D15,D19,D23,D27)</f>
        <v>6.7044364214164327</v>
      </c>
      <c r="E31" s="322">
        <f t="shared" si="0"/>
        <v>6.3660907674643186</v>
      </c>
      <c r="F31" s="322">
        <f t="shared" si="0"/>
        <v>0.11867460015343223</v>
      </c>
      <c r="G31" s="319"/>
      <c r="H31" s="325">
        <f>H11+H15+H19+H23+H27</f>
        <v>13.189201789034184</v>
      </c>
      <c r="I31" s="321"/>
      <c r="J31" s="325" t="s">
        <v>427</v>
      </c>
      <c r="K31" s="132"/>
      <c r="L31" s="10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row>
    <row r="32" spans="2:71">
      <c r="B32" s="108" t="s">
        <v>106</v>
      </c>
      <c r="C32" s="155"/>
      <c r="D32" s="322">
        <f t="shared" si="0"/>
        <v>5.2677714739700541</v>
      </c>
      <c r="E32" s="322">
        <f t="shared" si="0"/>
        <v>5.0019284601505358</v>
      </c>
      <c r="F32" s="322">
        <f t="shared" si="0"/>
        <v>9.3244328691982459E-2</v>
      </c>
      <c r="G32" s="319"/>
      <c r="H32" s="325">
        <f>H12+H16+H20+H24+H28</f>
        <v>10.362944262812572</v>
      </c>
      <c r="I32" s="321"/>
      <c r="J32" s="325" t="s">
        <v>427</v>
      </c>
      <c r="K32" s="132"/>
      <c r="L32" s="10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row>
    <row r="33" spans="2:71">
      <c r="B33" s="108" t="s">
        <v>103</v>
      </c>
      <c r="C33" s="155"/>
      <c r="D33" s="322">
        <f>+SUM(D31:D32)</f>
        <v>11.972207895386486</v>
      </c>
      <c r="E33" s="322">
        <f>+SUM(E31:E32)</f>
        <v>11.368019227614855</v>
      </c>
      <c r="F33" s="322">
        <f>+SUM(F31:F32)</f>
        <v>0.21191892884541469</v>
      </c>
      <c r="G33" s="319"/>
      <c r="H33" s="325">
        <f>H32+H31</f>
        <v>23.552146051846755</v>
      </c>
      <c r="I33" s="321"/>
      <c r="J33" s="325">
        <v>19.3800833026371</v>
      </c>
      <c r="K33" s="132"/>
      <c r="L33" s="10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row>
    <row r="34" spans="2:71">
      <c r="B34" s="103" t="s">
        <v>229</v>
      </c>
      <c r="C34" s="155"/>
      <c r="D34" s="326"/>
      <c r="E34" s="326"/>
      <c r="F34" s="326"/>
      <c r="G34" s="319"/>
      <c r="H34" s="320">
        <v>6.2017560141486898</v>
      </c>
      <c r="I34" s="321"/>
      <c r="J34" s="320">
        <v>5.1516010092389353</v>
      </c>
      <c r="K34" s="132"/>
      <c r="L34" s="10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row>
    <row r="35" spans="2:71">
      <c r="B35" s="103" t="s">
        <v>104</v>
      </c>
      <c r="C35" s="155"/>
      <c r="D35" s="326"/>
      <c r="E35" s="326"/>
      <c r="F35" s="326"/>
      <c r="G35" s="319"/>
      <c r="H35" s="320">
        <v>2.8483194805566283</v>
      </c>
      <c r="I35" s="321"/>
      <c r="J35" s="320">
        <v>2.5261040432124244</v>
      </c>
      <c r="K35" s="132"/>
      <c r="L35" s="10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row>
    <row r="36" spans="2:71">
      <c r="B36" s="103" t="s">
        <v>225</v>
      </c>
      <c r="C36" s="155"/>
      <c r="D36" s="326"/>
      <c r="E36" s="326"/>
      <c r="F36" s="326"/>
      <c r="G36" s="319"/>
      <c r="H36" s="320">
        <v>0.71221958703363342</v>
      </c>
      <c r="I36" s="321"/>
      <c r="J36" s="320">
        <v>0.72747722284429106</v>
      </c>
      <c r="K36" s="132"/>
      <c r="L36" s="10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row>
    <row r="37" spans="2:71">
      <c r="B37" s="103" t="s">
        <v>227</v>
      </c>
      <c r="C37" s="155"/>
      <c r="D37" s="326"/>
      <c r="E37" s="326"/>
      <c r="F37" s="326"/>
      <c r="G37" s="319"/>
      <c r="H37" s="320">
        <v>3.2952797500000002</v>
      </c>
      <c r="I37" s="321"/>
      <c r="J37" s="320">
        <v>3.624103218395931</v>
      </c>
      <c r="K37" s="132"/>
      <c r="L37" s="10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row>
    <row r="38" spans="2:71">
      <c r="B38" s="103" t="s">
        <v>8</v>
      </c>
      <c r="C38" s="155"/>
      <c r="D38" s="326"/>
      <c r="E38" s="326"/>
      <c r="F38" s="326"/>
      <c r="G38" s="319"/>
      <c r="H38" s="320">
        <v>2.4680474562362038</v>
      </c>
      <c r="I38" s="321"/>
      <c r="J38" s="320">
        <v>3.1880425024886816</v>
      </c>
      <c r="K38" s="132"/>
      <c r="L38" s="10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row>
    <row r="39" spans="2:71">
      <c r="B39" s="111" t="s">
        <v>233</v>
      </c>
      <c r="C39" s="155"/>
      <c r="D39" s="326"/>
      <c r="E39" s="326"/>
      <c r="F39" s="326"/>
      <c r="G39" s="319"/>
      <c r="H39" s="327">
        <f>SUM(H33:H38)</f>
        <v>39.077768339821908</v>
      </c>
      <c r="I39" s="321"/>
      <c r="J39" s="327">
        <v>34.597411298817363</v>
      </c>
      <c r="K39" s="132"/>
      <c r="L39" s="10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row>
    <row r="40" spans="2:71">
      <c r="B40" s="101" t="s">
        <v>226</v>
      </c>
      <c r="C40" s="155"/>
      <c r="D40" s="326"/>
      <c r="E40" s="326"/>
      <c r="F40" s="326"/>
      <c r="G40" s="319"/>
      <c r="H40" s="324"/>
      <c r="I40" s="321"/>
      <c r="J40" s="324"/>
      <c r="K40" s="132"/>
      <c r="L40" s="10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row>
    <row r="41" spans="2:71">
      <c r="B41" s="103" t="s">
        <v>228</v>
      </c>
      <c r="C41" s="155"/>
      <c r="D41" s="326"/>
      <c r="E41" s="326"/>
      <c r="F41" s="326"/>
      <c r="G41" s="319"/>
      <c r="H41" s="320">
        <v>10.792308130191753</v>
      </c>
      <c r="I41" s="321"/>
      <c r="J41" s="320">
        <v>12.725633440514468</v>
      </c>
      <c r="K41" s="132"/>
      <c r="L41" s="10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row>
    <row r="42" spans="2:71">
      <c r="B42" s="103" t="s">
        <v>229</v>
      </c>
      <c r="C42" s="155"/>
      <c r="D42" s="326"/>
      <c r="E42" s="326"/>
      <c r="F42" s="326"/>
      <c r="G42" s="319"/>
      <c r="H42" s="320">
        <v>0.9759476232404084</v>
      </c>
      <c r="I42" s="321"/>
      <c r="J42" s="320">
        <v>1.3222814060791803</v>
      </c>
      <c r="K42" s="132"/>
      <c r="L42" s="10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row>
    <row r="43" spans="2:71">
      <c r="B43" s="111" t="s">
        <v>232</v>
      </c>
      <c r="C43" s="155"/>
      <c r="D43" s="326"/>
      <c r="E43" s="326"/>
      <c r="F43" s="326"/>
      <c r="G43" s="319"/>
      <c r="H43" s="327">
        <f>SUM(H41:H42)</f>
        <v>11.768255753432161</v>
      </c>
      <c r="I43" s="321"/>
      <c r="J43" s="327">
        <v>14.047914846593649</v>
      </c>
      <c r="K43" s="132"/>
      <c r="L43" s="10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row>
    <row r="44" spans="2:71">
      <c r="B44" s="112" t="s">
        <v>224</v>
      </c>
      <c r="C44" s="155"/>
      <c r="D44" s="326"/>
      <c r="E44" s="326"/>
      <c r="F44" s="326"/>
      <c r="G44" s="319"/>
      <c r="H44" s="324"/>
      <c r="I44" s="321"/>
      <c r="J44" s="324"/>
      <c r="K44" s="132"/>
      <c r="L44" s="10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row>
    <row r="45" spans="2:71">
      <c r="B45" s="103" t="s">
        <v>220</v>
      </c>
      <c r="C45" s="155"/>
      <c r="D45" s="326"/>
      <c r="E45" s="326"/>
      <c r="F45" s="326"/>
      <c r="G45" s="319"/>
      <c r="H45" s="320">
        <v>3.0188106801356613</v>
      </c>
      <c r="I45" s="321"/>
      <c r="J45" s="320">
        <v>2.9556986830394543</v>
      </c>
      <c r="K45" s="132"/>
      <c r="L45" s="10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row>
    <row r="46" spans="2:71">
      <c r="B46" s="103" t="s">
        <v>221</v>
      </c>
      <c r="C46" s="155"/>
      <c r="D46" s="326"/>
      <c r="E46" s="326"/>
      <c r="F46" s="326"/>
      <c r="G46" s="319"/>
      <c r="H46" s="320">
        <v>0.90427442131670921</v>
      </c>
      <c r="I46" s="321"/>
      <c r="J46" s="320">
        <v>0.80358138255998834</v>
      </c>
      <c r="K46" s="132"/>
      <c r="L46" s="10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row>
    <row r="47" spans="2:71">
      <c r="B47" s="103" t="s">
        <v>222</v>
      </c>
      <c r="C47" s="155"/>
      <c r="D47" s="326"/>
      <c r="E47" s="326"/>
      <c r="F47" s="326"/>
      <c r="G47" s="319"/>
      <c r="H47" s="320">
        <v>1.9310721912880207</v>
      </c>
      <c r="I47" s="321"/>
      <c r="J47" s="320">
        <v>4.6155876416541517</v>
      </c>
      <c r="K47" s="132"/>
      <c r="L47" s="10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row>
    <row r="48" spans="2:71">
      <c r="B48" s="103" t="s">
        <v>15</v>
      </c>
      <c r="C48" s="155"/>
      <c r="D48" s="326"/>
      <c r="E48" s="326"/>
      <c r="F48" s="326"/>
      <c r="G48" s="319"/>
      <c r="H48" s="320">
        <v>6.6364403638060496</v>
      </c>
      <c r="I48" s="321"/>
      <c r="J48" s="320">
        <v>3.5230301163050086</v>
      </c>
      <c r="K48" s="132"/>
      <c r="L48" s="10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row>
    <row r="49" spans="2:73">
      <c r="B49" s="103" t="s">
        <v>271</v>
      </c>
      <c r="C49" s="155"/>
      <c r="D49" s="326"/>
      <c r="E49" s="326"/>
      <c r="F49" s="326"/>
      <c r="G49" s="319"/>
      <c r="H49" s="320">
        <v>10.67002307472527</v>
      </c>
      <c r="I49" s="321"/>
      <c r="J49" s="320">
        <v>7.2148374877613515</v>
      </c>
      <c r="K49" s="132"/>
      <c r="L49" s="10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row>
    <row r="50" spans="2:73">
      <c r="B50" s="111" t="s">
        <v>231</v>
      </c>
      <c r="C50" s="155"/>
      <c r="D50" s="326"/>
      <c r="E50" s="326"/>
      <c r="F50" s="326"/>
      <c r="G50" s="319"/>
      <c r="H50" s="327">
        <f>SUM(H45:H49)</f>
        <v>23.160620731271713</v>
      </c>
      <c r="I50" s="321"/>
      <c r="J50" s="327">
        <v>19.112735311319955</v>
      </c>
      <c r="K50" s="132"/>
      <c r="L50" s="10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row>
    <row r="51" spans="2:73">
      <c r="B51" s="112" t="s">
        <v>101</v>
      </c>
      <c r="C51" s="155"/>
      <c r="D51" s="326"/>
      <c r="E51" s="326"/>
      <c r="F51" s="326"/>
      <c r="G51" s="319"/>
      <c r="H51" s="324"/>
      <c r="I51" s="321"/>
      <c r="J51" s="324"/>
      <c r="K51" s="132"/>
      <c r="L51" s="10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row>
    <row r="52" spans="2:73">
      <c r="B52" s="169" t="s">
        <v>272</v>
      </c>
      <c r="C52" s="155"/>
      <c r="D52" s="326"/>
      <c r="E52" s="326"/>
      <c r="F52" s="326"/>
      <c r="G52" s="319"/>
      <c r="H52" s="320">
        <v>2.1538000752411572</v>
      </c>
      <c r="I52" s="321"/>
      <c r="J52" s="320">
        <v>2.1538000752411572</v>
      </c>
      <c r="K52" s="172"/>
      <c r="L52" s="105"/>
      <c r="M52" s="115"/>
      <c r="N52" s="115"/>
      <c r="O52" s="115"/>
      <c r="P52" s="170"/>
      <c r="Q52" s="170"/>
      <c r="R52" s="170"/>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row>
    <row r="53" spans="2:73" hidden="1" outlineLevel="1">
      <c r="B53" s="169"/>
      <c r="C53" s="155"/>
      <c r="D53" s="326"/>
      <c r="E53" s="326"/>
      <c r="F53" s="326"/>
      <c r="G53" s="319"/>
      <c r="H53" s="320"/>
      <c r="I53" s="321"/>
      <c r="J53" s="320"/>
      <c r="K53" s="172"/>
      <c r="L53" s="105"/>
      <c r="M53" s="115"/>
      <c r="N53" s="115"/>
      <c r="O53" s="115"/>
      <c r="P53" s="170"/>
      <c r="Q53" s="170"/>
      <c r="R53" s="170"/>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row>
    <row r="54" spans="2:73" collapsed="1">
      <c r="B54" s="169" t="s">
        <v>273</v>
      </c>
      <c r="C54" s="155"/>
      <c r="D54" s="326"/>
      <c r="E54" s="326"/>
      <c r="F54" s="326"/>
      <c r="G54" s="319"/>
      <c r="H54" s="320">
        <v>-0.28777045999999995</v>
      </c>
      <c r="I54" s="321"/>
      <c r="J54" s="320">
        <v>4.1183279742765269E-2</v>
      </c>
      <c r="K54" s="172"/>
      <c r="L54" s="105"/>
      <c r="M54" s="115"/>
      <c r="N54" s="115"/>
      <c r="O54" s="115"/>
      <c r="P54" s="170"/>
      <c r="Q54" s="170"/>
      <c r="R54" s="170"/>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row>
    <row r="55" spans="2:73" hidden="1" outlineLevel="1">
      <c r="B55" s="108" t="s">
        <v>102</v>
      </c>
      <c r="C55" s="155"/>
      <c r="D55" s="326"/>
      <c r="E55" s="326"/>
      <c r="F55" s="326"/>
      <c r="G55" s="319"/>
      <c r="H55" s="322"/>
      <c r="I55" s="321"/>
      <c r="J55" s="322">
        <v>0</v>
      </c>
      <c r="K55" s="132"/>
      <c r="L55" s="10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row>
    <row r="56" spans="2:73" hidden="1" outlineLevel="1">
      <c r="B56" s="108" t="s">
        <v>107</v>
      </c>
      <c r="C56" s="155"/>
      <c r="D56" s="326"/>
      <c r="E56" s="326"/>
      <c r="F56" s="326"/>
      <c r="G56" s="319"/>
      <c r="H56" s="322"/>
      <c r="I56" s="321"/>
      <c r="J56" s="322">
        <v>0</v>
      </c>
      <c r="K56" s="132"/>
      <c r="L56" s="10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row>
    <row r="57" spans="2:73" hidden="1" outlineLevel="1">
      <c r="B57" s="108" t="s">
        <v>108</v>
      </c>
      <c r="C57" s="155"/>
      <c r="D57" s="326"/>
      <c r="E57" s="326"/>
      <c r="F57" s="326"/>
      <c r="G57" s="319"/>
      <c r="H57" s="322"/>
      <c r="I57" s="321"/>
      <c r="J57" s="322">
        <v>0</v>
      </c>
      <c r="K57" s="132"/>
      <c r="L57" s="10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row>
    <row r="58" spans="2:73" collapsed="1">
      <c r="B58" s="113" t="s">
        <v>230</v>
      </c>
      <c r="C58" s="155"/>
      <c r="D58" s="326"/>
      <c r="E58" s="326"/>
      <c r="F58" s="326"/>
      <c r="G58" s="319"/>
      <c r="H58" s="327">
        <f>SUM(H50:H54)+H43+H39</f>
        <v>75.872674439766939</v>
      </c>
      <c r="I58" s="321"/>
      <c r="J58" s="327">
        <v>69.953044811714889</v>
      </c>
      <c r="K58" s="132"/>
      <c r="L58" s="10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row>
    <row r="59" spans="2:73">
      <c r="B59" s="114"/>
      <c r="C59" s="155"/>
      <c r="D59" s="326"/>
      <c r="E59" s="326"/>
      <c r="F59" s="326"/>
      <c r="G59" s="319"/>
      <c r="H59" s="318"/>
      <c r="I59" s="321"/>
      <c r="J59" s="318"/>
      <c r="K59" s="132"/>
      <c r="L59" s="10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row>
    <row r="60" spans="2:73">
      <c r="B60" s="169" t="s">
        <v>274</v>
      </c>
      <c r="C60" s="155"/>
      <c r="D60" s="328"/>
      <c r="E60" s="326"/>
      <c r="F60" s="329"/>
      <c r="G60" s="319"/>
      <c r="H60" s="320">
        <v>1.7178168300000001</v>
      </c>
      <c r="I60" s="321"/>
      <c r="J60" s="320">
        <v>2.8725337620578775</v>
      </c>
      <c r="K60" s="172"/>
      <c r="L60" s="105"/>
      <c r="M60" s="115"/>
      <c r="N60" s="115"/>
      <c r="O60" s="115"/>
      <c r="P60" s="170"/>
      <c r="Q60" s="170"/>
      <c r="R60" s="170"/>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row>
    <row r="61" spans="2:73">
      <c r="B61" s="169" t="s">
        <v>275</v>
      </c>
      <c r="C61" s="155"/>
      <c r="D61" s="328"/>
      <c r="E61" s="326"/>
      <c r="F61" s="329"/>
      <c r="G61" s="319"/>
      <c r="H61" s="320">
        <v>78.378950000000003</v>
      </c>
      <c r="I61" s="321"/>
      <c r="J61" s="320">
        <v>78.690951768488745</v>
      </c>
      <c r="K61" s="172"/>
      <c r="L61" s="105"/>
      <c r="M61" s="115"/>
      <c r="N61" s="115"/>
      <c r="O61" s="115"/>
      <c r="P61" s="170"/>
      <c r="Q61" s="170"/>
      <c r="R61" s="170"/>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row>
    <row r="62" spans="2:73" hidden="1" outlineLevel="1">
      <c r="B62" s="410"/>
      <c r="C62" s="155"/>
      <c r="D62" s="328"/>
      <c r="E62" s="326"/>
      <c r="F62" s="329"/>
      <c r="G62" s="319"/>
      <c r="H62" s="320"/>
      <c r="I62" s="321"/>
      <c r="J62" s="320"/>
      <c r="K62" s="172"/>
      <c r="L62" s="105"/>
      <c r="M62" s="115"/>
      <c r="N62" s="115"/>
      <c r="O62" s="115"/>
      <c r="P62" s="170"/>
      <c r="Q62" s="170"/>
      <c r="R62" s="170"/>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row>
    <row r="63" spans="2:73" hidden="1" outlineLevel="1">
      <c r="B63" s="410"/>
      <c r="C63" s="155"/>
      <c r="D63" s="328"/>
      <c r="E63" s="326"/>
      <c r="F63" s="329"/>
      <c r="G63" s="319"/>
      <c r="H63" s="320"/>
      <c r="I63" s="321"/>
      <c r="J63" s="320"/>
      <c r="K63" s="172"/>
      <c r="L63" s="105"/>
      <c r="M63" s="115"/>
      <c r="N63" s="115"/>
      <c r="O63" s="115"/>
      <c r="P63" s="170"/>
      <c r="Q63" s="170"/>
      <c r="R63" s="170"/>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row>
    <row r="64" spans="2:73" hidden="1" outlineLevel="1">
      <c r="B64" s="410"/>
      <c r="C64" s="155"/>
      <c r="D64" s="328"/>
      <c r="E64" s="326"/>
      <c r="F64" s="329"/>
      <c r="G64" s="319"/>
      <c r="H64" s="320"/>
      <c r="I64" s="321"/>
      <c r="J64" s="320"/>
      <c r="K64" s="172"/>
      <c r="L64" s="105"/>
      <c r="M64" s="115"/>
      <c r="N64" s="115"/>
      <c r="O64" s="115"/>
      <c r="P64" s="170"/>
      <c r="Q64" s="170"/>
      <c r="R64" s="170"/>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row>
    <row r="65" spans="2:71" collapsed="1">
      <c r="B65" s="114"/>
      <c r="C65" s="155"/>
      <c r="D65" s="328"/>
      <c r="E65" s="326"/>
      <c r="F65" s="329"/>
      <c r="G65" s="319"/>
      <c r="H65" s="326"/>
      <c r="I65" s="321"/>
      <c r="J65" s="326">
        <v>0</v>
      </c>
      <c r="K65" s="132"/>
      <c r="L65" s="10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row>
    <row r="66" spans="2:71">
      <c r="B66" s="116" t="s">
        <v>10</v>
      </c>
      <c r="C66" s="155"/>
      <c r="D66" s="330"/>
      <c r="E66" s="331"/>
      <c r="F66" s="332"/>
      <c r="G66" s="319"/>
      <c r="H66" s="327">
        <f>SUM(H58:H65)</f>
        <v>155.96944126976695</v>
      </c>
      <c r="I66" s="321"/>
      <c r="J66" s="327">
        <v>151.51653034226152</v>
      </c>
      <c r="K66" s="93"/>
      <c r="L66" s="161"/>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row>
    <row r="67" spans="2:71">
      <c r="B67" s="94"/>
      <c r="I67" s="131"/>
      <c r="J67" s="93"/>
      <c r="L67" s="115"/>
      <c r="M67" s="131"/>
      <c r="N67" s="93"/>
      <c r="P67" s="115"/>
      <c r="Q67" s="115"/>
    </row>
    <row r="68" spans="2:71">
      <c r="G68" s="115"/>
      <c r="H68" s="115"/>
      <c r="I68" s="115"/>
      <c r="J68" s="115"/>
      <c r="K68" s="115"/>
      <c r="L68" s="115"/>
      <c r="M68" s="115"/>
      <c r="N68" s="115"/>
      <c r="O68" s="115"/>
      <c r="P68" s="115"/>
      <c r="Q68" s="115"/>
    </row>
    <row r="69" spans="2:71">
      <c r="B69" s="94"/>
      <c r="I69" s="131"/>
      <c r="J69" s="93"/>
      <c r="L69" s="115"/>
      <c r="M69" s="131"/>
      <c r="N69" s="93"/>
      <c r="P69" s="115"/>
      <c r="Q69" s="115"/>
    </row>
    <row r="70" spans="2:71">
      <c r="B70" s="94"/>
      <c r="I70" s="131"/>
      <c r="J70" s="93"/>
      <c r="L70" s="115"/>
      <c r="M70" s="131"/>
      <c r="N70" s="93"/>
      <c r="P70" s="115"/>
      <c r="Q70" s="115"/>
    </row>
    <row r="71" spans="2:71">
      <c r="B71" s="94"/>
      <c r="I71" s="131"/>
      <c r="J71" s="93"/>
      <c r="L71" s="115"/>
      <c r="M71" s="131"/>
      <c r="N71" s="93"/>
      <c r="P71" s="115"/>
      <c r="Q71" s="115"/>
    </row>
    <row r="72" spans="2:71">
      <c r="I72" s="93"/>
      <c r="J72" s="93"/>
      <c r="L72" s="115"/>
    </row>
    <row r="73" spans="2:71">
      <c r="J73" s="93"/>
      <c r="L73" s="115"/>
    </row>
    <row r="74" spans="2:71">
      <c r="J74" s="115"/>
      <c r="K74" s="115"/>
      <c r="L74" s="115"/>
    </row>
    <row r="75" spans="2:71">
      <c r="K75" s="93"/>
      <c r="L75" s="115"/>
    </row>
    <row r="76" spans="2:71">
      <c r="L76" s="115"/>
    </row>
  </sheetData>
  <protectedRanges>
    <protectedRange sqref="O8:O72" name="Range2_2"/>
    <protectedRange sqref="D8:K18 G19:K20 D19:F21 D23:F25 D27:F29" name="Range1_2"/>
  </protectedRanges>
  <mergeCells count="5">
    <mergeCell ref="D2:D3"/>
    <mergeCell ref="D6:F6"/>
    <mergeCell ref="F2:F3"/>
    <mergeCell ref="D5:J5"/>
    <mergeCell ref="L8:L11"/>
  </mergeCells>
  <phoneticPr fontId="0" type="noConversion"/>
  <hyperlinks>
    <hyperlink ref="D2:D3" location="Index!A1" display="Home"/>
    <hyperlink ref="F2:F3" location="'Opex Instructions'!A1" display="Link to Opex instructions - table 6.1"/>
  </hyperlinks>
  <pageMargins left="0.19685039370078741" right="0.19685039370078741" top="0.39370078740157483" bottom="0.39370078740157483" header="0.19685039370078741" footer="0.19685039370078741"/>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B2:BW76"/>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4" width="10.42578125" style="89" customWidth="1"/>
    <col min="5" max="5" width="18.28515625" style="89" customWidth="1"/>
    <col min="6" max="6" width="15.28515625" style="89" customWidth="1"/>
    <col min="7" max="7" width="5.7109375" style="89" customWidth="1"/>
    <col min="8" max="8" width="9.7109375" style="89" bestFit="1" customWidth="1"/>
    <col min="9" max="9" width="1.42578125" style="89" customWidth="1"/>
    <col min="10" max="10" width="13.85546875" style="89" customWidth="1"/>
    <col min="11" max="11" width="5.7109375" style="89" customWidth="1"/>
    <col min="12" max="12" width="92.7109375" style="89" customWidth="1"/>
    <col min="13" max="14" width="5.7109375" style="89" customWidth="1"/>
    <col min="15" max="15" width="10.85546875" style="89" customWidth="1"/>
    <col min="16" max="16" width="5.7109375" style="89" customWidth="1"/>
    <col min="17" max="17" width="60.7109375" style="89" customWidth="1"/>
    <col min="18" max="18" width="16" style="89" bestFit="1" customWidth="1"/>
    <col min="19" max="19" width="10.28515625" style="89" bestFit="1" customWidth="1"/>
    <col min="20" max="20" width="14.42578125" style="89" customWidth="1"/>
    <col min="21" max="101" width="5.7109375" style="89" customWidth="1"/>
    <col min="102" max="16384" width="9.140625" style="89"/>
  </cols>
  <sheetData>
    <row r="2" spans="2:75" ht="12.75" customHeight="1">
      <c r="B2" s="91"/>
      <c r="D2" s="433" t="s">
        <v>0</v>
      </c>
      <c r="F2" s="444" t="s">
        <v>60</v>
      </c>
      <c r="G2" s="444"/>
      <c r="L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row>
    <row r="3" spans="2:75" ht="12.75" customHeight="1">
      <c r="B3" s="91" t="s">
        <v>38</v>
      </c>
      <c r="D3" s="434"/>
      <c r="F3" s="444"/>
      <c r="G3" s="444"/>
      <c r="L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row>
    <row r="4" spans="2:75">
      <c r="B4" s="91"/>
      <c r="K4" s="93"/>
      <c r="L4" s="132"/>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row>
    <row r="5" spans="2:75" ht="24.75" customHeight="1">
      <c r="D5" s="438" t="s">
        <v>286</v>
      </c>
      <c r="E5" s="439"/>
      <c r="F5" s="439"/>
      <c r="G5" s="440"/>
      <c r="H5" s="440"/>
      <c r="I5" s="440"/>
      <c r="J5" s="440"/>
      <c r="K5" s="104"/>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row>
    <row r="6" spans="2:75" ht="12.75" customHeight="1">
      <c r="D6" s="441" t="s">
        <v>1</v>
      </c>
      <c r="E6" s="442"/>
      <c r="F6" s="443"/>
      <c r="G6" s="134"/>
      <c r="H6" s="135"/>
      <c r="I6" s="136"/>
      <c r="J6" s="137"/>
      <c r="K6" s="138"/>
      <c r="L6" s="93"/>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row>
    <row r="7" spans="2:75" ht="33">
      <c r="B7" s="139" t="s">
        <v>2</v>
      </c>
      <c r="D7" s="140" t="s">
        <v>3</v>
      </c>
      <c r="E7" s="392" t="s">
        <v>4</v>
      </c>
      <c r="F7" s="141" t="s">
        <v>5</v>
      </c>
      <c r="G7" s="142"/>
      <c r="H7" s="143" t="s">
        <v>7</v>
      </c>
      <c r="I7" s="144"/>
      <c r="J7" s="145" t="s">
        <v>6</v>
      </c>
      <c r="K7" s="146"/>
      <c r="L7" s="100" t="s">
        <v>120</v>
      </c>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row>
    <row r="8" spans="2:75" s="94" customFormat="1">
      <c r="B8" s="101" t="s">
        <v>223</v>
      </c>
      <c r="D8" s="147"/>
      <c r="E8" s="147"/>
      <c r="F8" s="147"/>
      <c r="G8" s="148"/>
      <c r="H8" s="147"/>
      <c r="I8" s="149"/>
      <c r="J8" s="147"/>
      <c r="K8" s="150"/>
      <c r="L8" s="445" t="s">
        <v>293</v>
      </c>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row>
    <row r="9" spans="2:75">
      <c r="B9" s="103" t="s">
        <v>94</v>
      </c>
      <c r="C9" s="94"/>
      <c r="D9" s="152"/>
      <c r="E9" s="152"/>
      <c r="F9" s="152"/>
      <c r="G9" s="148"/>
      <c r="H9" s="152"/>
      <c r="I9" s="153"/>
      <c r="J9" s="152"/>
      <c r="K9" s="146"/>
      <c r="L9" s="446"/>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row>
    <row r="10" spans="2:75">
      <c r="B10" s="106" t="s">
        <v>98</v>
      </c>
      <c r="C10" s="94"/>
      <c r="D10" s="152"/>
      <c r="E10" s="152"/>
      <c r="F10" s="152"/>
      <c r="G10" s="148"/>
      <c r="H10" s="152"/>
      <c r="I10" s="153"/>
      <c r="J10" s="152"/>
      <c r="K10" s="146"/>
      <c r="L10" s="446"/>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row>
    <row r="11" spans="2:75" ht="38.25" customHeight="1">
      <c r="B11" s="107" t="s">
        <v>95</v>
      </c>
      <c r="C11" s="94"/>
      <c r="D11" s="318">
        <v>1.7511418913483785</v>
      </c>
      <c r="E11" s="318">
        <v>1.1678461330721273</v>
      </c>
      <c r="F11" s="318">
        <v>1.3613509191521395E-2</v>
      </c>
      <c r="G11" s="319"/>
      <c r="H11" s="320">
        <v>2.932601533612027</v>
      </c>
      <c r="I11" s="321"/>
      <c r="J11" s="320" t="s">
        <v>427</v>
      </c>
      <c r="K11" s="146"/>
      <c r="L11" s="446"/>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row>
    <row r="12" spans="2:75">
      <c r="B12" s="107" t="s">
        <v>82</v>
      </c>
      <c r="C12" s="155"/>
      <c r="D12" s="318">
        <v>0.21440812050718014</v>
      </c>
      <c r="E12" s="318">
        <v>0.14298995168276651</v>
      </c>
      <c r="F12" s="318">
        <v>1.6668249064693513E-3</v>
      </c>
      <c r="G12" s="319"/>
      <c r="H12" s="320">
        <v>0.35906489709641598</v>
      </c>
      <c r="I12" s="321"/>
      <c r="J12" s="320" t="s">
        <v>427</v>
      </c>
      <c r="K12" s="146"/>
      <c r="L12" s="24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row>
    <row r="13" spans="2:75" ht="33">
      <c r="B13" s="108" t="s">
        <v>96</v>
      </c>
      <c r="C13" s="155"/>
      <c r="D13" s="322">
        <f>+SUM(D11:D12)</f>
        <v>1.9655500118555587</v>
      </c>
      <c r="E13" s="322">
        <f>+SUM(E11:E12)</f>
        <v>1.3108360847548939</v>
      </c>
      <c r="F13" s="322">
        <f>+SUM(F11:F12)</f>
        <v>1.5280334097990747E-2</v>
      </c>
      <c r="G13" s="323"/>
      <c r="H13" s="322">
        <f>SUM(H11:H12)</f>
        <v>3.2916664307084429</v>
      </c>
      <c r="I13" s="321"/>
      <c r="J13" s="322" t="s">
        <v>427</v>
      </c>
      <c r="K13" s="146"/>
      <c r="L13" s="240" t="s">
        <v>301</v>
      </c>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row>
    <row r="14" spans="2:75">
      <c r="B14" s="106" t="s">
        <v>99</v>
      </c>
      <c r="C14" s="155"/>
      <c r="D14" s="324"/>
      <c r="E14" s="324"/>
      <c r="F14" s="324"/>
      <c r="G14" s="319"/>
      <c r="H14" s="324"/>
      <c r="I14" s="321"/>
      <c r="J14" s="324"/>
      <c r="K14" s="146"/>
      <c r="L14" s="105"/>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row>
    <row r="15" spans="2:75">
      <c r="B15" s="107" t="s">
        <v>95</v>
      </c>
      <c r="C15" s="155"/>
      <c r="D15" s="318">
        <v>5.1058294628118119</v>
      </c>
      <c r="E15" s="318">
        <v>3.4051056763190903</v>
      </c>
      <c r="F15" s="318">
        <v>3.9693103491920935E-2</v>
      </c>
      <c r="G15" s="319"/>
      <c r="H15" s="320">
        <v>8.5506282426228228</v>
      </c>
      <c r="I15" s="321"/>
      <c r="J15" s="320" t="s">
        <v>427</v>
      </c>
      <c r="K15" s="146"/>
      <c r="L15" s="105"/>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row>
    <row r="16" spans="2:75">
      <c r="B16" s="107" t="s">
        <v>82</v>
      </c>
      <c r="C16" s="155"/>
      <c r="D16" s="318">
        <v>2.8103227881545081</v>
      </c>
      <c r="E16" s="318">
        <v>1.8742196831940123</v>
      </c>
      <c r="F16" s="318">
        <v>2.1847661401226896E-2</v>
      </c>
      <c r="G16" s="319"/>
      <c r="H16" s="320">
        <v>4.706390132749747</v>
      </c>
      <c r="I16" s="321"/>
      <c r="J16" s="320" t="s">
        <v>427</v>
      </c>
      <c r="K16" s="146"/>
      <c r="L16" s="105"/>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row>
    <row r="17" spans="2:71">
      <c r="B17" s="108" t="s">
        <v>96</v>
      </c>
      <c r="C17" s="155"/>
      <c r="D17" s="322">
        <f>+SUM(D15:D16)</f>
        <v>7.91615225096632</v>
      </c>
      <c r="E17" s="322">
        <f>+SUM(E15:E16)</f>
        <v>5.2793253595131029</v>
      </c>
      <c r="F17" s="322">
        <f>+SUM(F15:F16)</f>
        <v>6.1540764893147831E-2</v>
      </c>
      <c r="G17" s="323"/>
      <c r="H17" s="325">
        <f>SUM(H15:H16)</f>
        <v>13.257018375372571</v>
      </c>
      <c r="I17" s="321"/>
      <c r="J17" s="325" t="s">
        <v>427</v>
      </c>
      <c r="K17" s="146"/>
      <c r="L17" s="105"/>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row>
    <row r="18" spans="2:71">
      <c r="B18" s="106" t="s">
        <v>97</v>
      </c>
      <c r="C18" s="155"/>
      <c r="D18" s="324"/>
      <c r="E18" s="324"/>
      <c r="F18" s="324"/>
      <c r="G18" s="319"/>
      <c r="H18" s="324"/>
      <c r="I18" s="321"/>
      <c r="J18" s="324"/>
      <c r="K18" s="146"/>
      <c r="L18" s="10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row>
    <row r="19" spans="2:71">
      <c r="B19" s="107" t="s">
        <v>95</v>
      </c>
      <c r="C19" s="155"/>
      <c r="D19" s="318">
        <v>1.4881823154336487</v>
      </c>
      <c r="E19" s="318">
        <v>0.99247694945340881</v>
      </c>
      <c r="F19" s="318">
        <v>1.1569241607381028E-2</v>
      </c>
      <c r="G19" s="319"/>
      <c r="H19" s="320">
        <v>2.4922285064944383</v>
      </c>
      <c r="I19" s="321"/>
      <c r="J19" s="320" t="s">
        <v>427</v>
      </c>
      <c r="K19" s="146"/>
      <c r="L19" s="10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row>
    <row r="20" spans="2:71">
      <c r="B20" s="107" t="s">
        <v>82</v>
      </c>
      <c r="C20" s="155"/>
      <c r="D20" s="318">
        <v>0.37182413714160245</v>
      </c>
      <c r="E20" s="318">
        <v>0.24797155666771314</v>
      </c>
      <c r="F20" s="318">
        <v>2.8905888972304292E-3</v>
      </c>
      <c r="G20" s="319"/>
      <c r="H20" s="320">
        <v>0.62268628270654602</v>
      </c>
      <c r="I20" s="321"/>
      <c r="J20" s="320" t="s">
        <v>427</v>
      </c>
      <c r="K20" s="146"/>
      <c r="L20" s="10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row>
    <row r="21" spans="2:71">
      <c r="B21" s="108" t="s">
        <v>96</v>
      </c>
      <c r="C21" s="155"/>
      <c r="D21" s="322">
        <f>+SUM(D19:D20)</f>
        <v>1.8600064525752511</v>
      </c>
      <c r="E21" s="322">
        <f>+SUM(E19:E20)</f>
        <v>1.2404485061211219</v>
      </c>
      <c r="F21" s="322">
        <f>+SUM(F19:F20)</f>
        <v>1.4459830504611457E-2</v>
      </c>
      <c r="G21" s="319"/>
      <c r="H21" s="325">
        <f>SUM(H19:H20)</f>
        <v>3.1149147892009843</v>
      </c>
      <c r="I21" s="321"/>
      <c r="J21" s="325" t="s">
        <v>427</v>
      </c>
      <c r="K21" s="146"/>
      <c r="L21" s="10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row>
    <row r="22" spans="2:71">
      <c r="B22" s="109" t="s">
        <v>9</v>
      </c>
      <c r="C22" s="155"/>
      <c r="D22" s="324"/>
      <c r="E22" s="324"/>
      <c r="F22" s="324"/>
      <c r="G22" s="319"/>
      <c r="H22" s="324"/>
      <c r="I22" s="321"/>
      <c r="J22" s="324"/>
      <c r="K22" s="146"/>
      <c r="L22" s="10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row>
    <row r="23" spans="2:71">
      <c r="B23" s="107" t="s">
        <v>100</v>
      </c>
      <c r="C23" s="155"/>
      <c r="D23" s="318">
        <v>0.21750375261466259</v>
      </c>
      <c r="E23" s="318">
        <v>0.14505444571605905</v>
      </c>
      <c r="F23" s="318">
        <v>1.6908905840463588E-3</v>
      </c>
      <c r="G23" s="319"/>
      <c r="H23" s="320">
        <v>0.36424908891476798</v>
      </c>
      <c r="I23" s="321"/>
      <c r="J23" s="320" t="s">
        <v>427</v>
      </c>
      <c r="K23" s="146"/>
      <c r="L23" s="10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row>
    <row r="24" spans="2:71">
      <c r="B24" s="107" t="s">
        <v>82</v>
      </c>
      <c r="C24" s="155"/>
      <c r="D24" s="318">
        <v>5.569036059183579E-2</v>
      </c>
      <c r="E24" s="318">
        <v>3.7140206963176901E-2</v>
      </c>
      <c r="F24" s="318">
        <v>4.3294106522249261E-4</v>
      </c>
      <c r="G24" s="319"/>
      <c r="H24" s="320">
        <v>9.3263508620235178E-2</v>
      </c>
      <c r="I24" s="321"/>
      <c r="J24" s="320" t="s">
        <v>427</v>
      </c>
      <c r="K24" s="146"/>
      <c r="L24" s="10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row>
    <row r="25" spans="2:71">
      <c r="B25" s="108" t="s">
        <v>96</v>
      </c>
      <c r="C25" s="155"/>
      <c r="D25" s="322">
        <f>+SUM(D23:D24)</f>
        <v>0.27319411320649839</v>
      </c>
      <c r="E25" s="322">
        <f>+SUM(E23:E24)</f>
        <v>0.18219465267923596</v>
      </c>
      <c r="F25" s="322">
        <f>+SUM(F23:F24)</f>
        <v>2.1238316492688514E-3</v>
      </c>
      <c r="G25" s="319"/>
      <c r="H25" s="325">
        <f>SUM(H23:H24)</f>
        <v>0.45751259753500317</v>
      </c>
      <c r="I25" s="321"/>
      <c r="J25" s="325" t="s">
        <v>427</v>
      </c>
      <c r="K25" s="146"/>
      <c r="L25" s="10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row>
    <row r="26" spans="2:71">
      <c r="B26" s="106" t="s">
        <v>21</v>
      </c>
      <c r="C26" s="155"/>
      <c r="D26" s="324"/>
      <c r="E26" s="324"/>
      <c r="F26" s="324"/>
      <c r="G26" s="319"/>
      <c r="H26" s="324"/>
      <c r="I26" s="321"/>
      <c r="J26" s="324"/>
      <c r="K26" s="146"/>
      <c r="L26" s="10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row>
    <row r="27" spans="2:71">
      <c r="B27" s="107" t="s">
        <v>95</v>
      </c>
      <c r="C27" s="155"/>
      <c r="D27" s="318">
        <v>0.51191099531992768</v>
      </c>
      <c r="E27" s="318">
        <v>0.34139625082074304</v>
      </c>
      <c r="F27" s="318">
        <v>3.9796347026240389E-3</v>
      </c>
      <c r="G27" s="319"/>
      <c r="H27" s="320">
        <v>0.85728688084329474</v>
      </c>
      <c r="I27" s="321"/>
      <c r="J27" s="320" t="s">
        <v>427</v>
      </c>
      <c r="K27" s="146"/>
      <c r="L27" s="10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row>
    <row r="28" spans="2:71">
      <c r="B28" s="107" t="s">
        <v>82</v>
      </c>
      <c r="C28" s="155"/>
      <c r="D28" s="318">
        <v>2.4655761613377627</v>
      </c>
      <c r="E28" s="318">
        <v>1.6443062666932025</v>
      </c>
      <c r="F28" s="318">
        <v>1.9167575112330006E-2</v>
      </c>
      <c r="G28" s="319"/>
      <c r="H28" s="320">
        <v>4.1290500031432948</v>
      </c>
      <c r="I28" s="321"/>
      <c r="J28" s="320" t="s">
        <v>427</v>
      </c>
      <c r="K28" s="146"/>
      <c r="L28" s="10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2:71">
      <c r="B29" s="108" t="s">
        <v>96</v>
      </c>
      <c r="C29" s="155"/>
      <c r="D29" s="322">
        <f>+SUM(D27:D28)</f>
        <v>2.9774871566576904</v>
      </c>
      <c r="E29" s="322">
        <f>+SUM(E27:E28)</f>
        <v>1.9857025175139456</v>
      </c>
      <c r="F29" s="322">
        <f>+SUM(F27:F28)</f>
        <v>2.3147209814954044E-2</v>
      </c>
      <c r="G29" s="319"/>
      <c r="H29" s="325">
        <f>SUM(H27:H28)</f>
        <v>4.9863368839865894</v>
      </c>
      <c r="I29" s="321"/>
      <c r="J29" s="325" t="s">
        <v>427</v>
      </c>
      <c r="K29" s="146"/>
      <c r="L29" s="10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row>
    <row r="30" spans="2:71">
      <c r="B30" s="110" t="s">
        <v>101</v>
      </c>
      <c r="C30" s="155"/>
      <c r="D30" s="324"/>
      <c r="E30" s="324"/>
      <c r="F30" s="324"/>
      <c r="G30" s="319"/>
      <c r="H30" s="324"/>
      <c r="I30" s="321"/>
      <c r="J30" s="324"/>
      <c r="K30" s="146"/>
      <c r="L30" s="10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row>
    <row r="31" spans="2:71">
      <c r="B31" s="108" t="s">
        <v>105</v>
      </c>
      <c r="C31" s="155"/>
      <c r="D31" s="322">
        <f t="shared" ref="D31:F32" si="0">+SUM(D11,D15,D19,D23,D27)</f>
        <v>9.0745684175284307</v>
      </c>
      <c r="E31" s="322">
        <f t="shared" si="0"/>
        <v>6.051879455381429</v>
      </c>
      <c r="F31" s="322">
        <f t="shared" si="0"/>
        <v>7.0546379577493754E-2</v>
      </c>
      <c r="G31" s="319"/>
      <c r="H31" s="325">
        <f>H11+H15+H19+H23+H27</f>
        <v>15.196994252487352</v>
      </c>
      <c r="I31" s="321"/>
      <c r="J31" s="325" t="s">
        <v>427</v>
      </c>
      <c r="K31" s="146"/>
      <c r="L31" s="10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row>
    <row r="32" spans="2:71">
      <c r="B32" s="108" t="s">
        <v>106</v>
      </c>
      <c r="C32" s="155"/>
      <c r="D32" s="322">
        <f t="shared" si="0"/>
        <v>5.9178215677328883</v>
      </c>
      <c r="E32" s="322">
        <f t="shared" si="0"/>
        <v>3.9466276652008712</v>
      </c>
      <c r="F32" s="322">
        <f t="shared" si="0"/>
        <v>4.6005591382479172E-2</v>
      </c>
      <c r="G32" s="319"/>
      <c r="H32" s="325">
        <f>H12+H16+H20+H24+H28</f>
        <v>9.9104548243162398</v>
      </c>
      <c r="I32" s="321"/>
      <c r="J32" s="325" t="s">
        <v>427</v>
      </c>
      <c r="K32" s="146"/>
      <c r="L32" s="10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row>
    <row r="33" spans="2:71">
      <c r="B33" s="108" t="s">
        <v>103</v>
      </c>
      <c r="C33" s="155"/>
      <c r="D33" s="322">
        <f>+SUM(D31:D32)</f>
        <v>14.992389985261319</v>
      </c>
      <c r="E33" s="322">
        <f>+SUM(E31:E32)</f>
        <v>9.9985071205822997</v>
      </c>
      <c r="F33" s="322">
        <f>+SUM(F31:F32)</f>
        <v>0.11655197095997293</v>
      </c>
      <c r="G33" s="319"/>
      <c r="H33" s="325">
        <f>SUM(H31:H32)</f>
        <v>25.10744907680359</v>
      </c>
      <c r="I33" s="321"/>
      <c r="J33" s="325">
        <v>20.364894251824136</v>
      </c>
      <c r="K33" s="146"/>
      <c r="L33" s="10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row>
    <row r="34" spans="2:71">
      <c r="B34" s="103" t="s">
        <v>229</v>
      </c>
      <c r="C34" s="155"/>
      <c r="D34" s="326"/>
      <c r="E34" s="326"/>
      <c r="F34" s="326"/>
      <c r="G34" s="319"/>
      <c r="H34" s="320">
        <v>8.1758785146667368</v>
      </c>
      <c r="I34" s="321"/>
      <c r="J34" s="320">
        <v>5.4682484518009522</v>
      </c>
      <c r="K34" s="146"/>
      <c r="L34" s="10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row>
    <row r="35" spans="2:71">
      <c r="B35" s="103" t="s">
        <v>104</v>
      </c>
      <c r="C35" s="155"/>
      <c r="D35" s="326"/>
      <c r="E35" s="326"/>
      <c r="F35" s="326"/>
      <c r="G35" s="319"/>
      <c r="H35" s="320">
        <v>3.6290294270247254</v>
      </c>
      <c r="I35" s="321"/>
      <c r="J35" s="320">
        <v>2.6771885939153073</v>
      </c>
      <c r="K35" s="146"/>
      <c r="L35" s="10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row>
    <row r="36" spans="2:71">
      <c r="B36" s="103" t="s">
        <v>225</v>
      </c>
      <c r="C36" s="155"/>
      <c r="D36" s="326"/>
      <c r="E36" s="326"/>
      <c r="F36" s="326"/>
      <c r="G36" s="319"/>
      <c r="H36" s="320">
        <v>0.6793004741398263</v>
      </c>
      <c r="I36" s="321"/>
      <c r="J36" s="320">
        <v>0.76465687927217862</v>
      </c>
      <c r="K36" s="146"/>
      <c r="L36" s="10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row>
    <row r="37" spans="2:71">
      <c r="B37" s="103" t="s">
        <v>227</v>
      </c>
      <c r="C37" s="155"/>
      <c r="D37" s="326"/>
      <c r="E37" s="326"/>
      <c r="F37" s="326"/>
      <c r="G37" s="319"/>
      <c r="H37" s="320">
        <v>5.0835483899999998</v>
      </c>
      <c r="I37" s="321"/>
      <c r="J37" s="320">
        <v>3.911823152183314</v>
      </c>
      <c r="K37" s="146"/>
      <c r="L37" s="10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row>
    <row r="38" spans="2:71">
      <c r="B38" s="103" t="s">
        <v>8</v>
      </c>
      <c r="C38" s="155"/>
      <c r="D38" s="326"/>
      <c r="E38" s="326"/>
      <c r="F38" s="326"/>
      <c r="G38" s="319"/>
      <c r="H38" s="320">
        <v>2.6272396872777763</v>
      </c>
      <c r="I38" s="321"/>
      <c r="J38" s="320">
        <v>3.4187460363040518</v>
      </c>
      <c r="K38" s="146"/>
      <c r="L38" s="10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row>
    <row r="39" spans="2:71">
      <c r="B39" s="111" t="s">
        <v>233</v>
      </c>
      <c r="C39" s="155"/>
      <c r="D39" s="326"/>
      <c r="E39" s="326"/>
      <c r="F39" s="326"/>
      <c r="G39" s="319"/>
      <c r="H39" s="327">
        <f>SUM(H33:H38)</f>
        <v>45.302445569912656</v>
      </c>
      <c r="I39" s="321"/>
      <c r="J39" s="327">
        <v>36.605557365299937</v>
      </c>
      <c r="K39" s="146"/>
      <c r="L39" s="10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row>
    <row r="40" spans="2:71">
      <c r="B40" s="101" t="s">
        <v>226</v>
      </c>
      <c r="C40" s="155"/>
      <c r="D40" s="326"/>
      <c r="E40" s="326"/>
      <c r="F40" s="326"/>
      <c r="G40" s="319"/>
      <c r="H40" s="324"/>
      <c r="I40" s="321"/>
      <c r="J40" s="324"/>
      <c r="K40" s="146"/>
      <c r="L40" s="10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row>
    <row r="41" spans="2:71">
      <c r="B41" s="103" t="s">
        <v>228</v>
      </c>
      <c r="C41" s="155"/>
      <c r="D41" s="326"/>
      <c r="E41" s="326"/>
      <c r="F41" s="326"/>
      <c r="G41" s="319"/>
      <c r="H41" s="320">
        <v>11.264064123062496</v>
      </c>
      <c r="I41" s="321"/>
      <c r="J41" s="320">
        <v>13.242636655948552</v>
      </c>
      <c r="K41" s="146"/>
      <c r="L41" s="10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row>
    <row r="42" spans="2:71">
      <c r="B42" s="103" t="s">
        <v>229</v>
      </c>
      <c r="C42" s="155"/>
      <c r="D42" s="326"/>
      <c r="E42" s="326"/>
      <c r="F42" s="326"/>
      <c r="G42" s="319"/>
      <c r="H42" s="320">
        <v>0.78541455245565961</v>
      </c>
      <c r="I42" s="321"/>
      <c r="J42" s="320">
        <v>1.3753177614538508</v>
      </c>
      <c r="K42" s="146"/>
      <c r="L42" s="10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row>
    <row r="43" spans="2:71">
      <c r="B43" s="111" t="s">
        <v>232</v>
      </c>
      <c r="C43" s="155"/>
      <c r="D43" s="326"/>
      <c r="E43" s="326"/>
      <c r="F43" s="326"/>
      <c r="G43" s="319"/>
      <c r="H43" s="327">
        <f>SUM(H41:H42)</f>
        <v>12.049478675518156</v>
      </c>
      <c r="I43" s="321"/>
      <c r="J43" s="327">
        <v>14.617954417402402</v>
      </c>
      <c r="K43" s="146"/>
      <c r="L43" s="10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row>
    <row r="44" spans="2:71">
      <c r="B44" s="112" t="s">
        <v>224</v>
      </c>
      <c r="C44" s="155"/>
      <c r="D44" s="326"/>
      <c r="E44" s="326"/>
      <c r="F44" s="326"/>
      <c r="G44" s="319"/>
      <c r="H44" s="324"/>
      <c r="I44" s="321"/>
      <c r="J44" s="324"/>
      <c r="K44" s="146"/>
      <c r="L44" s="10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row>
    <row r="45" spans="2:71">
      <c r="B45" s="103" t="s">
        <v>220</v>
      </c>
      <c r="C45" s="155"/>
      <c r="D45" s="326"/>
      <c r="E45" s="326"/>
      <c r="F45" s="326"/>
      <c r="G45" s="319"/>
      <c r="H45" s="320">
        <v>3.6373186410727998</v>
      </c>
      <c r="I45" s="321"/>
      <c r="J45" s="320">
        <v>3.1188595406069859</v>
      </c>
      <c r="K45" s="146"/>
      <c r="L45" s="10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row>
    <row r="46" spans="2:71">
      <c r="B46" s="103" t="s">
        <v>221</v>
      </c>
      <c r="C46" s="155"/>
      <c r="D46" s="326"/>
      <c r="E46" s="326"/>
      <c r="F46" s="326"/>
      <c r="G46" s="319"/>
      <c r="H46" s="320">
        <v>1.14551419071662</v>
      </c>
      <c r="I46" s="321"/>
      <c r="J46" s="320">
        <v>0.84309536529869156</v>
      </c>
      <c r="K46" s="146"/>
      <c r="L46" s="10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row>
    <row r="47" spans="2:71">
      <c r="B47" s="103" t="s">
        <v>222</v>
      </c>
      <c r="C47" s="155"/>
      <c r="D47" s="326"/>
      <c r="E47" s="326"/>
      <c r="F47" s="326"/>
      <c r="G47" s="319"/>
      <c r="H47" s="320">
        <v>5.6664715995130708</v>
      </c>
      <c r="I47" s="321"/>
      <c r="J47" s="320">
        <v>4.848155838235205</v>
      </c>
      <c r="K47" s="146"/>
      <c r="L47" s="10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row>
    <row r="48" spans="2:71">
      <c r="B48" s="103" t="s">
        <v>15</v>
      </c>
      <c r="C48" s="155"/>
      <c r="D48" s="326"/>
      <c r="E48" s="326"/>
      <c r="F48" s="326"/>
      <c r="G48" s="319"/>
      <c r="H48" s="320">
        <v>4.5794287680768946</v>
      </c>
      <c r="I48" s="321"/>
      <c r="J48" s="320">
        <v>3.6976380776375066</v>
      </c>
      <c r="K48" s="146"/>
      <c r="L48" s="10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row>
    <row r="49" spans="2:73">
      <c r="B49" s="103" t="s">
        <v>271</v>
      </c>
      <c r="C49" s="155"/>
      <c r="D49" s="326"/>
      <c r="E49" s="326"/>
      <c r="F49" s="326"/>
      <c r="G49" s="319"/>
      <c r="H49" s="320">
        <v>1.9935406070288633</v>
      </c>
      <c r="I49" s="321"/>
      <c r="J49" s="320">
        <v>7.6901776455876147</v>
      </c>
      <c r="K49" s="146"/>
      <c r="L49" s="10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row>
    <row r="50" spans="2:73">
      <c r="B50" s="111" t="s">
        <v>231</v>
      </c>
      <c r="C50" s="155"/>
      <c r="D50" s="326"/>
      <c r="E50" s="326"/>
      <c r="F50" s="326"/>
      <c r="G50" s="319"/>
      <c r="H50" s="327">
        <f>SUM(H45:H49)</f>
        <v>17.022273806408247</v>
      </c>
      <c r="I50" s="321"/>
      <c r="J50" s="327">
        <v>20.197926467366003</v>
      </c>
      <c r="K50" s="146"/>
      <c r="L50" s="10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row>
    <row r="51" spans="2:73">
      <c r="B51" s="112" t="s">
        <v>101</v>
      </c>
      <c r="C51" s="155"/>
      <c r="D51" s="326"/>
      <c r="E51" s="326"/>
      <c r="F51" s="326"/>
      <c r="G51" s="319"/>
      <c r="H51" s="324"/>
      <c r="I51" s="321"/>
      <c r="J51" s="324"/>
      <c r="K51" s="146"/>
      <c r="L51" s="10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row>
    <row r="52" spans="2:73">
      <c r="B52" s="177" t="s">
        <v>272</v>
      </c>
      <c r="C52" s="155"/>
      <c r="D52" s="326"/>
      <c r="E52" s="326"/>
      <c r="F52" s="326"/>
      <c r="G52" s="319"/>
      <c r="H52" s="320">
        <v>2.233171845659164</v>
      </c>
      <c r="I52" s="321"/>
      <c r="J52" s="320">
        <v>2.233171845659164</v>
      </c>
      <c r="K52" s="172"/>
      <c r="L52" s="105"/>
      <c r="M52" s="115"/>
      <c r="N52" s="115"/>
      <c r="O52" s="115"/>
      <c r="P52" s="170"/>
      <c r="Q52" s="170"/>
      <c r="R52" s="170"/>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row>
    <row r="53" spans="2:73" hidden="1" outlineLevel="1">
      <c r="B53" s="177"/>
      <c r="C53" s="155"/>
      <c r="D53" s="326"/>
      <c r="E53" s="326"/>
      <c r="F53" s="326"/>
      <c r="G53" s="319"/>
      <c r="H53" s="320"/>
      <c r="I53" s="321"/>
      <c r="J53" s="320"/>
      <c r="K53" s="172"/>
      <c r="L53" s="105"/>
      <c r="M53" s="115"/>
      <c r="N53" s="115"/>
      <c r="O53" s="115"/>
      <c r="P53" s="170"/>
      <c r="Q53" s="170"/>
      <c r="R53" s="170"/>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row>
    <row r="54" spans="2:73" collapsed="1">
      <c r="B54" s="177" t="s">
        <v>273</v>
      </c>
      <c r="C54" s="155"/>
      <c r="D54" s="326"/>
      <c r="E54" s="326"/>
      <c r="F54" s="326"/>
      <c r="G54" s="319"/>
      <c r="H54" s="320">
        <v>1.6990000000000001</v>
      </c>
      <c r="I54" s="321"/>
      <c r="J54" s="320">
        <v>4.2700964630225081E-2</v>
      </c>
      <c r="K54" s="172"/>
      <c r="L54" s="105"/>
      <c r="M54" s="115"/>
      <c r="N54" s="115"/>
      <c r="O54" s="115"/>
      <c r="P54" s="170"/>
      <c r="Q54" s="170"/>
      <c r="R54" s="170"/>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row>
    <row r="55" spans="2:73" hidden="1" outlineLevel="1">
      <c r="B55" s="108" t="s">
        <v>102</v>
      </c>
      <c r="C55" s="155"/>
      <c r="D55" s="326"/>
      <c r="E55" s="326"/>
      <c r="F55" s="326"/>
      <c r="G55" s="319"/>
      <c r="H55" s="322"/>
      <c r="I55" s="321"/>
      <c r="J55" s="322">
        <v>0</v>
      </c>
      <c r="K55" s="146"/>
      <c r="L55" s="10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row>
    <row r="56" spans="2:73" hidden="1" outlineLevel="1">
      <c r="B56" s="108" t="s">
        <v>107</v>
      </c>
      <c r="C56" s="155"/>
      <c r="D56" s="326"/>
      <c r="E56" s="326"/>
      <c r="F56" s="326"/>
      <c r="G56" s="319"/>
      <c r="H56" s="322"/>
      <c r="I56" s="321"/>
      <c r="J56" s="322">
        <v>0</v>
      </c>
      <c r="K56" s="146"/>
      <c r="L56" s="10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row>
    <row r="57" spans="2:73" hidden="1" outlineLevel="1">
      <c r="B57" s="108" t="s">
        <v>108</v>
      </c>
      <c r="C57" s="155"/>
      <c r="D57" s="326"/>
      <c r="E57" s="326"/>
      <c r="F57" s="326"/>
      <c r="G57" s="319"/>
      <c r="H57" s="322"/>
      <c r="I57" s="321"/>
      <c r="J57" s="322">
        <v>0</v>
      </c>
      <c r="K57" s="146"/>
      <c r="L57" s="10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row>
    <row r="58" spans="2:73" collapsed="1">
      <c r="B58" s="113" t="s">
        <v>230</v>
      </c>
      <c r="C58" s="155"/>
      <c r="D58" s="326"/>
      <c r="E58" s="326"/>
      <c r="F58" s="326"/>
      <c r="G58" s="319"/>
      <c r="H58" s="327">
        <f>SUM(H52:H54)+H50+H43+H39</f>
        <v>78.306369897498229</v>
      </c>
      <c r="I58" s="321"/>
      <c r="J58" s="327">
        <v>73.697311060357734</v>
      </c>
      <c r="K58" s="146"/>
      <c r="L58" s="10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row>
    <row r="59" spans="2:73">
      <c r="B59" s="114"/>
      <c r="C59" s="155"/>
      <c r="D59" s="326"/>
      <c r="E59" s="326"/>
      <c r="F59" s="326"/>
      <c r="G59" s="319"/>
      <c r="H59" s="318"/>
      <c r="I59" s="321"/>
      <c r="J59" s="318"/>
      <c r="K59" s="132"/>
      <c r="L59" s="10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row>
    <row r="60" spans="2:73">
      <c r="B60" s="169" t="s">
        <v>274</v>
      </c>
      <c r="C60" s="155"/>
      <c r="D60" s="328"/>
      <c r="E60" s="326"/>
      <c r="F60" s="329"/>
      <c r="G60" s="319"/>
      <c r="H60" s="320">
        <v>1.75701938</v>
      </c>
      <c r="I60" s="321"/>
      <c r="J60" s="320">
        <v>2.9783922829581995</v>
      </c>
      <c r="K60" s="132"/>
      <c r="L60" s="10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row>
    <row r="61" spans="2:73">
      <c r="B61" s="169" t="s">
        <v>275</v>
      </c>
      <c r="C61" s="155"/>
      <c r="D61" s="328"/>
      <c r="E61" s="326"/>
      <c r="F61" s="329"/>
      <c r="G61" s="319"/>
      <c r="H61" s="320">
        <v>93.271160000000009</v>
      </c>
      <c r="I61" s="321"/>
      <c r="J61" s="320">
        <v>90.163086816720252</v>
      </c>
      <c r="K61" s="132"/>
      <c r="L61" s="10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row>
    <row r="62" spans="2:73" hidden="1" outlineLevel="1">
      <c r="B62" s="410"/>
      <c r="C62" s="155"/>
      <c r="D62" s="328"/>
      <c r="E62" s="326"/>
      <c r="F62" s="329"/>
      <c r="G62" s="319"/>
      <c r="H62" s="320"/>
      <c r="I62" s="321"/>
      <c r="J62" s="320"/>
      <c r="K62" s="132"/>
      <c r="L62" s="10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row>
    <row r="63" spans="2:73" hidden="1" outlineLevel="1">
      <c r="B63" s="410"/>
      <c r="C63" s="155"/>
      <c r="D63" s="328"/>
      <c r="E63" s="326"/>
      <c r="F63" s="329"/>
      <c r="G63" s="319"/>
      <c r="H63" s="320"/>
      <c r="I63" s="321"/>
      <c r="J63" s="320"/>
      <c r="K63" s="132"/>
      <c r="L63" s="10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row>
    <row r="64" spans="2:73" hidden="1" outlineLevel="1">
      <c r="B64" s="410"/>
      <c r="C64" s="155"/>
      <c r="D64" s="328"/>
      <c r="E64" s="326"/>
      <c r="F64" s="329"/>
      <c r="G64" s="319"/>
      <c r="H64" s="320"/>
      <c r="I64" s="321"/>
      <c r="J64" s="320"/>
      <c r="K64" s="132"/>
      <c r="L64" s="10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row>
    <row r="65" spans="2:71" collapsed="1">
      <c r="B65" s="114"/>
      <c r="C65" s="155"/>
      <c r="D65" s="328"/>
      <c r="E65" s="326"/>
      <c r="F65" s="329"/>
      <c r="G65" s="319"/>
      <c r="H65" s="326"/>
      <c r="I65" s="321"/>
      <c r="J65" s="326"/>
      <c r="K65" s="132"/>
      <c r="L65" s="10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row>
    <row r="66" spans="2:71">
      <c r="B66" s="116" t="s">
        <v>10</v>
      </c>
      <c r="C66" s="155"/>
      <c r="D66" s="330"/>
      <c r="E66" s="331"/>
      <c r="F66" s="332"/>
      <c r="G66" s="319"/>
      <c r="H66" s="327">
        <f>SUM(H58:H65)</f>
        <v>173.33454927749824</v>
      </c>
      <c r="I66" s="321"/>
      <c r="J66" s="327">
        <v>166.83879016003618</v>
      </c>
      <c r="K66" s="93"/>
      <c r="L66" s="161"/>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row>
    <row r="67" spans="2:71">
      <c r="B67" s="94"/>
      <c r="I67" s="131"/>
      <c r="J67" s="93"/>
      <c r="L67" s="115"/>
      <c r="M67" s="131"/>
      <c r="N67" s="93"/>
      <c r="P67" s="115"/>
      <c r="Q67" s="115"/>
    </row>
    <row r="68" spans="2:71">
      <c r="G68" s="115"/>
      <c r="H68" s="115"/>
      <c r="I68" s="115"/>
      <c r="J68" s="115"/>
      <c r="K68" s="115"/>
      <c r="L68" s="115"/>
      <c r="M68" s="115"/>
      <c r="N68" s="115"/>
      <c r="O68" s="115"/>
      <c r="P68" s="115"/>
      <c r="Q68" s="115"/>
    </row>
    <row r="69" spans="2:71">
      <c r="B69" s="94"/>
      <c r="I69" s="131"/>
      <c r="J69" s="93"/>
      <c r="L69" s="115"/>
      <c r="M69" s="131"/>
      <c r="N69" s="93"/>
      <c r="P69" s="115"/>
      <c r="Q69" s="115"/>
    </row>
    <row r="70" spans="2:71">
      <c r="B70" s="94"/>
      <c r="I70" s="131"/>
      <c r="J70" s="93"/>
      <c r="L70" s="115"/>
      <c r="M70" s="131"/>
      <c r="N70" s="93"/>
      <c r="P70" s="115"/>
      <c r="Q70" s="115"/>
    </row>
    <row r="71" spans="2:71">
      <c r="B71" s="94"/>
      <c r="I71" s="131"/>
      <c r="J71" s="93"/>
      <c r="L71" s="115"/>
      <c r="M71" s="131"/>
      <c r="N71" s="93"/>
      <c r="P71" s="115"/>
      <c r="Q71" s="115"/>
    </row>
    <row r="72" spans="2:71">
      <c r="I72" s="93"/>
      <c r="J72" s="93"/>
      <c r="L72" s="115"/>
    </row>
    <row r="73" spans="2:71">
      <c r="J73" s="93"/>
      <c r="L73" s="115"/>
    </row>
    <row r="74" spans="2:71">
      <c r="J74" s="115"/>
      <c r="K74" s="115"/>
      <c r="L74" s="115"/>
    </row>
    <row r="75" spans="2:71">
      <c r="K75" s="93"/>
      <c r="L75" s="115"/>
    </row>
    <row r="76" spans="2:71">
      <c r="L76" s="115"/>
    </row>
  </sheetData>
  <protectedRanges>
    <protectedRange sqref="O8:O72" name="Range2_1"/>
    <protectedRange sqref="D8:K10 G11:K20" name="Range1"/>
    <protectedRange sqref="D11:F21 D23:F25 D27:F29" name="Range1_2"/>
  </protectedRanges>
  <mergeCells count="5">
    <mergeCell ref="D2:D3"/>
    <mergeCell ref="D6:F6"/>
    <mergeCell ref="F2:G3"/>
    <mergeCell ref="D5:J5"/>
    <mergeCell ref="L8:L11"/>
  </mergeCells>
  <phoneticPr fontId="0" type="noConversion"/>
  <hyperlinks>
    <hyperlink ref="D2:D3" location="Index!A1" display="Home"/>
    <hyperlink ref="F2:G3" location="'Opex Instructions'!A1" display="Link to Opex instructions - table 6.1"/>
  </hyperlinks>
  <pageMargins left="0.19685039370078741" right="0.19685039370078741" top="0.39370078740157483" bottom="0.39370078740157483" header="0.19685039370078741" footer="0.19685039370078741"/>
  <pageSetup paperSize="9" scale="5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2:BW76"/>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4" width="10.42578125" style="89" customWidth="1"/>
    <col min="5" max="5" width="18.28515625" style="89" customWidth="1"/>
    <col min="6" max="6" width="15.28515625" style="89" customWidth="1"/>
    <col min="7" max="7" width="5.7109375" style="89" customWidth="1"/>
    <col min="8" max="8" width="9.7109375" style="89" bestFit="1" customWidth="1"/>
    <col min="9" max="9" width="1.42578125" style="89" customWidth="1"/>
    <col min="10" max="10" width="13.85546875" style="89" customWidth="1"/>
    <col min="11" max="11" width="5.7109375" style="89" customWidth="1"/>
    <col min="12" max="12" width="92.7109375" style="89" customWidth="1"/>
    <col min="13" max="14" width="5.7109375" style="89" customWidth="1"/>
    <col min="15" max="15" width="10.5703125" style="89" bestFit="1" customWidth="1"/>
    <col min="16" max="16" width="5.7109375" style="89" customWidth="1"/>
    <col min="17" max="17" width="60.7109375" style="89" customWidth="1"/>
    <col min="18" max="18" width="16" style="89" bestFit="1" customWidth="1"/>
    <col min="19" max="19" width="10.28515625" style="89" bestFit="1" customWidth="1"/>
    <col min="20" max="20" width="14.42578125" style="89" customWidth="1"/>
    <col min="21" max="101" width="5.7109375" style="89" customWidth="1"/>
    <col min="102" max="16384" width="9.140625" style="89"/>
  </cols>
  <sheetData>
    <row r="2" spans="2:75" ht="12.75" customHeight="1">
      <c r="B2" s="91"/>
      <c r="D2" s="433" t="s">
        <v>0</v>
      </c>
      <c r="F2" s="444" t="s">
        <v>60</v>
      </c>
      <c r="G2" s="444"/>
      <c r="L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row>
    <row r="3" spans="2:75" ht="12.75" customHeight="1">
      <c r="B3" s="91" t="s">
        <v>39</v>
      </c>
      <c r="D3" s="434"/>
      <c r="F3" s="444"/>
      <c r="G3" s="444"/>
      <c r="L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row>
    <row r="4" spans="2:75">
      <c r="B4" s="91"/>
      <c r="K4" s="93"/>
      <c r="L4" s="132"/>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row>
    <row r="5" spans="2:75" ht="24.75" customHeight="1">
      <c r="D5" s="438" t="s">
        <v>287</v>
      </c>
      <c r="E5" s="439"/>
      <c r="F5" s="439"/>
      <c r="G5" s="440"/>
      <c r="H5" s="440"/>
      <c r="I5" s="440"/>
      <c r="J5" s="440"/>
      <c r="K5" s="104"/>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row>
    <row r="6" spans="2:75" ht="12.75" customHeight="1">
      <c r="D6" s="441" t="s">
        <v>1</v>
      </c>
      <c r="E6" s="442"/>
      <c r="F6" s="443"/>
      <c r="G6" s="134"/>
      <c r="H6" s="135"/>
      <c r="I6" s="136"/>
      <c r="J6" s="137"/>
      <c r="K6" s="138"/>
      <c r="L6" s="93"/>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row>
    <row r="7" spans="2:75" ht="33">
      <c r="B7" s="139" t="s">
        <v>2</v>
      </c>
      <c r="D7" s="140" t="s">
        <v>3</v>
      </c>
      <c r="E7" s="392" t="s">
        <v>4</v>
      </c>
      <c r="F7" s="141" t="s">
        <v>5</v>
      </c>
      <c r="G7" s="142"/>
      <c r="H7" s="143" t="s">
        <v>7</v>
      </c>
      <c r="I7" s="144"/>
      <c r="J7" s="145" t="s">
        <v>6</v>
      </c>
      <c r="K7" s="146"/>
      <c r="L7" s="100" t="s">
        <v>120</v>
      </c>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row>
    <row r="8" spans="2:75" s="94" customFormat="1">
      <c r="B8" s="101" t="s">
        <v>223</v>
      </c>
      <c r="D8" s="147"/>
      <c r="E8" s="147"/>
      <c r="F8" s="147"/>
      <c r="G8" s="148"/>
      <c r="H8" s="147"/>
      <c r="I8" s="149"/>
      <c r="J8" s="147"/>
      <c r="K8" s="150"/>
      <c r="L8" s="445" t="s">
        <v>293</v>
      </c>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row>
    <row r="9" spans="2:75">
      <c r="B9" s="103" t="s">
        <v>94</v>
      </c>
      <c r="C9" s="94"/>
      <c r="D9" s="152"/>
      <c r="E9" s="152"/>
      <c r="F9" s="152"/>
      <c r="G9" s="148"/>
      <c r="H9" s="152"/>
      <c r="I9" s="153"/>
      <c r="J9" s="152"/>
      <c r="K9" s="146"/>
      <c r="L9" s="446"/>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row>
    <row r="10" spans="2:75">
      <c r="B10" s="106" t="s">
        <v>98</v>
      </c>
      <c r="C10" s="94"/>
      <c r="D10" s="152"/>
      <c r="E10" s="152"/>
      <c r="F10" s="152"/>
      <c r="G10" s="148"/>
      <c r="H10" s="152"/>
      <c r="I10" s="153"/>
      <c r="J10" s="152"/>
      <c r="K10" s="146"/>
      <c r="L10" s="446"/>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row>
    <row r="11" spans="2:75">
      <c r="B11" s="107" t="s">
        <v>95</v>
      </c>
      <c r="C11" s="94"/>
      <c r="D11" s="318">
        <v>1.6532807472274595</v>
      </c>
      <c r="E11" s="318">
        <v>1.1710406616694</v>
      </c>
      <c r="F11" s="318">
        <v>2.9272219385146413E-3</v>
      </c>
      <c r="G11" s="319"/>
      <c r="H11" s="320">
        <v>2.8272486308353741</v>
      </c>
      <c r="I11" s="321"/>
      <c r="J11" s="320" t="s">
        <v>427</v>
      </c>
      <c r="K11" s="146"/>
      <c r="L11" s="446"/>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row>
    <row r="12" spans="2:75">
      <c r="B12" s="107" t="s">
        <v>82</v>
      </c>
      <c r="C12" s="155"/>
      <c r="D12" s="318">
        <v>0.43820546199390997</v>
      </c>
      <c r="E12" s="318">
        <v>0.31038673559893154</v>
      </c>
      <c r="F12" s="318">
        <v>7.7586619458107017E-4</v>
      </c>
      <c r="G12" s="319"/>
      <c r="H12" s="320">
        <v>0.7493680637874226</v>
      </c>
      <c r="I12" s="321"/>
      <c r="J12" s="320" t="s">
        <v>427</v>
      </c>
      <c r="K12" s="146"/>
      <c r="L12" s="105"/>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row>
    <row r="13" spans="2:75" ht="33">
      <c r="B13" s="108" t="s">
        <v>96</v>
      </c>
      <c r="C13" s="155"/>
      <c r="D13" s="322">
        <f>+SUM(D11:D12)</f>
        <v>2.0914862092213697</v>
      </c>
      <c r="E13" s="322">
        <f>+SUM(E11:E12)</f>
        <v>1.4814273972683316</v>
      </c>
      <c r="F13" s="322">
        <f>+SUM(F11:F12)</f>
        <v>3.7030881330957113E-3</v>
      </c>
      <c r="G13" s="323"/>
      <c r="H13" s="322">
        <f>SUM(H11:H12)</f>
        <v>3.5766166946227966</v>
      </c>
      <c r="I13" s="321"/>
      <c r="J13" s="322" t="s">
        <v>427</v>
      </c>
      <c r="K13" s="146"/>
      <c r="L13" s="240" t="s">
        <v>301</v>
      </c>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row>
    <row r="14" spans="2:75">
      <c r="B14" s="106" t="s">
        <v>99</v>
      </c>
      <c r="C14" s="155"/>
      <c r="D14" s="324"/>
      <c r="E14" s="324"/>
      <c r="F14" s="324"/>
      <c r="G14" s="319"/>
      <c r="H14" s="324"/>
      <c r="I14" s="321"/>
      <c r="J14" s="324"/>
      <c r="K14" s="146"/>
      <c r="L14" s="105"/>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row>
    <row r="15" spans="2:75">
      <c r="B15" s="107" t="s">
        <v>95</v>
      </c>
      <c r="C15" s="155"/>
      <c r="D15" s="318">
        <v>4.9818532958890422</v>
      </c>
      <c r="E15" s="318">
        <v>3.5287127063817105</v>
      </c>
      <c r="F15" s="318">
        <v>8.8206375636100832E-3</v>
      </c>
      <c r="G15" s="319"/>
      <c r="H15" s="320">
        <v>8.5193866398343623</v>
      </c>
      <c r="I15" s="321"/>
      <c r="J15" s="320" t="s">
        <v>427</v>
      </c>
      <c r="K15" s="146"/>
      <c r="L15" s="105"/>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row>
    <row r="16" spans="2:75">
      <c r="B16" s="107" t="s">
        <v>82</v>
      </c>
      <c r="C16" s="155"/>
      <c r="D16" s="318">
        <v>3.2477012360628006</v>
      </c>
      <c r="E16" s="318">
        <v>2.3003898223344308</v>
      </c>
      <c r="F16" s="318">
        <v>5.7502286431913574E-3</v>
      </c>
      <c r="G16" s="319"/>
      <c r="H16" s="320">
        <v>5.5538412870404228</v>
      </c>
      <c r="I16" s="321"/>
      <c r="J16" s="320" t="s">
        <v>427</v>
      </c>
      <c r="K16" s="146"/>
      <c r="L16" s="105"/>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row>
    <row r="17" spans="2:71">
      <c r="B17" s="108" t="s">
        <v>96</v>
      </c>
      <c r="C17" s="155"/>
      <c r="D17" s="322">
        <f>+SUM(D15:D16)</f>
        <v>8.2295545319518428</v>
      </c>
      <c r="E17" s="322">
        <f>+SUM(E15:E16)</f>
        <v>5.8291025287161418</v>
      </c>
      <c r="F17" s="322">
        <f>+SUM(F15:F16)</f>
        <v>1.4570866206801441E-2</v>
      </c>
      <c r="G17" s="323"/>
      <c r="H17" s="325">
        <f>SUM(H15:H16)</f>
        <v>14.073227926874786</v>
      </c>
      <c r="I17" s="321"/>
      <c r="J17" s="325" t="s">
        <v>427</v>
      </c>
      <c r="K17" s="146"/>
      <c r="L17" s="105"/>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row>
    <row r="18" spans="2:71">
      <c r="B18" s="106" t="s">
        <v>97</v>
      </c>
      <c r="C18" s="155"/>
      <c r="D18" s="324"/>
      <c r="E18" s="324"/>
      <c r="F18" s="324"/>
      <c r="G18" s="319"/>
      <c r="H18" s="324"/>
      <c r="I18" s="321"/>
      <c r="J18" s="324"/>
      <c r="K18" s="146"/>
      <c r="L18" s="10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row>
    <row r="19" spans="2:71">
      <c r="B19" s="107" t="s">
        <v>95</v>
      </c>
      <c r="C19" s="155"/>
      <c r="D19" s="318">
        <v>1.3397392776476424</v>
      </c>
      <c r="E19" s="318">
        <v>0.94895508387912675</v>
      </c>
      <c r="F19" s="318">
        <v>2.3720800063731615E-3</v>
      </c>
      <c r="G19" s="319"/>
      <c r="H19" s="320">
        <v>2.2910664415331423</v>
      </c>
      <c r="I19" s="321"/>
      <c r="J19" s="320" t="s">
        <v>427</v>
      </c>
      <c r="K19" s="146"/>
      <c r="L19" s="10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row>
    <row r="20" spans="2:71">
      <c r="B20" s="107" t="s">
        <v>82</v>
      </c>
      <c r="C20" s="155"/>
      <c r="D20" s="318">
        <v>0.61594080852078414</v>
      </c>
      <c r="E20" s="318">
        <v>0.43627903679938546</v>
      </c>
      <c r="F20" s="318">
        <v>1.0905561263881505E-3</v>
      </c>
      <c r="G20" s="319"/>
      <c r="H20" s="320">
        <v>1.0533104014465577</v>
      </c>
      <c r="I20" s="321"/>
      <c r="J20" s="320" t="s">
        <v>427</v>
      </c>
      <c r="K20" s="146"/>
      <c r="L20" s="10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row>
    <row r="21" spans="2:71">
      <c r="B21" s="108" t="s">
        <v>96</v>
      </c>
      <c r="C21" s="155"/>
      <c r="D21" s="322">
        <f>+SUM(D19:D20)</f>
        <v>1.9556800861684267</v>
      </c>
      <c r="E21" s="322">
        <f>+SUM(E19:E20)</f>
        <v>1.3852341206785121</v>
      </c>
      <c r="F21" s="322">
        <f>+SUM(F19:F20)</f>
        <v>3.4626361327613122E-3</v>
      </c>
      <c r="G21" s="319"/>
      <c r="H21" s="325">
        <f>SUM(H19:H20)</f>
        <v>3.3443768429796998</v>
      </c>
      <c r="I21" s="321"/>
      <c r="J21" s="325" t="s">
        <v>427</v>
      </c>
      <c r="K21" s="146"/>
      <c r="L21" s="10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row>
    <row r="22" spans="2:71">
      <c r="B22" s="109" t="s">
        <v>9</v>
      </c>
      <c r="C22" s="155"/>
      <c r="D22" s="324"/>
      <c r="E22" s="324"/>
      <c r="F22" s="324"/>
      <c r="G22" s="319"/>
      <c r="H22" s="324"/>
      <c r="I22" s="321"/>
      <c r="J22" s="324"/>
      <c r="K22" s="146"/>
      <c r="L22" s="10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row>
    <row r="23" spans="2:71">
      <c r="B23" s="107" t="s">
        <v>100</v>
      </c>
      <c r="C23" s="155"/>
      <c r="D23" s="318">
        <v>0.1360736029147856</v>
      </c>
      <c r="E23" s="318">
        <v>9.638273612046519E-2</v>
      </c>
      <c r="F23" s="318">
        <v>2.4092558772783525E-4</v>
      </c>
      <c r="G23" s="319"/>
      <c r="H23" s="320">
        <v>0.23269726462297863</v>
      </c>
      <c r="I23" s="321"/>
      <c r="J23" s="320" t="s">
        <v>427</v>
      </c>
      <c r="K23" s="146"/>
      <c r="L23" s="10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row>
    <row r="24" spans="2:71">
      <c r="B24" s="107" t="s">
        <v>82</v>
      </c>
      <c r="C24" s="155"/>
      <c r="D24" s="318">
        <v>1.5391159353388703E-2</v>
      </c>
      <c r="E24" s="318">
        <v>1.0901762125565824E-2</v>
      </c>
      <c r="F24" s="318">
        <v>2.7250870364255058E-5</v>
      </c>
      <c r="G24" s="319"/>
      <c r="H24" s="320">
        <v>2.6320172349318782E-2</v>
      </c>
      <c r="I24" s="321"/>
      <c r="J24" s="320" t="s">
        <v>427</v>
      </c>
      <c r="K24" s="146"/>
      <c r="L24" s="10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row>
    <row r="25" spans="2:71">
      <c r="B25" s="108" t="s">
        <v>96</v>
      </c>
      <c r="C25" s="155"/>
      <c r="D25" s="322">
        <f>+SUM(D23:D24)</f>
        <v>0.15146476226817429</v>
      </c>
      <c r="E25" s="322">
        <f>+SUM(E23:E24)</f>
        <v>0.10728449824603101</v>
      </c>
      <c r="F25" s="322">
        <f>+SUM(F23:F24)</f>
        <v>2.6817645809209032E-4</v>
      </c>
      <c r="G25" s="319"/>
      <c r="H25" s="325">
        <f>SUM(H23:H24)</f>
        <v>0.2590174369722974</v>
      </c>
      <c r="I25" s="321"/>
      <c r="J25" s="325" t="s">
        <v>427</v>
      </c>
      <c r="K25" s="146"/>
      <c r="L25" s="10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row>
    <row r="26" spans="2:71">
      <c r="B26" s="106" t="s">
        <v>21</v>
      </c>
      <c r="C26" s="155"/>
      <c r="D26" s="324"/>
      <c r="E26" s="324"/>
      <c r="F26" s="324"/>
      <c r="G26" s="319"/>
      <c r="H26" s="324"/>
      <c r="I26" s="321"/>
      <c r="J26" s="324"/>
      <c r="K26" s="146"/>
      <c r="L26" s="10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row>
    <row r="27" spans="2:71">
      <c r="B27" s="107" t="s">
        <v>95</v>
      </c>
      <c r="C27" s="155"/>
      <c r="D27" s="318">
        <v>1.4433385030451737E-2</v>
      </c>
      <c r="E27" s="318">
        <v>1.0223357880707247E-2</v>
      </c>
      <c r="F27" s="318">
        <v>2.5555079728001208E-5</v>
      </c>
      <c r="G27" s="319"/>
      <c r="H27" s="320">
        <v>2.4682297990886986E-2</v>
      </c>
      <c r="I27" s="321"/>
      <c r="J27" s="320" t="s">
        <v>427</v>
      </c>
      <c r="K27" s="146"/>
      <c r="L27" s="10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row>
    <row r="28" spans="2:71">
      <c r="B28" s="107" t="s">
        <v>82</v>
      </c>
      <c r="C28" s="155"/>
      <c r="D28" s="318">
        <v>1.3766055980317866</v>
      </c>
      <c r="E28" s="318">
        <v>0.97506798714033227</v>
      </c>
      <c r="F28" s="318">
        <v>2.4373537972896468E-3</v>
      </c>
      <c r="G28" s="319"/>
      <c r="H28" s="320">
        <v>2.3541109389694084</v>
      </c>
      <c r="I28" s="321"/>
      <c r="J28" s="320" t="s">
        <v>427</v>
      </c>
      <c r="K28" s="146"/>
      <c r="L28" s="10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2:71">
      <c r="B29" s="108" t="s">
        <v>96</v>
      </c>
      <c r="C29" s="155"/>
      <c r="D29" s="322">
        <f>+SUM(D27:D28)</f>
        <v>1.3910389830622383</v>
      </c>
      <c r="E29" s="322">
        <f>+SUM(E27:E28)</f>
        <v>0.98529134502103954</v>
      </c>
      <c r="F29" s="322">
        <f>+SUM(F27:F28)</f>
        <v>2.4629088770176479E-3</v>
      </c>
      <c r="G29" s="319"/>
      <c r="H29" s="325">
        <f>SUM(H27:H28)</f>
        <v>2.3787932369602953</v>
      </c>
      <c r="I29" s="321"/>
      <c r="J29" s="325" t="s">
        <v>427</v>
      </c>
      <c r="K29" s="146"/>
      <c r="L29" s="10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row>
    <row r="30" spans="2:71">
      <c r="B30" s="110" t="s">
        <v>101</v>
      </c>
      <c r="C30" s="155"/>
      <c r="D30" s="324"/>
      <c r="E30" s="324"/>
      <c r="F30" s="324"/>
      <c r="G30" s="319"/>
      <c r="H30" s="324"/>
      <c r="I30" s="321"/>
      <c r="J30" s="324"/>
      <c r="K30" s="146"/>
      <c r="L30" s="10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row>
    <row r="31" spans="2:71">
      <c r="B31" s="108" t="s">
        <v>105</v>
      </c>
      <c r="C31" s="155"/>
      <c r="D31" s="322">
        <f t="shared" ref="D31:F32" si="0">+SUM(D11,D15,D19,D23,D27)</f>
        <v>8.1253803087093814</v>
      </c>
      <c r="E31" s="322">
        <f t="shared" si="0"/>
        <v>5.7553145459314097</v>
      </c>
      <c r="F31" s="322">
        <f t="shared" si="0"/>
        <v>1.4386420175953723E-2</v>
      </c>
      <c r="G31" s="319"/>
      <c r="H31" s="325">
        <f>H11+H15+H19+H23+H27</f>
        <v>13.895081274816746</v>
      </c>
      <c r="I31" s="321"/>
      <c r="J31" s="325" t="s">
        <v>427</v>
      </c>
      <c r="K31" s="146"/>
      <c r="L31" s="10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row>
    <row r="32" spans="2:71">
      <c r="B32" s="108" t="s">
        <v>106</v>
      </c>
      <c r="C32" s="155"/>
      <c r="D32" s="322">
        <f t="shared" si="0"/>
        <v>5.693844263962669</v>
      </c>
      <c r="E32" s="322">
        <f t="shared" si="0"/>
        <v>4.0330253439986459</v>
      </c>
      <c r="F32" s="322">
        <f t="shared" si="0"/>
        <v>1.008125563181448E-2</v>
      </c>
      <c r="G32" s="319"/>
      <c r="H32" s="325">
        <f>H12+H16+H20+H24+H28</f>
        <v>9.7369508635931297</v>
      </c>
      <c r="I32" s="321"/>
      <c r="J32" s="325" t="s">
        <v>427</v>
      </c>
      <c r="K32" s="146"/>
      <c r="L32" s="10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row>
    <row r="33" spans="2:71">
      <c r="B33" s="108" t="s">
        <v>103</v>
      </c>
      <c r="C33" s="155"/>
      <c r="D33" s="322">
        <f>+SUM(D31:D32)</f>
        <v>13.81922457267205</v>
      </c>
      <c r="E33" s="322">
        <f>+SUM(E31:E32)</f>
        <v>9.7883398899300555</v>
      </c>
      <c r="F33" s="322">
        <f>+SUM(F31:F32)</f>
        <v>2.4467675807768201E-2</v>
      </c>
      <c r="G33" s="319"/>
      <c r="H33" s="325">
        <f>SUM(H31:H32)</f>
        <v>23.632032138409876</v>
      </c>
      <c r="I33" s="321"/>
      <c r="J33" s="325">
        <v>21.025581816318262</v>
      </c>
      <c r="K33" s="146"/>
      <c r="L33" s="10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row>
    <row r="34" spans="2:71">
      <c r="B34" s="103" t="s">
        <v>229</v>
      </c>
      <c r="C34" s="155"/>
      <c r="D34" s="326"/>
      <c r="E34" s="326"/>
      <c r="F34" s="326"/>
      <c r="G34" s="319"/>
      <c r="H34" s="320">
        <v>5.3341253767802925</v>
      </c>
      <c r="I34" s="321"/>
      <c r="J34" s="320">
        <v>5.7160905984245218</v>
      </c>
      <c r="K34" s="146"/>
      <c r="L34" s="10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row>
    <row r="35" spans="2:71">
      <c r="B35" s="103" t="s">
        <v>104</v>
      </c>
      <c r="C35" s="155"/>
      <c r="D35" s="326"/>
      <c r="E35" s="326"/>
      <c r="F35" s="326"/>
      <c r="G35" s="319"/>
      <c r="H35" s="320">
        <v>4.8118790330005119</v>
      </c>
      <c r="I35" s="321"/>
      <c r="J35" s="320">
        <v>2.7941617551828348</v>
      </c>
      <c r="K35" s="146"/>
      <c r="L35" s="10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row>
    <row r="36" spans="2:71">
      <c r="B36" s="103" t="s">
        <v>225</v>
      </c>
      <c r="C36" s="155"/>
      <c r="D36" s="326"/>
      <c r="E36" s="326"/>
      <c r="F36" s="326"/>
      <c r="G36" s="319"/>
      <c r="H36" s="320">
        <v>0.88731324380477261</v>
      </c>
      <c r="I36" s="321"/>
      <c r="J36" s="320">
        <v>0.79151408174468074</v>
      </c>
      <c r="K36" s="146"/>
      <c r="L36" s="10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row>
    <row r="37" spans="2:71">
      <c r="B37" s="103" t="s">
        <v>227</v>
      </c>
      <c r="C37" s="155"/>
      <c r="D37" s="326"/>
      <c r="E37" s="326"/>
      <c r="F37" s="326"/>
      <c r="G37" s="319"/>
      <c r="H37" s="320">
        <v>4.7126613299999995</v>
      </c>
      <c r="I37" s="321"/>
      <c r="J37" s="320">
        <v>4.1580930841586152</v>
      </c>
      <c r="K37" s="146"/>
      <c r="L37" s="10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row>
    <row r="38" spans="2:71">
      <c r="B38" s="103" t="s">
        <v>8</v>
      </c>
      <c r="C38" s="155"/>
      <c r="D38" s="326"/>
      <c r="E38" s="326"/>
      <c r="F38" s="326"/>
      <c r="G38" s="319"/>
      <c r="H38" s="320">
        <v>2.9998729600290108</v>
      </c>
      <c r="I38" s="321"/>
      <c r="J38" s="320">
        <v>3.5560491281571709</v>
      </c>
      <c r="K38" s="146"/>
      <c r="L38" s="10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row>
    <row r="39" spans="2:71">
      <c r="B39" s="111" t="s">
        <v>233</v>
      </c>
      <c r="C39" s="155"/>
      <c r="D39" s="326"/>
      <c r="E39" s="326"/>
      <c r="F39" s="326"/>
      <c r="G39" s="319"/>
      <c r="H39" s="327">
        <f>SUM(H33:H38)</f>
        <v>42.377884082024465</v>
      </c>
      <c r="I39" s="321"/>
      <c r="J39" s="327">
        <v>38.041490463986079</v>
      </c>
      <c r="K39" s="146"/>
      <c r="L39" s="10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row>
    <row r="40" spans="2:71">
      <c r="B40" s="101" t="s">
        <v>226</v>
      </c>
      <c r="C40" s="155"/>
      <c r="D40" s="326"/>
      <c r="E40" s="326"/>
      <c r="F40" s="326"/>
      <c r="G40" s="319"/>
      <c r="H40" s="324"/>
      <c r="I40" s="321"/>
      <c r="J40" s="324"/>
      <c r="K40" s="146"/>
      <c r="L40" s="10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row>
    <row r="41" spans="2:71">
      <c r="B41" s="103" t="s">
        <v>228</v>
      </c>
      <c r="C41" s="155"/>
      <c r="D41" s="326"/>
      <c r="E41" s="326"/>
      <c r="F41" s="326"/>
      <c r="G41" s="319"/>
      <c r="H41" s="320">
        <v>7.2086058189020701</v>
      </c>
      <c r="I41" s="321"/>
      <c r="J41" s="320">
        <v>14.377524115755627</v>
      </c>
      <c r="K41" s="146"/>
      <c r="L41" s="10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row>
    <row r="42" spans="2:71">
      <c r="B42" s="103" t="s">
        <v>229</v>
      </c>
      <c r="C42" s="155"/>
      <c r="D42" s="326"/>
      <c r="E42" s="326"/>
      <c r="F42" s="326"/>
      <c r="G42" s="319"/>
      <c r="H42" s="320">
        <v>1.3826452108412421</v>
      </c>
      <c r="I42" s="321"/>
      <c r="J42" s="320">
        <v>1.4087277537242986</v>
      </c>
      <c r="K42" s="146"/>
      <c r="L42" s="10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row>
    <row r="43" spans="2:71">
      <c r="B43" s="111" t="s">
        <v>232</v>
      </c>
      <c r="C43" s="155"/>
      <c r="D43" s="326"/>
      <c r="E43" s="326"/>
      <c r="F43" s="326"/>
      <c r="G43" s="319"/>
      <c r="H43" s="327">
        <f>SUM(H41:H42)</f>
        <v>8.5912510297433116</v>
      </c>
      <c r="I43" s="321"/>
      <c r="J43" s="327">
        <v>15.786251869479925</v>
      </c>
      <c r="K43" s="146"/>
      <c r="L43" s="10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row>
    <row r="44" spans="2:71">
      <c r="B44" s="112" t="s">
        <v>224</v>
      </c>
      <c r="C44" s="155"/>
      <c r="D44" s="326"/>
      <c r="E44" s="326"/>
      <c r="F44" s="326"/>
      <c r="G44" s="319"/>
      <c r="H44" s="324"/>
      <c r="I44" s="321"/>
      <c r="J44" s="324"/>
      <c r="K44" s="146"/>
      <c r="L44" s="10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row>
    <row r="45" spans="2:71">
      <c r="B45" s="103" t="s">
        <v>220</v>
      </c>
      <c r="C45" s="155"/>
      <c r="D45" s="326"/>
      <c r="E45" s="326"/>
      <c r="F45" s="326"/>
      <c r="G45" s="319"/>
      <c r="H45" s="320">
        <v>2.8351269474408398</v>
      </c>
      <c r="I45" s="321"/>
      <c r="J45" s="320">
        <v>3.2409796520704091</v>
      </c>
      <c r="K45" s="146"/>
      <c r="L45" s="10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row>
    <row r="46" spans="2:71">
      <c r="B46" s="103" t="s">
        <v>221</v>
      </c>
      <c r="C46" s="155"/>
      <c r="D46" s="326"/>
      <c r="E46" s="326"/>
      <c r="F46" s="326"/>
      <c r="G46" s="319"/>
      <c r="H46" s="320">
        <v>1.5166216350643746</v>
      </c>
      <c r="I46" s="321"/>
      <c r="J46" s="320">
        <v>0.87110070810673201</v>
      </c>
      <c r="K46" s="146"/>
      <c r="L46" s="10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row>
    <row r="47" spans="2:71">
      <c r="B47" s="103" t="s">
        <v>222</v>
      </c>
      <c r="C47" s="155"/>
      <c r="D47" s="326"/>
      <c r="E47" s="326"/>
      <c r="F47" s="326"/>
      <c r="G47" s="319"/>
      <c r="H47" s="320">
        <v>6.6197030174748681</v>
      </c>
      <c r="I47" s="321"/>
      <c r="J47" s="320">
        <v>5.0150003781810089</v>
      </c>
      <c r="K47" s="146"/>
      <c r="L47" s="10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row>
    <row r="48" spans="2:71">
      <c r="B48" s="103" t="s">
        <v>15</v>
      </c>
      <c r="C48" s="155"/>
      <c r="D48" s="326"/>
      <c r="E48" s="326"/>
      <c r="F48" s="326"/>
      <c r="G48" s="319"/>
      <c r="H48" s="320">
        <v>5.1053304015422123</v>
      </c>
      <c r="I48" s="321"/>
      <c r="J48" s="320">
        <v>3.8218820038890087</v>
      </c>
      <c r="K48" s="146"/>
      <c r="L48" s="10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row>
    <row r="49" spans="2:71">
      <c r="B49" s="103" t="s">
        <v>271</v>
      </c>
      <c r="C49" s="155"/>
      <c r="D49" s="326"/>
      <c r="E49" s="326"/>
      <c r="F49" s="326"/>
      <c r="G49" s="319"/>
      <c r="H49" s="320">
        <v>4.594945317388361</v>
      </c>
      <c r="I49" s="321"/>
      <c r="J49" s="320">
        <v>8.0721834047875713</v>
      </c>
      <c r="K49" s="146"/>
      <c r="L49" s="10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row>
    <row r="50" spans="2:71">
      <c r="B50" s="111" t="s">
        <v>231</v>
      </c>
      <c r="C50" s="155"/>
      <c r="D50" s="326"/>
      <c r="E50" s="326"/>
      <c r="F50" s="326"/>
      <c r="G50" s="319"/>
      <c r="H50" s="327">
        <f>SUM(H45:H49)</f>
        <v>20.671727318910655</v>
      </c>
      <c r="I50" s="321"/>
      <c r="J50" s="327">
        <v>21.021146147034727</v>
      </c>
      <c r="K50" s="146"/>
      <c r="L50" s="10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row>
    <row r="51" spans="2:71">
      <c r="B51" s="112" t="s">
        <v>101</v>
      </c>
      <c r="C51" s="155"/>
      <c r="D51" s="326"/>
      <c r="E51" s="326"/>
      <c r="F51" s="326"/>
      <c r="G51" s="319"/>
      <c r="H51" s="324"/>
      <c r="I51" s="321"/>
      <c r="J51" s="324"/>
      <c r="K51" s="146"/>
      <c r="L51" s="10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row>
    <row r="52" spans="2:71">
      <c r="B52" s="177" t="s">
        <v>272</v>
      </c>
      <c r="C52" s="155"/>
      <c r="D52" s="326"/>
      <c r="E52" s="326"/>
      <c r="F52" s="326"/>
      <c r="G52" s="319"/>
      <c r="H52" s="320">
        <v>2.2802567942122187</v>
      </c>
      <c r="I52" s="321"/>
      <c r="J52" s="320">
        <v>2.2802567942122187</v>
      </c>
      <c r="K52" s="146"/>
      <c r="L52" s="10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row>
    <row r="53" spans="2:71" hidden="1" outlineLevel="1">
      <c r="B53" s="177"/>
      <c r="C53" s="155"/>
      <c r="D53" s="326"/>
      <c r="E53" s="326"/>
      <c r="F53" s="326"/>
      <c r="G53" s="319"/>
      <c r="H53" s="320"/>
      <c r="I53" s="321"/>
      <c r="J53" s="320"/>
      <c r="K53" s="146"/>
      <c r="L53" s="10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row>
    <row r="54" spans="2:71" collapsed="1">
      <c r="B54" s="177" t="s">
        <v>273</v>
      </c>
      <c r="C54" s="155"/>
      <c r="D54" s="326"/>
      <c r="E54" s="326"/>
      <c r="F54" s="326"/>
      <c r="G54" s="319"/>
      <c r="H54" s="320">
        <v>-1.43323256</v>
      </c>
      <c r="I54" s="321"/>
      <c r="J54" s="320">
        <v>4.3601286173633444E-2</v>
      </c>
      <c r="K54" s="146"/>
      <c r="L54" s="10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row>
    <row r="55" spans="2:71" hidden="1" outlineLevel="1">
      <c r="B55" s="108" t="s">
        <v>102</v>
      </c>
      <c r="C55" s="155"/>
      <c r="D55" s="326"/>
      <c r="E55" s="326"/>
      <c r="F55" s="326"/>
      <c r="G55" s="319"/>
      <c r="H55" s="322"/>
      <c r="I55" s="321"/>
      <c r="J55" s="322">
        <v>0</v>
      </c>
      <c r="K55" s="146"/>
      <c r="L55" s="10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row>
    <row r="56" spans="2:71" hidden="1" outlineLevel="1">
      <c r="B56" s="108" t="s">
        <v>107</v>
      </c>
      <c r="C56" s="155"/>
      <c r="D56" s="326"/>
      <c r="E56" s="326"/>
      <c r="F56" s="326"/>
      <c r="G56" s="319"/>
      <c r="H56" s="322"/>
      <c r="I56" s="321"/>
      <c r="J56" s="322">
        <v>0</v>
      </c>
      <c r="K56" s="146"/>
      <c r="L56" s="10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row>
    <row r="57" spans="2:71" hidden="1" outlineLevel="1">
      <c r="B57" s="108" t="s">
        <v>108</v>
      </c>
      <c r="C57" s="155"/>
      <c r="D57" s="326"/>
      <c r="E57" s="326"/>
      <c r="F57" s="326"/>
      <c r="G57" s="319"/>
      <c r="H57" s="322"/>
      <c r="I57" s="321"/>
      <c r="J57" s="322">
        <v>0</v>
      </c>
      <c r="K57" s="146"/>
      <c r="L57" s="10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row>
    <row r="58" spans="2:71" collapsed="1">
      <c r="B58" s="113" t="s">
        <v>230</v>
      </c>
      <c r="C58" s="155"/>
      <c r="D58" s="326"/>
      <c r="E58" s="326"/>
      <c r="F58" s="326"/>
      <c r="G58" s="319"/>
      <c r="H58" s="327">
        <f>SUM(H50:H55)+H43+H39</f>
        <v>72.487886664890652</v>
      </c>
      <c r="I58" s="321"/>
      <c r="J58" s="327">
        <v>77.17274656088658</v>
      </c>
      <c r="K58" s="146"/>
      <c r="L58" s="10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row>
    <row r="59" spans="2:71">
      <c r="B59" s="114"/>
      <c r="C59" s="155"/>
      <c r="D59" s="326"/>
      <c r="E59" s="326"/>
      <c r="F59" s="326"/>
      <c r="G59" s="319"/>
      <c r="H59" s="318"/>
      <c r="I59" s="321"/>
      <c r="J59" s="318"/>
      <c r="K59" s="132"/>
      <c r="L59" s="10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row>
    <row r="60" spans="2:71">
      <c r="B60" s="169" t="s">
        <v>274</v>
      </c>
      <c r="C60" s="155"/>
      <c r="D60" s="328"/>
      <c r="E60" s="326"/>
      <c r="F60" s="329"/>
      <c r="G60" s="319"/>
      <c r="H60" s="320">
        <v>2.6097339300000004</v>
      </c>
      <c r="I60" s="321"/>
      <c r="J60" s="320">
        <v>3.0411897106109325</v>
      </c>
      <c r="K60" s="132"/>
      <c r="L60" s="10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row>
    <row r="61" spans="2:71">
      <c r="B61" s="169" t="s">
        <v>275</v>
      </c>
      <c r="C61" s="155"/>
      <c r="D61" s="328"/>
      <c r="E61" s="326"/>
      <c r="F61" s="329"/>
      <c r="G61" s="319"/>
      <c r="H61" s="320">
        <v>93.271160000000009</v>
      </c>
      <c r="I61" s="321"/>
      <c r="J61" s="320">
        <v>89.742347266881026</v>
      </c>
      <c r="K61" s="132"/>
      <c r="L61" s="10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row>
    <row r="62" spans="2:71" hidden="1" outlineLevel="1">
      <c r="B62" s="410"/>
      <c r="C62" s="155"/>
      <c r="D62" s="328"/>
      <c r="E62" s="326"/>
      <c r="F62" s="329"/>
      <c r="G62" s="319"/>
      <c r="H62" s="320"/>
      <c r="I62" s="321"/>
      <c r="J62" s="320"/>
      <c r="K62" s="132"/>
      <c r="L62" s="10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row>
    <row r="63" spans="2:71" hidden="1" outlineLevel="1">
      <c r="B63" s="410"/>
      <c r="C63" s="155"/>
      <c r="D63" s="328"/>
      <c r="E63" s="326"/>
      <c r="F63" s="329"/>
      <c r="G63" s="319"/>
      <c r="H63" s="320"/>
      <c r="I63" s="321"/>
      <c r="J63" s="320"/>
      <c r="K63" s="132"/>
      <c r="L63" s="10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row>
    <row r="64" spans="2:71" hidden="1" outlineLevel="1">
      <c r="B64" s="410"/>
      <c r="C64" s="155"/>
      <c r="D64" s="328"/>
      <c r="E64" s="326"/>
      <c r="F64" s="329"/>
      <c r="G64" s="319"/>
      <c r="H64" s="320"/>
      <c r="I64" s="321"/>
      <c r="J64" s="320"/>
      <c r="K64" s="132"/>
      <c r="L64" s="10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row>
    <row r="65" spans="2:71" collapsed="1">
      <c r="B65" s="114"/>
      <c r="C65" s="155"/>
      <c r="D65" s="328"/>
      <c r="E65" s="326"/>
      <c r="F65" s="329"/>
      <c r="G65" s="319"/>
      <c r="H65" s="326"/>
      <c r="I65" s="321"/>
      <c r="J65" s="326"/>
      <c r="K65" s="132"/>
      <c r="L65" s="10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row>
    <row r="66" spans="2:71">
      <c r="B66" s="116" t="s">
        <v>10</v>
      </c>
      <c r="C66" s="155"/>
      <c r="D66" s="330"/>
      <c r="E66" s="331"/>
      <c r="F66" s="332"/>
      <c r="G66" s="319"/>
      <c r="H66" s="327">
        <f>SUM(H58:H65)</f>
        <v>168.36878059489067</v>
      </c>
      <c r="I66" s="321"/>
      <c r="J66" s="327">
        <v>169.95628353837856</v>
      </c>
      <c r="K66" s="93"/>
      <c r="L66" s="161"/>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row>
    <row r="67" spans="2:71">
      <c r="B67" s="94"/>
      <c r="I67" s="131"/>
      <c r="J67" s="93"/>
      <c r="L67" s="115"/>
      <c r="M67" s="131"/>
      <c r="N67" s="93"/>
      <c r="P67" s="115"/>
      <c r="Q67" s="115"/>
    </row>
    <row r="68" spans="2:71">
      <c r="G68" s="115"/>
      <c r="H68" s="115"/>
      <c r="I68" s="115"/>
      <c r="J68" s="115"/>
      <c r="K68" s="115"/>
      <c r="L68" s="115"/>
      <c r="M68" s="115"/>
      <c r="N68" s="115"/>
      <c r="O68" s="115"/>
      <c r="P68" s="115"/>
      <c r="Q68" s="115"/>
    </row>
    <row r="69" spans="2:71">
      <c r="B69" s="94"/>
      <c r="I69" s="131"/>
      <c r="J69" s="93"/>
      <c r="L69" s="115"/>
      <c r="M69" s="131"/>
      <c r="N69" s="93"/>
      <c r="P69" s="115"/>
      <c r="Q69" s="115"/>
    </row>
    <row r="70" spans="2:71">
      <c r="B70" s="94"/>
      <c r="I70" s="131"/>
      <c r="J70" s="93"/>
      <c r="L70" s="115"/>
      <c r="M70" s="131"/>
      <c r="N70" s="93"/>
      <c r="P70" s="115"/>
      <c r="Q70" s="115"/>
    </row>
    <row r="71" spans="2:71">
      <c r="B71" s="94"/>
      <c r="I71" s="131"/>
      <c r="J71" s="93"/>
      <c r="L71" s="115"/>
      <c r="M71" s="131"/>
      <c r="N71" s="93"/>
      <c r="P71" s="115"/>
      <c r="Q71" s="115"/>
    </row>
    <row r="72" spans="2:71">
      <c r="I72" s="93"/>
      <c r="J72" s="93"/>
      <c r="L72" s="115"/>
    </row>
    <row r="73" spans="2:71">
      <c r="J73" s="93"/>
      <c r="L73" s="115"/>
    </row>
    <row r="74" spans="2:71">
      <c r="J74" s="115"/>
      <c r="K74" s="115"/>
      <c r="L74" s="115"/>
    </row>
    <row r="75" spans="2:71">
      <c r="K75" s="93"/>
      <c r="L75" s="115"/>
    </row>
    <row r="76" spans="2:71">
      <c r="L76" s="115"/>
    </row>
  </sheetData>
  <protectedRanges>
    <protectedRange sqref="O8:O72" name="Range2_1"/>
    <protectedRange sqref="D8:K10 G11:K20" name="Range1"/>
    <protectedRange sqref="D11:F21 D23:F25 D27:F29" name="Range1_2"/>
  </protectedRanges>
  <mergeCells count="5">
    <mergeCell ref="D2:D3"/>
    <mergeCell ref="D6:F6"/>
    <mergeCell ref="F2:G3"/>
    <mergeCell ref="D5:J5"/>
    <mergeCell ref="L8:L11"/>
  </mergeCells>
  <phoneticPr fontId="0" type="noConversion"/>
  <hyperlinks>
    <hyperlink ref="D2:D3" location="Index!A1" display="Home"/>
    <hyperlink ref="F2:G3" location="'Opex Instructions'!A1" display="Link to Opex instructions - table 6.1"/>
  </hyperlinks>
  <pageMargins left="0.19685039370078741" right="0.19685039370078741" top="0.39370078740157483" bottom="0.39370078740157483" header="0.19685039370078741" footer="0.19685039370078741"/>
  <pageSetup paperSize="9" scale="5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sheetPr>
    <pageSetUpPr fitToPage="1"/>
  </sheetPr>
  <dimension ref="B2:BW76"/>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4" width="10.42578125" style="89" customWidth="1"/>
    <col min="5" max="5" width="18.28515625" style="89" customWidth="1"/>
    <col min="6" max="6" width="15.28515625" style="89" customWidth="1"/>
    <col min="7" max="7" width="5.7109375" style="89" customWidth="1"/>
    <col min="8" max="8" width="9.7109375" style="89" bestFit="1" customWidth="1"/>
    <col min="9" max="9" width="1.42578125" style="89" customWidth="1"/>
    <col min="10" max="10" width="13.85546875" style="89" customWidth="1"/>
    <col min="11" max="11" width="5.7109375" style="89" customWidth="1"/>
    <col min="12" max="12" width="92.7109375" style="89" customWidth="1"/>
    <col min="13" max="14" width="5.7109375" style="89" customWidth="1"/>
    <col min="15" max="15" width="10.5703125" style="89" bestFit="1" customWidth="1"/>
    <col min="16" max="16" width="5.7109375" style="89" customWidth="1"/>
    <col min="17" max="17" width="60.7109375" style="89" customWidth="1"/>
    <col min="18" max="18" width="16" style="89" bestFit="1" customWidth="1"/>
    <col min="19" max="19" width="10.28515625" style="89" bestFit="1" customWidth="1"/>
    <col min="20" max="20" width="14.42578125" style="89" customWidth="1"/>
    <col min="21" max="101" width="5.7109375" style="89" customWidth="1"/>
    <col min="102" max="16384" width="9.140625" style="89"/>
  </cols>
  <sheetData>
    <row r="2" spans="2:75" ht="12.75" customHeight="1">
      <c r="B2" s="91"/>
      <c r="D2" s="433" t="s">
        <v>0</v>
      </c>
      <c r="F2" s="444" t="s">
        <v>60</v>
      </c>
      <c r="G2" s="444"/>
      <c r="L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row>
    <row r="3" spans="2:75" ht="12.75" customHeight="1">
      <c r="B3" s="91" t="s">
        <v>40</v>
      </c>
      <c r="D3" s="434"/>
      <c r="F3" s="444"/>
      <c r="G3" s="444"/>
      <c r="L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row>
    <row r="4" spans="2:75">
      <c r="B4" s="91"/>
      <c r="K4" s="93"/>
      <c r="L4" s="132"/>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row>
    <row r="5" spans="2:75" ht="24.75" customHeight="1">
      <c r="D5" s="438" t="s">
        <v>288</v>
      </c>
      <c r="E5" s="439"/>
      <c r="F5" s="439"/>
      <c r="G5" s="440"/>
      <c r="H5" s="440"/>
      <c r="I5" s="440"/>
      <c r="J5" s="440"/>
      <c r="K5" s="104"/>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row>
    <row r="6" spans="2:75" ht="12.75" customHeight="1">
      <c r="D6" s="441" t="s">
        <v>1</v>
      </c>
      <c r="E6" s="442"/>
      <c r="F6" s="443"/>
      <c r="G6" s="134"/>
      <c r="H6" s="135"/>
      <c r="I6" s="136"/>
      <c r="J6" s="137"/>
      <c r="K6" s="138"/>
      <c r="L6" s="93"/>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row>
    <row r="7" spans="2:75" ht="33">
      <c r="B7" s="139" t="s">
        <v>2</v>
      </c>
      <c r="D7" s="140" t="s">
        <v>3</v>
      </c>
      <c r="E7" s="392" t="s">
        <v>4</v>
      </c>
      <c r="F7" s="141" t="s">
        <v>5</v>
      </c>
      <c r="G7" s="142"/>
      <c r="H7" s="143" t="s">
        <v>7</v>
      </c>
      <c r="I7" s="144"/>
      <c r="J7" s="145" t="s">
        <v>6</v>
      </c>
      <c r="K7" s="146"/>
      <c r="L7" s="100" t="s">
        <v>120</v>
      </c>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row>
    <row r="8" spans="2:75" s="94" customFormat="1">
      <c r="B8" s="101" t="s">
        <v>223</v>
      </c>
      <c r="D8" s="147"/>
      <c r="E8" s="147"/>
      <c r="F8" s="147"/>
      <c r="G8" s="148"/>
      <c r="H8" s="147"/>
      <c r="I8" s="149"/>
      <c r="J8" s="147"/>
      <c r="K8" s="150"/>
      <c r="L8" s="445" t="s">
        <v>293</v>
      </c>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row>
    <row r="9" spans="2:75">
      <c r="B9" s="103" t="s">
        <v>94</v>
      </c>
      <c r="C9" s="94"/>
      <c r="D9" s="152"/>
      <c r="E9" s="152"/>
      <c r="F9" s="152"/>
      <c r="G9" s="148"/>
      <c r="H9" s="152"/>
      <c r="I9" s="153"/>
      <c r="J9" s="152"/>
      <c r="K9" s="146"/>
      <c r="L9" s="446"/>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row>
    <row r="10" spans="2:75">
      <c r="B10" s="106" t="s">
        <v>98</v>
      </c>
      <c r="C10" s="94"/>
      <c r="D10" s="152"/>
      <c r="E10" s="152"/>
      <c r="F10" s="152"/>
      <c r="G10" s="148"/>
      <c r="H10" s="152"/>
      <c r="I10" s="153"/>
      <c r="J10" s="152"/>
      <c r="K10" s="146"/>
      <c r="L10" s="446"/>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row>
    <row r="11" spans="2:75">
      <c r="B11" s="107" t="s">
        <v>95</v>
      </c>
      <c r="C11" s="94"/>
      <c r="D11" s="318">
        <v>1.0132954919779831</v>
      </c>
      <c r="E11" s="318">
        <v>0.69849569533586708</v>
      </c>
      <c r="F11" s="318">
        <v>2.1660095571716568E-4</v>
      </c>
      <c r="G11" s="319"/>
      <c r="H11" s="320">
        <v>1.7120077882695672</v>
      </c>
      <c r="I11" s="321"/>
      <c r="J11" s="320" t="s">
        <v>427</v>
      </c>
      <c r="K11" s="146"/>
      <c r="L11" s="446"/>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row>
    <row r="12" spans="2:75">
      <c r="B12" s="107" t="s">
        <v>82</v>
      </c>
      <c r="C12" s="155"/>
      <c r="D12" s="318">
        <v>0.77998592864102456</v>
      </c>
      <c r="E12" s="318">
        <v>0.53766824967789584</v>
      </c>
      <c r="F12" s="318">
        <v>1.6672895411761862E-4</v>
      </c>
      <c r="G12" s="319"/>
      <c r="H12" s="320">
        <v>1.317820907273038</v>
      </c>
      <c r="I12" s="321"/>
      <c r="J12" s="320" t="s">
        <v>427</v>
      </c>
      <c r="K12" s="146"/>
      <c r="L12" s="105"/>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row>
    <row r="13" spans="2:75" ht="33">
      <c r="B13" s="108" t="s">
        <v>96</v>
      </c>
      <c r="C13" s="155"/>
      <c r="D13" s="322">
        <f>+SUM(D11:D12)</f>
        <v>1.7932814206190075</v>
      </c>
      <c r="E13" s="322">
        <f>+SUM(E11:E12)</f>
        <v>1.2361639450137629</v>
      </c>
      <c r="F13" s="322">
        <f>+SUM(F11:F12)</f>
        <v>3.833299098347843E-4</v>
      </c>
      <c r="G13" s="323"/>
      <c r="H13" s="322">
        <f>SUM(H11:H12)</f>
        <v>3.029828695542605</v>
      </c>
      <c r="I13" s="321"/>
      <c r="J13" s="322" t="s">
        <v>427</v>
      </c>
      <c r="K13" s="146"/>
      <c r="L13" s="240" t="s">
        <v>301</v>
      </c>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row>
    <row r="14" spans="2:75">
      <c r="B14" s="106" t="s">
        <v>99</v>
      </c>
      <c r="C14" s="155"/>
      <c r="D14" s="324"/>
      <c r="E14" s="324"/>
      <c r="F14" s="324"/>
      <c r="G14" s="319"/>
      <c r="H14" s="324"/>
      <c r="I14" s="321"/>
      <c r="J14" s="324"/>
      <c r="K14" s="146"/>
      <c r="L14" s="105"/>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row>
    <row r="15" spans="2:75">
      <c r="B15" s="107" t="s">
        <v>95</v>
      </c>
      <c r="C15" s="155"/>
      <c r="D15" s="318">
        <v>3.8346923464280689</v>
      </c>
      <c r="E15" s="318">
        <v>2.6433711766435066</v>
      </c>
      <c r="F15" s="318">
        <v>8.1969971611762355E-4</v>
      </c>
      <c r="G15" s="319"/>
      <c r="H15" s="320">
        <v>6.4788832227876929</v>
      </c>
      <c r="I15" s="321"/>
      <c r="J15" s="320" t="s">
        <v>427</v>
      </c>
      <c r="K15" s="146"/>
      <c r="L15" s="105"/>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row>
    <row r="16" spans="2:75">
      <c r="B16" s="107" t="s">
        <v>82</v>
      </c>
      <c r="C16" s="155"/>
      <c r="D16" s="318">
        <v>3.3366530800380243</v>
      </c>
      <c r="E16" s="318">
        <v>2.3000574182820528</v>
      </c>
      <c r="F16" s="318">
        <v>7.1323937760947218E-4</v>
      </c>
      <c r="G16" s="319"/>
      <c r="H16" s="320">
        <v>5.6374237376976861</v>
      </c>
      <c r="I16" s="321"/>
      <c r="J16" s="320" t="s">
        <v>427</v>
      </c>
      <c r="K16" s="146"/>
      <c r="L16" s="105"/>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row>
    <row r="17" spans="2:71">
      <c r="B17" s="108" t="s">
        <v>96</v>
      </c>
      <c r="C17" s="155"/>
      <c r="D17" s="322">
        <f>+SUM(D15:D16)</f>
        <v>7.1713454264660932</v>
      </c>
      <c r="E17" s="322">
        <f>+SUM(E15:E16)</f>
        <v>4.9434285949255594</v>
      </c>
      <c r="F17" s="322">
        <f>+SUM(F15:F16)</f>
        <v>1.5329390937270956E-3</v>
      </c>
      <c r="G17" s="323"/>
      <c r="H17" s="325">
        <f>SUM(H15:H16)</f>
        <v>12.116306960485378</v>
      </c>
      <c r="I17" s="321"/>
      <c r="J17" s="325" t="s">
        <v>427</v>
      </c>
      <c r="K17" s="146"/>
      <c r="L17" s="105"/>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row>
    <row r="18" spans="2:71">
      <c r="B18" s="106" t="s">
        <v>97</v>
      </c>
      <c r="C18" s="155"/>
      <c r="D18" s="324"/>
      <c r="E18" s="324"/>
      <c r="F18" s="324"/>
      <c r="G18" s="319"/>
      <c r="H18" s="324"/>
      <c r="I18" s="321"/>
      <c r="J18" s="324"/>
      <c r="K18" s="146"/>
      <c r="L18" s="10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row>
    <row r="19" spans="2:71">
      <c r="B19" s="107" t="s">
        <v>95</v>
      </c>
      <c r="C19" s="155"/>
      <c r="D19" s="318">
        <v>0.79079395212160952</v>
      </c>
      <c r="E19" s="318">
        <v>0.54511855211784943</v>
      </c>
      <c r="F19" s="318">
        <v>1.6903926560507871E-4</v>
      </c>
      <c r="G19" s="319"/>
      <c r="H19" s="320">
        <v>1.3360815435050639</v>
      </c>
      <c r="I19" s="321"/>
      <c r="J19" s="320" t="s">
        <v>427</v>
      </c>
      <c r="K19" s="146"/>
      <c r="L19" s="10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row>
    <row r="20" spans="2:71">
      <c r="B20" s="107" t="s">
        <v>82</v>
      </c>
      <c r="C20" s="155"/>
      <c r="D20" s="318">
        <v>1.1326228604163413</v>
      </c>
      <c r="E20" s="318">
        <v>0.78075171428572865</v>
      </c>
      <c r="F20" s="318">
        <v>2.4210824579353794E-4</v>
      </c>
      <c r="G20" s="319"/>
      <c r="H20" s="320">
        <v>1.9136166829478634</v>
      </c>
      <c r="I20" s="321"/>
      <c r="J20" s="320" t="s">
        <v>427</v>
      </c>
      <c r="K20" s="146"/>
      <c r="L20" s="10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row>
    <row r="21" spans="2:71">
      <c r="B21" s="108" t="s">
        <v>96</v>
      </c>
      <c r="C21" s="155"/>
      <c r="D21" s="322">
        <f>+SUM(D19:D20)</f>
        <v>1.9234168125379507</v>
      </c>
      <c r="E21" s="322">
        <f>+SUM(E19:E20)</f>
        <v>1.325870266403578</v>
      </c>
      <c r="F21" s="322">
        <f>+SUM(F19:F20)</f>
        <v>4.1114751139861665E-4</v>
      </c>
      <c r="G21" s="319"/>
      <c r="H21" s="325">
        <f>SUM(H19:H20)</f>
        <v>3.2496982264529271</v>
      </c>
      <c r="I21" s="321"/>
      <c r="J21" s="325" t="s">
        <v>427</v>
      </c>
      <c r="K21" s="146"/>
      <c r="L21" s="10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row>
    <row r="22" spans="2:71">
      <c r="B22" s="109" t="s">
        <v>9</v>
      </c>
      <c r="C22" s="155"/>
      <c r="D22" s="324"/>
      <c r="E22" s="324"/>
      <c r="F22" s="324"/>
      <c r="G22" s="319"/>
      <c r="H22" s="324"/>
      <c r="I22" s="321"/>
      <c r="J22" s="324"/>
      <c r="K22" s="146"/>
      <c r="L22" s="10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row>
    <row r="23" spans="2:71">
      <c r="B23" s="107" t="s">
        <v>100</v>
      </c>
      <c r="C23" s="155"/>
      <c r="D23" s="318">
        <v>0.15638693556093045</v>
      </c>
      <c r="E23" s="318">
        <v>0.10780231646234445</v>
      </c>
      <c r="F23" s="318">
        <v>3.3429103329033997E-5</v>
      </c>
      <c r="G23" s="319"/>
      <c r="H23" s="320">
        <v>0.26422268112660391</v>
      </c>
      <c r="I23" s="321"/>
      <c r="J23" s="320" t="s">
        <v>427</v>
      </c>
      <c r="K23" s="146"/>
      <c r="L23" s="10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row>
    <row r="24" spans="2:71">
      <c r="B24" s="107" t="s">
        <v>82</v>
      </c>
      <c r="C24" s="155"/>
      <c r="D24" s="318">
        <v>0.15597913923059398</v>
      </c>
      <c r="E24" s="318">
        <v>0.10752120993066755</v>
      </c>
      <c r="F24" s="318">
        <v>3.3341933223582915E-5</v>
      </c>
      <c r="G24" s="319"/>
      <c r="H24" s="320">
        <v>0.2635336910944851</v>
      </c>
      <c r="I24" s="321"/>
      <c r="J24" s="320" t="s">
        <v>427</v>
      </c>
      <c r="K24" s="146"/>
      <c r="L24" s="10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row>
    <row r="25" spans="2:71">
      <c r="B25" s="108" t="s">
        <v>96</v>
      </c>
      <c r="C25" s="155"/>
      <c r="D25" s="322">
        <f>+SUM(D23:D24)</f>
        <v>0.31236607479152445</v>
      </c>
      <c r="E25" s="322">
        <f>+SUM(E23:E24)</f>
        <v>0.215323526393012</v>
      </c>
      <c r="F25" s="322">
        <f>+SUM(F23:F24)</f>
        <v>6.6771036552616919E-5</v>
      </c>
      <c r="G25" s="319"/>
      <c r="H25" s="325">
        <f>SUM(H23:H24)</f>
        <v>0.52775637222108895</v>
      </c>
      <c r="I25" s="321"/>
      <c r="J25" s="325" t="s">
        <v>427</v>
      </c>
      <c r="K25" s="146"/>
      <c r="L25" s="10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row>
    <row r="26" spans="2:71">
      <c r="B26" s="106" t="s">
        <v>21</v>
      </c>
      <c r="C26" s="155"/>
      <c r="D26" s="324"/>
      <c r="E26" s="324"/>
      <c r="F26" s="324"/>
      <c r="G26" s="319"/>
      <c r="H26" s="324"/>
      <c r="I26" s="321"/>
      <c r="J26" s="324"/>
      <c r="K26" s="146"/>
      <c r="L26" s="10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row>
    <row r="27" spans="2:71">
      <c r="B27" s="107" t="s">
        <v>95</v>
      </c>
      <c r="C27" s="155"/>
      <c r="D27" s="318">
        <v>0.59880688524994674</v>
      </c>
      <c r="E27" s="318">
        <v>0.41277597205934707</v>
      </c>
      <c r="F27" s="318">
        <v>1.2800031645455675E-4</v>
      </c>
      <c r="G27" s="319"/>
      <c r="H27" s="320">
        <v>1.0117108576257483</v>
      </c>
      <c r="I27" s="321"/>
      <c r="J27" s="320" t="s">
        <v>427</v>
      </c>
      <c r="K27" s="146"/>
      <c r="L27" s="10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row>
    <row r="28" spans="2:71">
      <c r="B28" s="107" t="s">
        <v>82</v>
      </c>
      <c r="C28" s="155"/>
      <c r="D28" s="318">
        <v>2.4475728899052172</v>
      </c>
      <c r="E28" s="318">
        <v>1.687187144474841</v>
      </c>
      <c r="F28" s="318">
        <v>5.2319055136230118E-4</v>
      </c>
      <c r="G28" s="319"/>
      <c r="H28" s="320">
        <v>4.1352832249314204</v>
      </c>
      <c r="I28" s="321"/>
      <c r="J28" s="320" t="s">
        <v>427</v>
      </c>
      <c r="K28" s="146"/>
      <c r="L28" s="10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2:71">
      <c r="B29" s="108" t="s">
        <v>96</v>
      </c>
      <c r="C29" s="155"/>
      <c r="D29" s="322">
        <f>+SUM(D27:D28)</f>
        <v>3.046379775155164</v>
      </c>
      <c r="E29" s="322">
        <f>+SUM(E27:E28)</f>
        <v>2.0999631165341879</v>
      </c>
      <c r="F29" s="322">
        <f>+SUM(F27:F28)</f>
        <v>6.5119086781685793E-4</v>
      </c>
      <c r="G29" s="319"/>
      <c r="H29" s="325">
        <f>SUM(H27:H28)</f>
        <v>5.1469940825571685</v>
      </c>
      <c r="I29" s="321"/>
      <c r="J29" s="325" t="s">
        <v>427</v>
      </c>
      <c r="K29" s="146"/>
      <c r="L29" s="10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row>
    <row r="30" spans="2:71">
      <c r="B30" s="110" t="s">
        <v>101</v>
      </c>
      <c r="C30" s="155"/>
      <c r="D30" s="324"/>
      <c r="E30" s="324"/>
      <c r="F30" s="324"/>
      <c r="G30" s="319"/>
      <c r="H30" s="324"/>
      <c r="I30" s="321"/>
      <c r="J30" s="324"/>
      <c r="K30" s="146"/>
      <c r="L30" s="10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row>
    <row r="31" spans="2:71">
      <c r="B31" s="108" t="s">
        <v>105</v>
      </c>
      <c r="C31" s="155"/>
      <c r="D31" s="322">
        <f t="shared" ref="D31:F32" si="0">+SUM(D11,D15,D19,D23,D27)</f>
        <v>6.3939756113385391</v>
      </c>
      <c r="E31" s="322">
        <f t="shared" si="0"/>
        <v>4.4075637126189147</v>
      </c>
      <c r="F31" s="322">
        <f t="shared" si="0"/>
        <v>1.3667693572234586E-3</v>
      </c>
      <c r="G31" s="319"/>
      <c r="H31" s="325">
        <f>H11+H15+H19+H23+H27</f>
        <v>10.802906093314677</v>
      </c>
      <c r="I31" s="321"/>
      <c r="J31" s="325" t="s">
        <v>427</v>
      </c>
      <c r="K31" s="146"/>
      <c r="L31" s="10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row>
    <row r="32" spans="2:71">
      <c r="B32" s="108" t="s">
        <v>106</v>
      </c>
      <c r="C32" s="155"/>
      <c r="D32" s="322">
        <f t="shared" si="0"/>
        <v>7.8528138982312008</v>
      </c>
      <c r="E32" s="322">
        <f t="shared" si="0"/>
        <v>5.4131857366511857</v>
      </c>
      <c r="F32" s="322">
        <f t="shared" si="0"/>
        <v>1.6786090621065128E-3</v>
      </c>
      <c r="G32" s="319"/>
      <c r="H32" s="325">
        <f>H12+H16+H20+H24+H28</f>
        <v>13.267678243944493</v>
      </c>
      <c r="I32" s="321"/>
      <c r="J32" s="325" t="s">
        <v>427</v>
      </c>
      <c r="K32" s="146"/>
      <c r="L32" s="10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row>
    <row r="33" spans="2:71">
      <c r="B33" s="108" t="s">
        <v>103</v>
      </c>
      <c r="C33" s="155"/>
      <c r="D33" s="322">
        <f>+SUM(D31:D32)</f>
        <v>14.246789509569741</v>
      </c>
      <c r="E33" s="322">
        <f>+SUM(E31:E32)</f>
        <v>9.8207494492700995</v>
      </c>
      <c r="F33" s="322">
        <f>+SUM(F31:F32)</f>
        <v>3.0453784193299714E-3</v>
      </c>
      <c r="G33" s="319"/>
      <c r="H33" s="325">
        <f>H13+H17+H21+H25+H29</f>
        <v>24.070584337259167</v>
      </c>
      <c r="I33" s="321"/>
      <c r="J33" s="325">
        <v>21.830308743466219</v>
      </c>
      <c r="K33" s="146"/>
      <c r="L33" s="10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row>
    <row r="34" spans="2:71">
      <c r="B34" s="103" t="s">
        <v>229</v>
      </c>
      <c r="C34" s="155"/>
      <c r="D34" s="326"/>
      <c r="E34" s="326"/>
      <c r="F34" s="326"/>
      <c r="G34" s="319"/>
      <c r="H34" s="320">
        <v>4.8141985135312684</v>
      </c>
      <c r="I34" s="321"/>
      <c r="J34" s="320">
        <v>6.0071420421327932</v>
      </c>
      <c r="K34" s="146"/>
      <c r="L34" s="10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row>
    <row r="35" spans="2:71">
      <c r="B35" s="103" t="s">
        <v>104</v>
      </c>
      <c r="C35" s="155"/>
      <c r="D35" s="326"/>
      <c r="E35" s="326"/>
      <c r="F35" s="326"/>
      <c r="G35" s="319"/>
      <c r="H35" s="320">
        <v>5.3689932482945952</v>
      </c>
      <c r="I35" s="321"/>
      <c r="J35" s="320">
        <v>2.9318520760005562</v>
      </c>
      <c r="K35" s="146"/>
      <c r="L35" s="10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row>
    <row r="36" spans="2:71">
      <c r="B36" s="103" t="s">
        <v>225</v>
      </c>
      <c r="C36" s="155"/>
      <c r="D36" s="326"/>
      <c r="E36" s="326"/>
      <c r="F36" s="326"/>
      <c r="G36" s="319"/>
      <c r="H36" s="320">
        <v>0.68235700415387668</v>
      </c>
      <c r="I36" s="321"/>
      <c r="J36" s="320">
        <v>0.82369916191516634</v>
      </c>
      <c r="K36" s="146"/>
      <c r="L36" s="10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row>
    <row r="37" spans="2:71">
      <c r="B37" s="103" t="s">
        <v>227</v>
      </c>
      <c r="C37" s="155"/>
      <c r="D37" s="326"/>
      <c r="E37" s="326"/>
      <c r="F37" s="326"/>
      <c r="G37" s="319"/>
      <c r="H37" s="320">
        <v>5.1141448900000004</v>
      </c>
      <c r="I37" s="321"/>
      <c r="J37" s="320">
        <v>4.4434362575693127</v>
      </c>
      <c r="K37" s="146"/>
      <c r="L37" s="10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row>
    <row r="38" spans="2:71">
      <c r="B38" s="103" t="s">
        <v>8</v>
      </c>
      <c r="C38" s="155"/>
      <c r="D38" s="326"/>
      <c r="E38" s="326"/>
      <c r="F38" s="326"/>
      <c r="G38" s="319"/>
      <c r="H38" s="320">
        <v>3.7644874235874792</v>
      </c>
      <c r="I38" s="321"/>
      <c r="J38" s="320">
        <v>3.7934693572815434</v>
      </c>
      <c r="K38" s="146"/>
      <c r="L38" s="10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row>
    <row r="39" spans="2:71">
      <c r="B39" s="111" t="s">
        <v>233</v>
      </c>
      <c r="C39" s="155"/>
      <c r="D39" s="326"/>
      <c r="E39" s="326"/>
      <c r="F39" s="326"/>
      <c r="G39" s="319"/>
      <c r="H39" s="327">
        <f>SUM(H33:H38)</f>
        <v>43.81476541682639</v>
      </c>
      <c r="I39" s="321"/>
      <c r="J39" s="327">
        <v>39.82990763836559</v>
      </c>
      <c r="K39" s="146"/>
      <c r="L39" s="10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row>
    <row r="40" spans="2:71">
      <c r="B40" s="101" t="s">
        <v>226</v>
      </c>
      <c r="C40" s="155"/>
      <c r="D40" s="326"/>
      <c r="E40" s="326"/>
      <c r="F40" s="326"/>
      <c r="G40" s="319"/>
      <c r="H40" s="324"/>
      <c r="I40" s="321"/>
      <c r="J40" s="324"/>
      <c r="K40" s="146"/>
      <c r="L40" s="10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row>
    <row r="41" spans="2:71">
      <c r="B41" s="103" t="s">
        <v>228</v>
      </c>
      <c r="C41" s="155"/>
      <c r="D41" s="326"/>
      <c r="E41" s="326"/>
      <c r="F41" s="326"/>
      <c r="G41" s="319"/>
      <c r="H41" s="320">
        <v>3.9392985514982786</v>
      </c>
      <c r="I41" s="321"/>
      <c r="J41" s="320">
        <v>14.434726688102893</v>
      </c>
      <c r="K41" s="146"/>
      <c r="L41" s="10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row>
    <row r="42" spans="2:71">
      <c r="B42" s="103" t="s">
        <v>229</v>
      </c>
      <c r="C42" s="155"/>
      <c r="D42" s="326"/>
      <c r="E42" s="326"/>
      <c r="F42" s="326"/>
      <c r="G42" s="319"/>
      <c r="H42" s="320">
        <v>0.97722559459091785</v>
      </c>
      <c r="I42" s="321"/>
      <c r="J42" s="320">
        <v>1.450671307183202</v>
      </c>
      <c r="K42" s="146"/>
      <c r="L42" s="10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row>
    <row r="43" spans="2:71">
      <c r="B43" s="111" t="s">
        <v>232</v>
      </c>
      <c r="C43" s="155"/>
      <c r="D43" s="326"/>
      <c r="E43" s="326"/>
      <c r="F43" s="326"/>
      <c r="G43" s="319"/>
      <c r="H43" s="327">
        <f>SUM(H41:H42)</f>
        <v>4.9165241460891966</v>
      </c>
      <c r="I43" s="321"/>
      <c r="J43" s="327">
        <v>15.885397995286095</v>
      </c>
      <c r="K43" s="146"/>
      <c r="L43" s="10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row>
    <row r="44" spans="2:71">
      <c r="B44" s="112" t="s">
        <v>224</v>
      </c>
      <c r="C44" s="155"/>
      <c r="D44" s="326"/>
      <c r="E44" s="326"/>
      <c r="F44" s="326"/>
      <c r="G44" s="319"/>
      <c r="H44" s="324"/>
      <c r="I44" s="321"/>
      <c r="J44" s="324"/>
      <c r="K44" s="146"/>
      <c r="L44" s="10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row>
    <row r="45" spans="2:71">
      <c r="B45" s="103" t="s">
        <v>220</v>
      </c>
      <c r="C45" s="155"/>
      <c r="D45" s="326"/>
      <c r="E45" s="326"/>
      <c r="F45" s="326"/>
      <c r="G45" s="319"/>
      <c r="H45" s="320">
        <v>3.4142960136649512</v>
      </c>
      <c r="I45" s="321"/>
      <c r="J45" s="320">
        <v>3.3859046741225698</v>
      </c>
      <c r="K45" s="146"/>
      <c r="L45" s="10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row>
    <row r="46" spans="2:71">
      <c r="B46" s="103" t="s">
        <v>221</v>
      </c>
      <c r="C46" s="155"/>
      <c r="D46" s="326"/>
      <c r="E46" s="326"/>
      <c r="F46" s="326"/>
      <c r="G46" s="319"/>
      <c r="H46" s="320">
        <v>0.4465529687740934</v>
      </c>
      <c r="I46" s="321"/>
      <c r="J46" s="320">
        <v>0.90485286604864978</v>
      </c>
      <c r="K46" s="146"/>
      <c r="L46" s="10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row>
    <row r="47" spans="2:71">
      <c r="B47" s="103" t="s">
        <v>222</v>
      </c>
      <c r="C47" s="155"/>
      <c r="D47" s="326"/>
      <c r="E47" s="326"/>
      <c r="F47" s="326"/>
      <c r="G47" s="319"/>
      <c r="H47" s="320">
        <v>6.0444740584268031</v>
      </c>
      <c r="I47" s="321"/>
      <c r="J47" s="320">
        <v>5.2153481332036797</v>
      </c>
      <c r="K47" s="146"/>
      <c r="L47" s="10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row>
    <row r="48" spans="2:71">
      <c r="B48" s="103" t="s">
        <v>15</v>
      </c>
      <c r="C48" s="155"/>
      <c r="D48" s="326"/>
      <c r="E48" s="326"/>
      <c r="F48" s="326"/>
      <c r="G48" s="319"/>
      <c r="H48" s="320">
        <v>3.9292030665422861</v>
      </c>
      <c r="I48" s="321"/>
      <c r="J48" s="320">
        <v>3.9714407108641216</v>
      </c>
      <c r="K48" s="146"/>
      <c r="L48" s="10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row>
    <row r="49" spans="2:71">
      <c r="B49" s="103" t="s">
        <v>271</v>
      </c>
      <c r="C49" s="155"/>
      <c r="D49" s="326"/>
      <c r="E49" s="326"/>
      <c r="F49" s="326"/>
      <c r="G49" s="319"/>
      <c r="H49" s="320">
        <v>5.9650144882225264</v>
      </c>
      <c r="I49" s="321"/>
      <c r="J49" s="320">
        <v>8.5185093405192784</v>
      </c>
      <c r="K49" s="146"/>
      <c r="L49" s="10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row>
    <row r="50" spans="2:71">
      <c r="B50" s="111" t="s">
        <v>231</v>
      </c>
      <c r="C50" s="155"/>
      <c r="D50" s="326"/>
      <c r="E50" s="326"/>
      <c r="F50" s="326"/>
      <c r="G50" s="319"/>
      <c r="H50" s="327">
        <f>SUM(H45:H49)</f>
        <v>19.79954059563066</v>
      </c>
      <c r="I50" s="321"/>
      <c r="J50" s="327">
        <v>21.9960557247583</v>
      </c>
      <c r="K50" s="146"/>
      <c r="L50" s="10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row>
    <row r="51" spans="2:71">
      <c r="B51" s="112" t="s">
        <v>101</v>
      </c>
      <c r="C51" s="155"/>
      <c r="D51" s="326"/>
      <c r="E51" s="326"/>
      <c r="F51" s="326"/>
      <c r="G51" s="319"/>
      <c r="H51" s="324"/>
      <c r="I51" s="321"/>
      <c r="J51" s="324"/>
      <c r="K51" s="146"/>
      <c r="L51" s="10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row>
    <row r="52" spans="2:71">
      <c r="B52" s="177" t="s">
        <v>272</v>
      </c>
      <c r="C52" s="155"/>
      <c r="D52" s="326"/>
      <c r="E52" s="326"/>
      <c r="F52" s="326"/>
      <c r="G52" s="319"/>
      <c r="H52" s="320">
        <v>2.3407945852090033</v>
      </c>
      <c r="I52" s="321"/>
      <c r="J52" s="320">
        <v>2.3407945852090033</v>
      </c>
      <c r="K52" s="146"/>
      <c r="L52" s="10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row>
    <row r="53" spans="2:71" hidden="1" outlineLevel="1">
      <c r="B53" s="177"/>
      <c r="C53" s="155"/>
      <c r="D53" s="326"/>
      <c r="E53" s="326"/>
      <c r="F53" s="326"/>
      <c r="G53" s="319"/>
      <c r="H53" s="320"/>
      <c r="I53" s="321"/>
      <c r="J53" s="320"/>
      <c r="K53" s="146"/>
      <c r="L53" s="10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row>
    <row r="54" spans="2:71" collapsed="1">
      <c r="B54" s="177" t="s">
        <v>273</v>
      </c>
      <c r="C54" s="155"/>
      <c r="D54" s="326"/>
      <c r="E54" s="326"/>
      <c r="F54" s="326"/>
      <c r="G54" s="319"/>
      <c r="H54" s="320">
        <v>-0.30213376999999991</v>
      </c>
      <c r="I54" s="321"/>
      <c r="J54" s="320">
        <v>4.47588424437299E-2</v>
      </c>
      <c r="K54" s="146"/>
      <c r="L54" s="10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row>
    <row r="55" spans="2:71" hidden="1" outlineLevel="1">
      <c r="B55" s="108" t="s">
        <v>102</v>
      </c>
      <c r="C55" s="155"/>
      <c r="D55" s="326"/>
      <c r="E55" s="326"/>
      <c r="F55" s="326"/>
      <c r="G55" s="319"/>
      <c r="H55" s="322">
        <v>0</v>
      </c>
      <c r="I55" s="321"/>
      <c r="J55" s="322">
        <v>0</v>
      </c>
      <c r="K55" s="146"/>
      <c r="L55" s="10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row>
    <row r="56" spans="2:71" hidden="1" outlineLevel="1">
      <c r="B56" s="108" t="s">
        <v>107</v>
      </c>
      <c r="C56" s="155"/>
      <c r="D56" s="326"/>
      <c r="E56" s="326"/>
      <c r="F56" s="326"/>
      <c r="G56" s="319"/>
      <c r="H56" s="322">
        <v>0</v>
      </c>
      <c r="I56" s="321"/>
      <c r="J56" s="322">
        <v>0</v>
      </c>
      <c r="K56" s="146"/>
      <c r="L56" s="10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row>
    <row r="57" spans="2:71" hidden="1" outlineLevel="1">
      <c r="B57" s="108" t="s">
        <v>108</v>
      </c>
      <c r="C57" s="155"/>
      <c r="D57" s="326"/>
      <c r="E57" s="326"/>
      <c r="F57" s="326"/>
      <c r="G57" s="319"/>
      <c r="H57" s="322">
        <v>0</v>
      </c>
      <c r="I57" s="321"/>
      <c r="J57" s="322">
        <v>0</v>
      </c>
      <c r="K57" s="146"/>
      <c r="L57" s="10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row>
    <row r="58" spans="2:71" collapsed="1">
      <c r="B58" s="113" t="s">
        <v>230</v>
      </c>
      <c r="C58" s="155"/>
      <c r="D58" s="326"/>
      <c r="E58" s="326"/>
      <c r="F58" s="326"/>
      <c r="G58" s="319"/>
      <c r="H58" s="327">
        <f>SUM(H52:H54)+H50+H43+H39</f>
        <v>70.569490973755251</v>
      </c>
      <c r="I58" s="321"/>
      <c r="J58" s="327">
        <v>80.096914786062726</v>
      </c>
      <c r="K58" s="132"/>
      <c r="L58" s="10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row>
    <row r="59" spans="2:71">
      <c r="B59" s="114"/>
      <c r="C59" s="155"/>
      <c r="D59" s="326"/>
      <c r="E59" s="326"/>
      <c r="F59" s="326"/>
      <c r="G59" s="319"/>
      <c r="H59" s="318"/>
      <c r="I59" s="321"/>
      <c r="J59" s="318"/>
      <c r="K59" s="132"/>
      <c r="L59" s="10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row>
    <row r="60" spans="2:71">
      <c r="B60" s="169" t="s">
        <v>274</v>
      </c>
      <c r="C60" s="155"/>
      <c r="D60" s="328"/>
      <c r="E60" s="326"/>
      <c r="F60" s="329"/>
      <c r="G60" s="319"/>
      <c r="H60" s="320">
        <v>2.1723960299999998</v>
      </c>
      <c r="I60" s="321"/>
      <c r="J60" s="320">
        <v>3.1219292604501607</v>
      </c>
      <c r="K60" s="132"/>
      <c r="L60" s="10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row>
    <row r="61" spans="2:71">
      <c r="B61" s="169" t="s">
        <v>275</v>
      </c>
      <c r="C61" s="155"/>
      <c r="D61" s="328"/>
      <c r="E61" s="326"/>
      <c r="F61" s="329"/>
      <c r="G61" s="319"/>
      <c r="H61" s="320">
        <v>99.342244999999991</v>
      </c>
      <c r="I61" s="321"/>
      <c r="J61" s="320">
        <v>101.79279742765273</v>
      </c>
      <c r="K61" s="132"/>
      <c r="L61" s="10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row>
    <row r="62" spans="2:71" hidden="1" outlineLevel="1">
      <c r="B62" s="410"/>
      <c r="C62" s="155"/>
      <c r="D62" s="328"/>
      <c r="E62" s="326"/>
      <c r="F62" s="329"/>
      <c r="G62" s="319"/>
      <c r="H62" s="320"/>
      <c r="I62" s="321"/>
      <c r="J62" s="320"/>
      <c r="K62" s="132"/>
      <c r="L62" s="10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row>
    <row r="63" spans="2:71" hidden="1" outlineLevel="1">
      <c r="B63" s="410"/>
      <c r="C63" s="155"/>
      <c r="D63" s="328"/>
      <c r="E63" s="326"/>
      <c r="F63" s="329"/>
      <c r="G63" s="319"/>
      <c r="H63" s="320"/>
      <c r="I63" s="321"/>
      <c r="J63" s="320"/>
      <c r="K63" s="132"/>
      <c r="L63" s="10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row>
    <row r="64" spans="2:71" hidden="1" outlineLevel="1">
      <c r="B64" s="410"/>
      <c r="C64" s="155"/>
      <c r="D64" s="328"/>
      <c r="E64" s="326"/>
      <c r="F64" s="329"/>
      <c r="G64" s="319"/>
      <c r="H64" s="320"/>
      <c r="I64" s="321"/>
      <c r="J64" s="320"/>
      <c r="K64" s="132"/>
      <c r="L64" s="10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row>
    <row r="65" spans="2:71" collapsed="1">
      <c r="B65" s="114"/>
      <c r="C65" s="155"/>
      <c r="D65" s="328"/>
      <c r="E65" s="326"/>
      <c r="F65" s="329"/>
      <c r="G65" s="319"/>
      <c r="H65" s="326"/>
      <c r="I65" s="321"/>
      <c r="J65" s="326"/>
      <c r="K65" s="132"/>
      <c r="L65" s="10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row>
    <row r="66" spans="2:71">
      <c r="B66" s="116" t="s">
        <v>10</v>
      </c>
      <c r="C66" s="155"/>
      <c r="D66" s="330"/>
      <c r="E66" s="331"/>
      <c r="F66" s="332"/>
      <c r="G66" s="319"/>
      <c r="H66" s="327">
        <f>SUM(H58:H65)</f>
        <v>172.08413200375526</v>
      </c>
      <c r="I66" s="321"/>
      <c r="J66" s="327">
        <v>185.01164147416563</v>
      </c>
      <c r="K66" s="93"/>
      <c r="L66" s="161"/>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row>
    <row r="67" spans="2:71">
      <c r="B67" s="94"/>
      <c r="I67" s="131"/>
      <c r="J67" s="93"/>
      <c r="L67" s="115"/>
      <c r="M67" s="131"/>
      <c r="N67" s="93"/>
      <c r="P67" s="115"/>
      <c r="Q67" s="115"/>
    </row>
    <row r="68" spans="2:71">
      <c r="G68" s="115"/>
      <c r="H68" s="115"/>
      <c r="I68" s="115"/>
      <c r="J68" s="115"/>
      <c r="K68" s="115"/>
      <c r="L68" s="115"/>
      <c r="M68" s="115"/>
      <c r="N68" s="115"/>
      <c r="O68" s="115"/>
      <c r="P68" s="115"/>
      <c r="Q68" s="115"/>
    </row>
    <row r="69" spans="2:71">
      <c r="B69" s="94"/>
      <c r="I69" s="131"/>
      <c r="J69" s="93"/>
      <c r="L69" s="115"/>
      <c r="M69" s="131"/>
      <c r="N69" s="93"/>
      <c r="P69" s="115"/>
      <c r="Q69" s="115"/>
    </row>
    <row r="70" spans="2:71">
      <c r="B70" s="94"/>
      <c r="I70" s="131"/>
      <c r="J70" s="93"/>
      <c r="L70" s="115"/>
      <c r="M70" s="131"/>
      <c r="N70" s="93"/>
      <c r="P70" s="115"/>
      <c r="Q70" s="115"/>
    </row>
    <row r="71" spans="2:71">
      <c r="B71" s="94"/>
      <c r="I71" s="131"/>
      <c r="J71" s="93"/>
      <c r="L71" s="115"/>
      <c r="M71" s="131"/>
      <c r="N71" s="93"/>
      <c r="P71" s="115"/>
      <c r="Q71" s="115"/>
    </row>
    <row r="72" spans="2:71">
      <c r="I72" s="93"/>
      <c r="J72" s="93"/>
      <c r="L72" s="115"/>
    </row>
    <row r="73" spans="2:71">
      <c r="J73" s="93"/>
      <c r="L73" s="115"/>
    </row>
    <row r="74" spans="2:71">
      <c r="J74" s="115"/>
      <c r="K74" s="115"/>
      <c r="L74" s="115"/>
    </row>
    <row r="75" spans="2:71">
      <c r="K75" s="93"/>
      <c r="L75" s="115"/>
    </row>
    <row r="76" spans="2:71">
      <c r="L76" s="115"/>
    </row>
  </sheetData>
  <protectedRanges>
    <protectedRange sqref="O8:O72" name="Range2_1"/>
    <protectedRange sqref="D8:K10 G11:K20" name="Range1"/>
    <protectedRange sqref="D11:F21 D23:F25 D27:F29" name="Range1_2"/>
  </protectedRanges>
  <mergeCells count="5">
    <mergeCell ref="D2:D3"/>
    <mergeCell ref="D6:F6"/>
    <mergeCell ref="F2:G3"/>
    <mergeCell ref="D5:J5"/>
    <mergeCell ref="L8:L11"/>
  </mergeCells>
  <phoneticPr fontId="0" type="noConversion"/>
  <hyperlinks>
    <hyperlink ref="D2:D3" location="Index!A1" display="Home"/>
    <hyperlink ref="F2:G3" location="'Opex Instructions'!A1" display="Link to Opex instructions - table 6.1"/>
  </hyperlinks>
  <pageMargins left="0.19685039370078741" right="0.19685039370078741" top="0.39370078740157483" bottom="0.39370078740157483" header="0.19685039370078741" footer="0.19685039370078741"/>
  <pageSetup paperSize="9" scale="5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pageSetUpPr fitToPage="1"/>
  </sheetPr>
  <dimension ref="B2:BW76"/>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4" width="10.42578125" style="89" customWidth="1"/>
    <col min="5" max="5" width="18.28515625" style="89" customWidth="1"/>
    <col min="6" max="6" width="15.28515625" style="89" customWidth="1"/>
    <col min="7" max="7" width="5.7109375" style="89" customWidth="1"/>
    <col min="8" max="8" width="9.7109375" style="89" bestFit="1" customWidth="1"/>
    <col min="9" max="9" width="1.42578125" style="89" customWidth="1"/>
    <col min="10" max="10" width="13.85546875" style="89" customWidth="1"/>
    <col min="11" max="11" width="5.7109375" style="89" customWidth="1"/>
    <col min="12" max="12" width="92.7109375" style="89" customWidth="1"/>
    <col min="13" max="14" width="5.7109375" style="89" customWidth="1"/>
    <col min="15" max="15" width="10.5703125" style="89" bestFit="1" customWidth="1"/>
    <col min="16" max="16" width="5.7109375" style="89" customWidth="1"/>
    <col min="17" max="17" width="60.7109375" style="89" customWidth="1"/>
    <col min="18" max="18" width="16" style="89" bestFit="1" customWidth="1"/>
    <col min="19" max="19" width="10.28515625" style="89" bestFit="1" customWidth="1"/>
    <col min="20" max="20" width="14.42578125" style="89" customWidth="1"/>
    <col min="21" max="101" width="5.7109375" style="89" customWidth="1"/>
    <col min="102" max="16384" width="9.140625" style="89"/>
  </cols>
  <sheetData>
    <row r="2" spans="2:75" ht="12.75" customHeight="1">
      <c r="B2" s="91"/>
      <c r="D2" s="433" t="s">
        <v>0</v>
      </c>
      <c r="F2" s="444" t="s">
        <v>60</v>
      </c>
      <c r="G2" s="444"/>
      <c r="L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row>
    <row r="3" spans="2:75" ht="12.75" customHeight="1">
      <c r="B3" s="91" t="s">
        <v>41</v>
      </c>
      <c r="D3" s="434"/>
      <c r="F3" s="444"/>
      <c r="G3" s="444"/>
      <c r="L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row>
    <row r="4" spans="2:75">
      <c r="B4" s="91"/>
      <c r="K4" s="93"/>
      <c r="L4" s="132"/>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row>
    <row r="5" spans="2:75" ht="24.75" customHeight="1">
      <c r="D5" s="438" t="s">
        <v>289</v>
      </c>
      <c r="E5" s="439"/>
      <c r="F5" s="439"/>
      <c r="G5" s="440"/>
      <c r="H5" s="440"/>
      <c r="I5" s="440"/>
      <c r="J5" s="440"/>
      <c r="K5" s="104"/>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row>
    <row r="6" spans="2:75" ht="12.75" customHeight="1">
      <c r="D6" s="441" t="s">
        <v>1</v>
      </c>
      <c r="E6" s="442"/>
      <c r="F6" s="443"/>
      <c r="G6" s="134"/>
      <c r="H6" s="135"/>
      <c r="I6" s="136"/>
      <c r="J6" s="137"/>
      <c r="K6" s="138"/>
      <c r="L6" s="93"/>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row>
    <row r="7" spans="2:75" ht="33">
      <c r="B7" s="139" t="s">
        <v>2</v>
      </c>
      <c r="D7" s="140" t="s">
        <v>3</v>
      </c>
      <c r="E7" s="392" t="s">
        <v>4</v>
      </c>
      <c r="F7" s="141" t="s">
        <v>5</v>
      </c>
      <c r="G7" s="142"/>
      <c r="H7" s="143" t="s">
        <v>7</v>
      </c>
      <c r="I7" s="144"/>
      <c r="J7" s="145" t="s">
        <v>6</v>
      </c>
      <c r="K7" s="146"/>
      <c r="L7" s="100" t="s">
        <v>120</v>
      </c>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row>
    <row r="8" spans="2:75" s="94" customFormat="1">
      <c r="B8" s="101" t="s">
        <v>223</v>
      </c>
      <c r="D8" s="147"/>
      <c r="E8" s="147"/>
      <c r="F8" s="147"/>
      <c r="G8" s="148"/>
      <c r="H8" s="147"/>
      <c r="I8" s="149"/>
      <c r="J8" s="147"/>
      <c r="K8" s="150"/>
      <c r="L8" s="15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row>
    <row r="9" spans="2:75">
      <c r="B9" s="103" t="s">
        <v>94</v>
      </c>
      <c r="C9" s="94"/>
      <c r="D9" s="152"/>
      <c r="E9" s="152"/>
      <c r="F9" s="152"/>
      <c r="G9" s="148"/>
      <c r="H9" s="152"/>
      <c r="I9" s="153"/>
      <c r="J9" s="152"/>
      <c r="K9" s="146"/>
      <c r="L9" s="105" t="s">
        <v>297</v>
      </c>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row>
    <row r="10" spans="2:75">
      <c r="B10" s="106" t="s">
        <v>98</v>
      </c>
      <c r="C10" s="94"/>
      <c r="D10" s="152"/>
      <c r="E10" s="152"/>
      <c r="F10" s="152"/>
      <c r="G10" s="148"/>
      <c r="H10" s="152"/>
      <c r="I10" s="153"/>
      <c r="J10" s="152"/>
      <c r="K10" s="146"/>
      <c r="L10" s="105"/>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row>
    <row r="11" spans="2:75" ht="33">
      <c r="B11" s="107" t="s">
        <v>95</v>
      </c>
      <c r="C11" s="94"/>
      <c r="D11" s="318">
        <f>$H11*(SUM('Historic Opex by Category Yr1:Historic Opex by Category Yr4'!D$13)/SUM('Historic Opex by Category Yr1:Historic Opex by Category Yr4'!$H$13))</f>
        <v>1.4970855045784068</v>
      </c>
      <c r="E11" s="318">
        <f>$H11*(SUM('Historic Opex by Category Yr1:Historic Opex by Category Yr4'!E$13)/SUM('Historic Opex by Category Yr1:Historic Opex by Category Yr4'!$H$13))</f>
        <v>1.144324462960423</v>
      </c>
      <c r="F11" s="318">
        <f>$H11*(SUM('Historic Opex by Category Yr1:Historic Opex by Category Yr4'!F$13)/SUM('Historic Opex by Category Yr1:Historic Opex by Category Yr4'!$H$13))</f>
        <v>1.1212678591275661E-2</v>
      </c>
      <c r="G11" s="319"/>
      <c r="H11" s="320">
        <f>'Historic Opex Summary'!I11</f>
        <v>2.652622646130105</v>
      </c>
      <c r="I11" s="321"/>
      <c r="J11" s="320"/>
      <c r="K11" s="146"/>
      <c r="L11" s="240" t="s">
        <v>301</v>
      </c>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row>
    <row r="12" spans="2:75">
      <c r="B12" s="107" t="s">
        <v>82</v>
      </c>
      <c r="C12" s="155"/>
      <c r="D12" s="318">
        <f>$H12*(SUM('Historic Opex by Category Yr1:Historic Opex by Category Yr4'!D$13)/SUM('Historic Opex by Category Yr1:Historic Opex by Category Yr4'!$H$13))</f>
        <v>0.65413422893383555</v>
      </c>
      <c r="E12" s="318">
        <f>$H12*(SUM('Historic Opex by Category Yr1:Historic Opex by Category Yr4'!E$13)/SUM('Historic Opex by Category Yr1:Historic Opex by Category Yr4'!$H$13))</f>
        <v>0.49999936405739109</v>
      </c>
      <c r="F12" s="318">
        <f>$H12*(SUM('Historic Opex by Category Yr1:Historic Opex by Category Yr4'!F$13)/SUM('Historic Opex by Category Yr1:Historic Opex by Category Yr4'!$H$13))</f>
        <v>4.8992504717708298E-3</v>
      </c>
      <c r="G12" s="319"/>
      <c r="H12" s="320">
        <f>'Historic Opex Summary'!I12</f>
        <v>1.1590328434629973</v>
      </c>
      <c r="I12" s="321"/>
      <c r="J12" s="320"/>
      <c r="K12" s="146"/>
      <c r="L12" s="105"/>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row>
    <row r="13" spans="2:75">
      <c r="B13" s="108" t="s">
        <v>96</v>
      </c>
      <c r="C13" s="155"/>
      <c r="D13" s="322">
        <f>+SUM(D11:D12)</f>
        <v>2.1512197335122423</v>
      </c>
      <c r="E13" s="322">
        <f>+SUM(E11:E12)</f>
        <v>1.6443238270178142</v>
      </c>
      <c r="F13" s="322">
        <f>+SUM(F11:F12)</f>
        <v>1.6111929063046489E-2</v>
      </c>
      <c r="G13" s="323"/>
      <c r="H13" s="322">
        <f>+SUM(H11:H12)</f>
        <v>3.8116554895931021</v>
      </c>
      <c r="I13" s="321"/>
      <c r="J13" s="322"/>
      <c r="K13" s="146"/>
      <c r="L13" s="105"/>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row>
    <row r="14" spans="2:75">
      <c r="B14" s="106" t="s">
        <v>99</v>
      </c>
      <c r="C14" s="155"/>
      <c r="D14" s="324"/>
      <c r="E14" s="324"/>
      <c r="F14" s="324"/>
      <c r="G14" s="319"/>
      <c r="H14" s="324"/>
      <c r="I14" s="321"/>
      <c r="J14" s="324"/>
      <c r="K14" s="146"/>
      <c r="L14" s="105"/>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row>
    <row r="15" spans="2:75">
      <c r="B15" s="107" t="s">
        <v>95</v>
      </c>
      <c r="C15" s="155"/>
      <c r="D15" s="318">
        <f>$H15*(SUM('Historic Opex by Category Yr1:Historic Opex by Category Yr4'!D$17)/SUM('Historic Opex by Category Yr1:Historic Opex by Category Yr4'!$H$17))</f>
        <v>4.3848353505300759</v>
      </c>
      <c r="E15" s="318">
        <f>$H15*(SUM('Historic Opex by Category Yr1:Historic Opex by Category Yr4'!E$17)/SUM('Historic Opex by Category Yr1:Historic Opex by Category Yr4'!$H$17))</f>
        <v>3.2217047067013773</v>
      </c>
      <c r="F15" s="318">
        <f>$H15*(SUM('Historic Opex by Category Yr1:Historic Opex by Category Yr4'!F$17)/SUM('Historic Opex by Category Yr1:Historic Opex by Category Yr4'!$H$17))</f>
        <v>2.5779689842502725E-2</v>
      </c>
      <c r="G15" s="319"/>
      <c r="H15" s="320">
        <f>'Historic Opex Summary'!I15</f>
        <v>7.6323197470739563</v>
      </c>
      <c r="I15" s="321"/>
      <c r="J15" s="320"/>
      <c r="K15" s="146"/>
      <c r="L15" s="105"/>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row>
    <row r="16" spans="2:75">
      <c r="B16" s="107" t="s">
        <v>82</v>
      </c>
      <c r="C16" s="155"/>
      <c r="D16" s="318">
        <f>$H16*(SUM('Historic Opex by Category Yr1:Historic Opex by Category Yr4'!D$17)/SUM('Historic Opex by Category Yr1:Historic Opex by Category Yr4'!$H$17))</f>
        <v>2.9972202728612785</v>
      </c>
      <c r="E16" s="318">
        <f>$H16*(SUM('Historic Opex by Category Yr1:Historic Opex by Category Yr4'!E$17)/SUM('Historic Opex by Category Yr1:Historic Opex by Category Yr4'!$H$17))</f>
        <v>2.202171321878859</v>
      </c>
      <c r="F16" s="318">
        <f>$H16*(SUM('Historic Opex by Category Yr1:Historic Opex by Category Yr4'!F$17)/SUM('Historic Opex by Category Yr1:Historic Opex by Category Yr4'!$H$17))</f>
        <v>1.762150750191439E-2</v>
      </c>
      <c r="G16" s="319"/>
      <c r="H16" s="320">
        <f>'Historic Opex Summary'!I16</f>
        <v>5.2170131022420518</v>
      </c>
      <c r="I16" s="321"/>
      <c r="J16" s="320"/>
      <c r="K16" s="146"/>
      <c r="L16" s="105"/>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row>
    <row r="17" spans="2:71">
      <c r="B17" s="108" t="s">
        <v>96</v>
      </c>
      <c r="C17" s="155"/>
      <c r="D17" s="322">
        <f>+SUM(D15:D16)</f>
        <v>7.3820556233913539</v>
      </c>
      <c r="E17" s="322">
        <f>+SUM(E15:E16)</f>
        <v>5.4238760285802368</v>
      </c>
      <c r="F17" s="322">
        <f>+SUM(F15:F16)</f>
        <v>4.3401197344417115E-2</v>
      </c>
      <c r="G17" s="323"/>
      <c r="H17" s="325">
        <f>+SUM(H15:H16)</f>
        <v>12.849332849316008</v>
      </c>
      <c r="I17" s="321"/>
      <c r="J17" s="325"/>
      <c r="K17" s="146"/>
      <c r="L17" s="105"/>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row>
    <row r="18" spans="2:71">
      <c r="B18" s="106" t="s">
        <v>97</v>
      </c>
      <c r="C18" s="155"/>
      <c r="D18" s="324"/>
      <c r="E18" s="324"/>
      <c r="F18" s="324"/>
      <c r="G18" s="319"/>
      <c r="H18" s="324"/>
      <c r="I18" s="321"/>
      <c r="J18" s="324"/>
      <c r="K18" s="146"/>
      <c r="L18" s="10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row>
    <row r="19" spans="2:71">
      <c r="B19" s="107" t="s">
        <v>95</v>
      </c>
      <c r="C19" s="155"/>
      <c r="D19" s="318">
        <f>$H19*(SUM('Historic Opex by Category Yr1:Historic Opex by Category Yr4'!D$21)/SUM('Historic Opex by Category Yr1:Historic Opex by Category Yr4'!$H$21))</f>
        <v>1.2090216502891509</v>
      </c>
      <c r="E19" s="318">
        <f>$H19*(SUM('Historic Opex by Category Yr1:Historic Opex by Category Yr4'!E$21)/SUM('Historic Opex by Category Yr1:Historic Opex by Category Yr4'!$H$21))</f>
        <v>0.90765754803916388</v>
      </c>
      <c r="F19" s="318">
        <f>$H19*(SUM('Historic Opex by Category Yr1:Historic Opex by Category Yr4'!F$21)/SUM('Historic Opex by Category Yr1:Historic Opex by Category Yr4'!$H$21))</f>
        <v>8.042262624807164E-3</v>
      </c>
      <c r="G19" s="319"/>
      <c r="H19" s="320">
        <f>'Historic Opex Summary'!I19</f>
        <v>2.124721460953122</v>
      </c>
      <c r="I19" s="321"/>
      <c r="J19" s="320"/>
      <c r="K19" s="146"/>
      <c r="L19" s="10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row>
    <row r="20" spans="2:71">
      <c r="B20" s="107" t="s">
        <v>82</v>
      </c>
      <c r="C20" s="155"/>
      <c r="D20" s="318">
        <f>$H20*(SUM('Historic Opex by Category Yr1:Historic Opex by Category Yr4'!D$21)/SUM('Historic Opex by Category Yr1:Historic Opex by Category Yr4'!$H$21))</f>
        <v>0.75410637040873318</v>
      </c>
      <c r="E20" s="318">
        <f>$H20*(SUM('Historic Opex by Category Yr1:Historic Opex by Category Yr4'!E$21)/SUM('Historic Opex by Category Yr1:Historic Opex by Category Yr4'!$H$21))</f>
        <v>0.56613571722409239</v>
      </c>
      <c r="F20" s="318">
        <f>$H20*(SUM('Historic Opex by Category Yr1:Historic Opex by Category Yr4'!F$21)/SUM('Historic Opex by Category Yr1:Historic Opex by Category Yr4'!$H$21))</f>
        <v>5.0162223947078999E-3</v>
      </c>
      <c r="G20" s="319"/>
      <c r="H20" s="320">
        <f>'Historic Opex Summary'!I20</f>
        <v>1.3252583100275335</v>
      </c>
      <c r="I20" s="321"/>
      <c r="J20" s="320"/>
      <c r="K20" s="146"/>
      <c r="L20" s="10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row>
    <row r="21" spans="2:71">
      <c r="B21" s="108" t="s">
        <v>96</v>
      </c>
      <c r="C21" s="155"/>
      <c r="D21" s="322">
        <f>+SUM(D19:D20)</f>
        <v>1.9631280206978841</v>
      </c>
      <c r="E21" s="322">
        <f>+SUM(E19:E20)</f>
        <v>1.4737932652632564</v>
      </c>
      <c r="F21" s="322">
        <f>+SUM(F19:F20)</f>
        <v>1.3058485019515065E-2</v>
      </c>
      <c r="G21" s="319"/>
      <c r="H21" s="325">
        <f>+SUM(H19:H20)</f>
        <v>3.4499797709806552</v>
      </c>
      <c r="I21" s="321"/>
      <c r="J21" s="325"/>
      <c r="K21" s="146"/>
      <c r="L21" s="10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row>
    <row r="22" spans="2:71">
      <c r="B22" s="109" t="s">
        <v>9</v>
      </c>
      <c r="C22" s="155"/>
      <c r="D22" s="324"/>
      <c r="E22" s="324"/>
      <c r="F22" s="324"/>
      <c r="G22" s="319"/>
      <c r="H22" s="324"/>
      <c r="I22" s="321"/>
      <c r="J22" s="324"/>
      <c r="K22" s="146"/>
      <c r="L22" s="10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row>
    <row r="23" spans="2:71">
      <c r="B23" s="107" t="s">
        <v>100</v>
      </c>
      <c r="C23" s="155"/>
      <c r="D23" s="318">
        <f>$H23*(SUM('Historic Opex by Category Yr1:Historic Opex by Category Yr4'!D$25)/SUM('Historic Opex by Category Yr1:Historic Opex by Category Yr4'!$H$25))</f>
        <v>0.20264496030631762</v>
      </c>
      <c r="E23" s="318">
        <f>$H23*(SUM('Historic Opex by Category Yr1:Historic Opex by Category Yr4'!E$25)/SUM('Historic Opex by Category Yr1:Historic Opex by Category Yr4'!$H$25))</f>
        <v>0.15991485259466368</v>
      </c>
      <c r="F23" s="318">
        <f>$H23*(SUM('Historic Opex by Category Yr1:Historic Opex by Category Yr4'!F$25)/SUM('Historic Opex by Category Yr1:Historic Opex by Category Yr4'!$H$25))</f>
        <v>1.8225241724050734E-3</v>
      </c>
      <c r="G23" s="319"/>
      <c r="H23" s="320">
        <f>'Historic Opex Summary'!I23</f>
        <v>0.36438233707338635</v>
      </c>
      <c r="I23" s="321"/>
      <c r="J23" s="320"/>
      <c r="K23" s="146"/>
      <c r="L23" s="10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row>
    <row r="24" spans="2:71">
      <c r="B24" s="107" t="s">
        <v>82</v>
      </c>
      <c r="C24" s="155"/>
      <c r="D24" s="318">
        <f>$H24*(SUM('Historic Opex by Category Yr1:Historic Opex by Category Yr4'!D$25)/SUM('Historic Opex by Category Yr1:Historic Opex by Category Yr4'!$H$25))</f>
        <v>0.11428196594848311</v>
      </c>
      <c r="E24" s="318">
        <f>$H24*(SUM('Historic Opex by Category Yr1:Historic Opex by Category Yr4'!E$25)/SUM('Historic Opex by Category Yr1:Historic Opex by Category Yr4'!$H$25))</f>
        <v>9.018424988835165E-2</v>
      </c>
      <c r="F24" s="318">
        <f>$H24*(SUM('Historic Opex by Category Yr1:Historic Opex by Category Yr4'!F$25)/SUM('Historic Opex by Category Yr1:Historic Opex by Category Yr4'!$H$25))</f>
        <v>1.0278155701293826E-3</v>
      </c>
      <c r="G24" s="319"/>
      <c r="H24" s="320">
        <f>'Historic Opex Summary'!I24</f>
        <v>0.20549403140696415</v>
      </c>
      <c r="I24" s="321"/>
      <c r="J24" s="320"/>
      <c r="K24" s="146"/>
      <c r="L24" s="10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row>
    <row r="25" spans="2:71">
      <c r="B25" s="108" t="s">
        <v>96</v>
      </c>
      <c r="C25" s="155"/>
      <c r="D25" s="322">
        <f>+SUM(D23:D24)</f>
        <v>0.31692692625480073</v>
      </c>
      <c r="E25" s="322">
        <f>+SUM(E23:E24)</f>
        <v>0.25009910248301531</v>
      </c>
      <c r="F25" s="322">
        <f>+SUM(F23:F24)</f>
        <v>2.8503397425344561E-3</v>
      </c>
      <c r="G25" s="319"/>
      <c r="H25" s="325">
        <f>+SUM(H23:H24)</f>
        <v>0.5698763684803505</v>
      </c>
      <c r="I25" s="321"/>
      <c r="J25" s="325"/>
      <c r="K25" s="146"/>
      <c r="L25" s="10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row>
    <row r="26" spans="2:71">
      <c r="B26" s="106" t="s">
        <v>21</v>
      </c>
      <c r="C26" s="155"/>
      <c r="D26" s="324"/>
      <c r="E26" s="324"/>
      <c r="F26" s="324"/>
      <c r="G26" s="319"/>
      <c r="H26" s="324"/>
      <c r="I26" s="321"/>
      <c r="J26" s="324"/>
      <c r="K26" s="146"/>
      <c r="L26" s="10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row>
    <row r="27" spans="2:71">
      <c r="B27" s="107" t="s">
        <v>95</v>
      </c>
      <c r="C27" s="155"/>
      <c r="D27" s="318">
        <f>$H27*(SUM('Historic Opex by Category Yr1:Historic Opex by Category Yr4'!D$29)/SUM('Historic Opex by Category Yr1:Historic Opex by Category Yr4'!$H$29))</f>
        <v>0.6584802540797382</v>
      </c>
      <c r="E27" s="318">
        <f>$H27*(SUM('Historic Opex by Category Yr1:Historic Opex by Category Yr4'!E$29)/SUM('Historic Opex by Category Yr1:Historic Opex by Category Yr4'!$H$29))</f>
        <v>0.49139073102016495</v>
      </c>
      <c r="F27" s="318">
        <f>$H27*(SUM('Historic Opex by Category Yr1:Historic Opex by Category Yr4'!F$29)/SUM('Historic Opex by Category Yr1:Historic Opex by Category Yr4'!$H$29))</f>
        <v>4.5209173354185299E-3</v>
      </c>
      <c r="G27" s="319"/>
      <c r="H27" s="320">
        <f>'Historic Opex Summary'!I27</f>
        <v>1.1543919024353217</v>
      </c>
      <c r="I27" s="321"/>
      <c r="J27" s="320"/>
      <c r="K27" s="146"/>
      <c r="L27" s="10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row>
    <row r="28" spans="2:71">
      <c r="B28" s="107" t="s">
        <v>82</v>
      </c>
      <c r="C28" s="155"/>
      <c r="D28" s="318">
        <f>$H28*(SUM('Historic Opex by Category Yr1:Historic Opex by Category Yr4'!D$29)/SUM('Historic Opex by Category Yr1:Historic Opex by Category Yr4'!$H$29))</f>
        <v>1.8497821041114182</v>
      </c>
      <c r="E28" s="318">
        <f>$H28*(SUM('Historic Opex by Category Yr1:Historic Opex by Category Yr4'!E$29)/SUM('Historic Opex by Category Yr1:Historic Opex by Category Yr4'!$H$29))</f>
        <v>1.3803994496959631</v>
      </c>
      <c r="F28" s="318">
        <f>$H28*(SUM('Historic Opex by Category Yr1:Historic Opex by Category Yr4'!F$29)/SUM('Historic Opex by Category Yr1:Historic Opex by Category Yr4'!$H$29))</f>
        <v>1.2700019369467071E-2</v>
      </c>
      <c r="G28" s="319"/>
      <c r="H28" s="320">
        <f>'Historic Opex Summary'!I28</f>
        <v>3.2428815731768483</v>
      </c>
      <c r="I28" s="321"/>
      <c r="J28" s="320"/>
      <c r="K28" s="146"/>
      <c r="L28" s="10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2:71">
      <c r="B29" s="108" t="s">
        <v>96</v>
      </c>
      <c r="C29" s="155"/>
      <c r="D29" s="322">
        <f>+SUM(D27:D28)</f>
        <v>2.5082623581911565</v>
      </c>
      <c r="E29" s="322">
        <f>+SUM(E27:E28)</f>
        <v>1.8717901807161281</v>
      </c>
      <c r="F29" s="322">
        <f>+SUM(F27:F28)</f>
        <v>1.72209367048856E-2</v>
      </c>
      <c r="G29" s="319"/>
      <c r="H29" s="325">
        <f>+SUM(H27:H28)</f>
        <v>4.3972734756121703</v>
      </c>
      <c r="I29" s="321"/>
      <c r="J29" s="325"/>
      <c r="K29" s="146"/>
      <c r="L29" s="10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row>
    <row r="30" spans="2:71">
      <c r="B30" s="110" t="s">
        <v>101</v>
      </c>
      <c r="C30" s="155"/>
      <c r="D30" s="324"/>
      <c r="E30" s="324"/>
      <c r="F30" s="324"/>
      <c r="G30" s="319"/>
      <c r="H30" s="324"/>
      <c r="I30" s="321"/>
      <c r="J30" s="324"/>
      <c r="K30" s="146"/>
      <c r="L30" s="10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row>
    <row r="31" spans="2:71">
      <c r="B31" s="108" t="s">
        <v>105</v>
      </c>
      <c r="C31" s="155"/>
      <c r="D31" s="322">
        <f t="shared" ref="D31:F32" si="0">+SUM(D11,D15,D19,D23,D27)</f>
        <v>7.9520677197836891</v>
      </c>
      <c r="E31" s="322">
        <f t="shared" si="0"/>
        <v>5.9249923013157932</v>
      </c>
      <c r="F31" s="322">
        <f t="shared" si="0"/>
        <v>5.1378072566409159E-2</v>
      </c>
      <c r="G31" s="319"/>
      <c r="H31" s="325">
        <f>+SUM(H11,H15,H19,H23,H27)</f>
        <v>13.928438093665893</v>
      </c>
      <c r="I31" s="321"/>
      <c r="J31" s="325"/>
      <c r="K31" s="146"/>
      <c r="L31" s="10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row>
    <row r="32" spans="2:71">
      <c r="B32" s="108" t="s">
        <v>106</v>
      </c>
      <c r="C32" s="155"/>
      <c r="D32" s="322">
        <f t="shared" si="0"/>
        <v>6.3695249422637481</v>
      </c>
      <c r="E32" s="322">
        <f t="shared" si="0"/>
        <v>4.7388901027446568</v>
      </c>
      <c r="F32" s="322">
        <f t="shared" si="0"/>
        <v>4.1264815307989575E-2</v>
      </c>
      <c r="G32" s="319"/>
      <c r="H32" s="325">
        <f>+SUM(H12,H16,H20,H24,H28)</f>
        <v>11.149679860316395</v>
      </c>
      <c r="I32" s="321"/>
      <c r="J32" s="325"/>
      <c r="K32" s="146"/>
      <c r="L32" s="10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row>
    <row r="33" spans="2:71">
      <c r="B33" s="108" t="s">
        <v>103</v>
      </c>
      <c r="C33" s="155"/>
      <c r="D33" s="322">
        <f>+SUM(D31:D32)</f>
        <v>14.321592662047436</v>
      </c>
      <c r="E33" s="322">
        <f>+SUM(E31:E32)</f>
        <v>10.66388240406045</v>
      </c>
      <c r="F33" s="322">
        <f>+SUM(F31:F32)</f>
        <v>9.2642887874398727E-2</v>
      </c>
      <c r="G33" s="319"/>
      <c r="H33" s="325">
        <f>+SUM(H31:H32)</f>
        <v>25.078117953982286</v>
      </c>
      <c r="I33" s="321"/>
      <c r="J33" s="325">
        <v>22.788999943925877</v>
      </c>
      <c r="K33" s="146"/>
      <c r="L33" s="10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row>
    <row r="34" spans="2:71">
      <c r="B34" s="103" t="s">
        <v>229</v>
      </c>
      <c r="C34" s="155"/>
      <c r="D34" s="326"/>
      <c r="E34" s="326"/>
      <c r="F34" s="326"/>
      <c r="G34" s="319"/>
      <c r="H34" s="320">
        <f>'Historic Opex Summary'!I34</f>
        <v>5.0265498744387571</v>
      </c>
      <c r="I34" s="321"/>
      <c r="J34" s="320">
        <v>6.3405998894121582</v>
      </c>
      <c r="K34" s="146"/>
      <c r="L34" s="10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row>
    <row r="35" spans="2:71">
      <c r="B35" s="103" t="s">
        <v>104</v>
      </c>
      <c r="C35" s="155"/>
      <c r="D35" s="326"/>
      <c r="E35" s="326"/>
      <c r="F35" s="326"/>
      <c r="G35" s="319"/>
      <c r="H35" s="320">
        <f>'Historic Opex Summary'!I35</f>
        <v>5.6291033937943364</v>
      </c>
      <c r="I35" s="321"/>
      <c r="J35" s="320">
        <v>3.0897704487689124</v>
      </c>
      <c r="K35" s="146"/>
      <c r="L35" s="10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row>
    <row r="36" spans="2:71">
      <c r="B36" s="103" t="s">
        <v>225</v>
      </c>
      <c r="C36" s="155"/>
      <c r="D36" s="326"/>
      <c r="E36" s="326"/>
      <c r="F36" s="326"/>
      <c r="G36" s="319"/>
      <c r="H36" s="320">
        <f>'Historic Opex Summary'!I36</f>
        <v>0.71422546824418365</v>
      </c>
      <c r="I36" s="321"/>
      <c r="J36" s="320">
        <v>0.86093874413693017</v>
      </c>
      <c r="K36" s="146"/>
      <c r="L36" s="10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row>
    <row r="37" spans="2:71">
      <c r="B37" s="103" t="s">
        <v>227</v>
      </c>
      <c r="C37" s="155"/>
      <c r="D37" s="326"/>
      <c r="E37" s="326"/>
      <c r="F37" s="326"/>
      <c r="G37" s="319"/>
      <c r="H37" s="320">
        <f>'Historic Opex Summary'!I37</f>
        <v>5.2727103448275869</v>
      </c>
      <c r="I37" s="321"/>
      <c r="J37" s="320">
        <v>4.7690238372806935</v>
      </c>
      <c r="K37" s="146"/>
      <c r="L37" s="10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row>
    <row r="38" spans="2:71">
      <c r="B38" s="103" t="s">
        <v>8</v>
      </c>
      <c r="C38" s="155"/>
      <c r="D38" s="326"/>
      <c r="E38" s="326"/>
      <c r="F38" s="326"/>
      <c r="G38" s="319"/>
      <c r="H38" s="320">
        <f>'Historic Opex Summary'!I38</f>
        <v>4.5141774870125619</v>
      </c>
      <c r="I38" s="321"/>
      <c r="J38" s="320">
        <v>3.9356625387167079</v>
      </c>
      <c r="K38" s="146"/>
      <c r="L38" s="10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row>
    <row r="39" spans="2:71">
      <c r="B39" s="111" t="s">
        <v>233</v>
      </c>
      <c r="C39" s="155"/>
      <c r="D39" s="326"/>
      <c r="E39" s="326"/>
      <c r="F39" s="326"/>
      <c r="G39" s="319"/>
      <c r="H39" s="327">
        <f>+SUM(H33:H38)</f>
        <v>46.234884522299708</v>
      </c>
      <c r="I39" s="321"/>
      <c r="J39" s="327">
        <f>+SUM(J33:J38)</f>
        <v>41.784995402241272</v>
      </c>
      <c r="K39" s="146"/>
      <c r="L39" s="10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row>
    <row r="40" spans="2:71">
      <c r="B40" s="101" t="s">
        <v>226</v>
      </c>
      <c r="C40" s="155"/>
      <c r="D40" s="326"/>
      <c r="E40" s="326"/>
      <c r="F40" s="326"/>
      <c r="G40" s="319"/>
      <c r="H40" s="324"/>
      <c r="I40" s="321"/>
      <c r="J40" s="324"/>
      <c r="K40" s="146"/>
      <c r="L40" s="10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row>
    <row r="41" spans="2:71">
      <c r="B41" s="103" t="s">
        <v>228</v>
      </c>
      <c r="C41" s="155"/>
      <c r="D41" s="326"/>
      <c r="E41" s="326"/>
      <c r="F41" s="326"/>
      <c r="G41" s="319"/>
      <c r="H41" s="320">
        <f>'Historic Opex Summary'!I41</f>
        <v>5.64783446423617</v>
      </c>
      <c r="I41" s="321"/>
      <c r="J41" s="320">
        <v>15.234578778135049</v>
      </c>
      <c r="K41" s="146"/>
      <c r="L41" s="10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row>
    <row r="42" spans="2:71">
      <c r="B42" s="103" t="s">
        <v>229</v>
      </c>
      <c r="C42" s="155"/>
      <c r="D42" s="326"/>
      <c r="E42" s="326"/>
      <c r="F42" s="326"/>
      <c r="G42" s="319"/>
      <c r="H42" s="320">
        <f>'Historic Opex Summary'!I42</f>
        <v>1.1033420063520643</v>
      </c>
      <c r="I42" s="321"/>
      <c r="J42" s="320">
        <v>1.5003915731399387</v>
      </c>
      <c r="K42" s="146"/>
      <c r="L42" s="10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row>
    <row r="43" spans="2:71">
      <c r="B43" s="111" t="s">
        <v>232</v>
      </c>
      <c r="C43" s="155"/>
      <c r="D43" s="326"/>
      <c r="E43" s="326"/>
      <c r="F43" s="326"/>
      <c r="G43" s="319"/>
      <c r="H43" s="327">
        <f>+SUM(H41:H42)</f>
        <v>6.7511764705882342</v>
      </c>
      <c r="I43" s="321"/>
      <c r="J43" s="327">
        <f>+SUM(J41:J42)</f>
        <v>16.734970351274988</v>
      </c>
      <c r="K43" s="146"/>
      <c r="L43" s="10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row>
    <row r="44" spans="2:71">
      <c r="B44" s="112" t="s">
        <v>224</v>
      </c>
      <c r="C44" s="155"/>
      <c r="D44" s="326"/>
      <c r="E44" s="326"/>
      <c r="F44" s="326"/>
      <c r="G44" s="319"/>
      <c r="H44" s="324"/>
      <c r="I44" s="321"/>
      <c r="J44" s="324"/>
      <c r="K44" s="146"/>
      <c r="L44" s="10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row>
    <row r="45" spans="2:71">
      <c r="B45" s="103" t="s">
        <v>220</v>
      </c>
      <c r="C45" s="155"/>
      <c r="D45" s="326"/>
      <c r="E45" s="326"/>
      <c r="F45" s="326"/>
      <c r="G45" s="319"/>
      <c r="H45" s="320">
        <f>'Historic Opex Summary'!I45</f>
        <v>3.5505670933166744</v>
      </c>
      <c r="I45" s="321"/>
      <c r="J45" s="320">
        <v>3.552767659993624</v>
      </c>
      <c r="K45" s="146"/>
      <c r="L45" s="10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row>
    <row r="46" spans="2:71">
      <c r="B46" s="103" t="s">
        <v>221</v>
      </c>
      <c r="C46" s="155"/>
      <c r="D46" s="326"/>
      <c r="E46" s="326"/>
      <c r="F46" s="326"/>
      <c r="G46" s="319"/>
      <c r="H46" s="320">
        <f>'Historic Opex Summary'!I46</f>
        <v>0.46980856190720455</v>
      </c>
      <c r="I46" s="321"/>
      <c r="J46" s="320">
        <v>0.94402006077275447</v>
      </c>
      <c r="K46" s="146"/>
      <c r="L46" s="10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row>
    <row r="47" spans="2:71">
      <c r="B47" s="103" t="s">
        <v>222</v>
      </c>
      <c r="C47" s="155"/>
      <c r="D47" s="326"/>
      <c r="E47" s="326"/>
      <c r="F47" s="326"/>
      <c r="G47" s="319"/>
      <c r="H47" s="320">
        <f>'Historic Opex Summary'!I47</f>
        <v>6.2244465812126997</v>
      </c>
      <c r="I47" s="321"/>
      <c r="J47" s="320">
        <v>5.4474003521504288</v>
      </c>
      <c r="K47" s="146"/>
      <c r="L47" s="10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row>
    <row r="48" spans="2:71">
      <c r="B48" s="103" t="s">
        <v>15</v>
      </c>
      <c r="C48" s="155"/>
      <c r="D48" s="326"/>
      <c r="E48" s="326"/>
      <c r="F48" s="326"/>
      <c r="G48" s="319"/>
      <c r="H48" s="320">
        <f>'Historic Opex Summary'!I48</f>
        <v>4.0651480771379349</v>
      </c>
      <c r="I48" s="321"/>
      <c r="J48" s="320">
        <v>4.1448856119678812</v>
      </c>
      <c r="K48" s="146"/>
      <c r="L48" s="10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row>
    <row r="49" spans="2:71">
      <c r="B49" s="103" t="s">
        <v>271</v>
      </c>
      <c r="C49" s="155"/>
      <c r="D49" s="326"/>
      <c r="E49" s="326"/>
      <c r="F49" s="326"/>
      <c r="G49" s="319"/>
      <c r="H49" s="320">
        <f>'Historic Opex Summary'!I49</f>
        <v>6.2682030068965524</v>
      </c>
      <c r="I49" s="321"/>
      <c r="J49" s="320">
        <v>9.0287960838206782</v>
      </c>
      <c r="K49" s="146"/>
      <c r="L49" s="10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row>
    <row r="50" spans="2:71">
      <c r="B50" s="111" t="s">
        <v>231</v>
      </c>
      <c r="C50" s="155"/>
      <c r="D50" s="326"/>
      <c r="E50" s="326"/>
      <c r="F50" s="326"/>
      <c r="G50" s="319"/>
      <c r="H50" s="327">
        <f>+SUM(H45:H49)</f>
        <v>20.578173320471066</v>
      </c>
      <c r="I50" s="321"/>
      <c r="J50" s="327">
        <f>+SUM(J45:J49)</f>
        <v>23.117869768705368</v>
      </c>
      <c r="K50" s="146"/>
      <c r="L50" s="10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row>
    <row r="51" spans="2:71">
      <c r="B51" s="112" t="s">
        <v>101</v>
      </c>
      <c r="C51" s="155"/>
      <c r="D51" s="326"/>
      <c r="E51" s="326"/>
      <c r="F51" s="326"/>
      <c r="G51" s="319"/>
      <c r="H51" s="324"/>
      <c r="I51" s="321"/>
      <c r="J51" s="324"/>
      <c r="K51" s="146"/>
      <c r="L51" s="10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row>
    <row r="52" spans="2:71">
      <c r="B52" s="177" t="s">
        <v>272</v>
      </c>
      <c r="C52" s="155"/>
      <c r="D52" s="326"/>
      <c r="E52" s="326"/>
      <c r="F52" s="326"/>
      <c r="G52" s="319"/>
      <c r="H52" s="320">
        <f>'Historic Opex Summary'!I52</f>
        <v>2.4134399344051447</v>
      </c>
      <c r="I52" s="321"/>
      <c r="J52" s="320">
        <v>2.4134399344051447</v>
      </c>
      <c r="K52" s="146"/>
      <c r="L52" s="10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row>
    <row r="53" spans="2:71" hidden="1" outlineLevel="1">
      <c r="B53" s="177"/>
      <c r="C53" s="155"/>
      <c r="D53" s="326"/>
      <c r="E53" s="326"/>
      <c r="F53" s="326"/>
      <c r="G53" s="319"/>
      <c r="H53" s="320"/>
      <c r="I53" s="321"/>
      <c r="J53" s="320"/>
      <c r="K53" s="146"/>
      <c r="L53" s="10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row>
    <row r="54" spans="2:71" collapsed="1">
      <c r="B54" s="177" t="s">
        <v>273</v>
      </c>
      <c r="C54" s="155"/>
      <c r="D54" s="326"/>
      <c r="E54" s="326"/>
      <c r="F54" s="326"/>
      <c r="G54" s="319"/>
      <c r="H54" s="320">
        <f>'Historic Opex Summary'!I54</f>
        <v>4.6147909967845666E-2</v>
      </c>
      <c r="I54" s="321"/>
      <c r="J54" s="320">
        <v>4.6147909967845666E-2</v>
      </c>
      <c r="K54" s="146"/>
      <c r="L54" s="10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row>
    <row r="55" spans="2:71" hidden="1" outlineLevel="1">
      <c r="B55" s="108" t="s">
        <v>102</v>
      </c>
      <c r="C55" s="155"/>
      <c r="D55" s="326"/>
      <c r="E55" s="326"/>
      <c r="F55" s="326"/>
      <c r="G55" s="319"/>
      <c r="H55" s="322"/>
      <c r="I55" s="321"/>
      <c r="J55" s="322"/>
      <c r="K55" s="146"/>
      <c r="L55" s="10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row>
    <row r="56" spans="2:71" hidden="1" outlineLevel="1">
      <c r="B56" s="108" t="s">
        <v>107</v>
      </c>
      <c r="C56" s="155"/>
      <c r="D56" s="326"/>
      <c r="E56" s="326"/>
      <c r="F56" s="326"/>
      <c r="G56" s="319"/>
      <c r="H56" s="322"/>
      <c r="I56" s="321"/>
      <c r="J56" s="322"/>
      <c r="K56" s="146"/>
      <c r="L56" s="10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row>
    <row r="57" spans="2:71" hidden="1" outlineLevel="1">
      <c r="B57" s="108" t="s">
        <v>108</v>
      </c>
      <c r="C57" s="155"/>
      <c r="D57" s="326"/>
      <c r="E57" s="326"/>
      <c r="F57" s="326"/>
      <c r="G57" s="319"/>
      <c r="H57" s="322"/>
      <c r="I57" s="321"/>
      <c r="J57" s="322"/>
      <c r="K57" s="146"/>
      <c r="L57" s="10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row>
    <row r="58" spans="2:71" collapsed="1">
      <c r="B58" s="113" t="s">
        <v>230</v>
      </c>
      <c r="C58" s="155"/>
      <c r="D58" s="326"/>
      <c r="E58" s="326"/>
      <c r="F58" s="326"/>
      <c r="G58" s="319"/>
      <c r="H58" s="327">
        <f>+SUM(H39,H43,H50:H54)</f>
        <v>76.023822157731999</v>
      </c>
      <c r="I58" s="321"/>
      <c r="J58" s="327">
        <f>+SUM(J39,J43,J50:J54)</f>
        <v>84.097423366594612</v>
      </c>
      <c r="K58" s="146"/>
      <c r="L58" s="10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row>
    <row r="59" spans="2:71">
      <c r="B59" s="114"/>
      <c r="C59" s="155"/>
      <c r="D59" s="326"/>
      <c r="E59" s="326"/>
      <c r="F59" s="326"/>
      <c r="G59" s="319"/>
      <c r="H59" s="318"/>
      <c r="I59" s="321"/>
      <c r="J59" s="318"/>
      <c r="K59" s="132"/>
      <c r="L59" s="10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row>
    <row r="60" spans="2:71">
      <c r="B60" s="169" t="s">
        <v>274</v>
      </c>
      <c r="C60" s="155"/>
      <c r="D60" s="328"/>
      <c r="E60" s="326"/>
      <c r="F60" s="329"/>
      <c r="G60" s="319"/>
      <c r="H60" s="320">
        <f>'Historic Opex Summary'!I60</f>
        <v>3.2188167202572351</v>
      </c>
      <c r="I60" s="321"/>
      <c r="J60" s="320">
        <v>3.2188167202572351</v>
      </c>
      <c r="K60" s="132"/>
      <c r="L60" s="10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row>
    <row r="61" spans="2:71">
      <c r="B61" s="169" t="s">
        <v>275</v>
      </c>
      <c r="C61" s="155"/>
      <c r="D61" s="328"/>
      <c r="E61" s="326"/>
      <c r="F61" s="329"/>
      <c r="G61" s="319"/>
      <c r="H61" s="320">
        <f>'Historic Opex Summary'!I61</f>
        <v>99.342245000000005</v>
      </c>
      <c r="I61" s="321"/>
      <c r="J61" s="320">
        <v>102.30991639871384</v>
      </c>
      <c r="K61" s="132"/>
      <c r="L61" s="10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row>
    <row r="62" spans="2:71" hidden="1" outlineLevel="1">
      <c r="B62" s="410"/>
      <c r="C62" s="155"/>
      <c r="D62" s="328"/>
      <c r="E62" s="326"/>
      <c r="F62" s="329"/>
      <c r="G62" s="319"/>
      <c r="H62" s="320"/>
      <c r="I62" s="321"/>
      <c r="J62" s="320"/>
      <c r="K62" s="132"/>
      <c r="L62" s="10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row>
    <row r="63" spans="2:71" hidden="1" outlineLevel="1">
      <c r="B63" s="410"/>
      <c r="C63" s="155"/>
      <c r="D63" s="328"/>
      <c r="E63" s="326"/>
      <c r="F63" s="329"/>
      <c r="G63" s="319"/>
      <c r="H63" s="320"/>
      <c r="I63" s="321"/>
      <c r="J63" s="320"/>
      <c r="K63" s="132"/>
      <c r="L63" s="10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row>
    <row r="64" spans="2:71" hidden="1" outlineLevel="1">
      <c r="B64" s="410"/>
      <c r="C64" s="155"/>
      <c r="D64" s="328"/>
      <c r="E64" s="326"/>
      <c r="F64" s="329"/>
      <c r="G64" s="319"/>
      <c r="H64" s="320"/>
      <c r="I64" s="321"/>
      <c r="J64" s="320"/>
      <c r="K64" s="132"/>
      <c r="L64" s="10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row>
    <row r="65" spans="2:71" collapsed="1">
      <c r="B65" s="114"/>
      <c r="C65" s="155"/>
      <c r="D65" s="328"/>
      <c r="E65" s="326"/>
      <c r="F65" s="329"/>
      <c r="G65" s="319"/>
      <c r="H65" s="326"/>
      <c r="I65" s="321"/>
      <c r="J65" s="326"/>
      <c r="K65" s="132"/>
      <c r="L65" s="10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row>
    <row r="66" spans="2:71">
      <c r="B66" s="116" t="s">
        <v>10</v>
      </c>
      <c r="C66" s="155"/>
      <c r="D66" s="330"/>
      <c r="E66" s="331"/>
      <c r="F66" s="332"/>
      <c r="G66" s="319"/>
      <c r="H66" s="327">
        <f>+SUM(H58:H65)</f>
        <v>178.58488387798923</v>
      </c>
      <c r="I66" s="321"/>
      <c r="J66" s="327">
        <f>+SUM(J58:J65)</f>
        <v>189.62615648556567</v>
      </c>
      <c r="K66" s="93"/>
      <c r="L66" s="161"/>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row>
    <row r="67" spans="2:71">
      <c r="B67" s="94"/>
      <c r="I67" s="131"/>
      <c r="J67" s="93"/>
      <c r="L67" s="115"/>
      <c r="M67" s="131"/>
      <c r="N67" s="93"/>
      <c r="P67" s="115"/>
      <c r="Q67" s="115"/>
    </row>
    <row r="68" spans="2:71">
      <c r="J68" s="93"/>
      <c r="K68" s="115"/>
      <c r="L68" s="115"/>
      <c r="M68" s="115"/>
      <c r="N68" s="115"/>
      <c r="O68" s="115"/>
      <c r="P68" s="115"/>
      <c r="Q68" s="115"/>
    </row>
    <row r="69" spans="2:71">
      <c r="B69" s="94"/>
      <c r="J69" s="115"/>
      <c r="L69" s="115"/>
      <c r="M69" s="131"/>
      <c r="N69" s="93"/>
      <c r="P69" s="115"/>
      <c r="Q69" s="115"/>
    </row>
    <row r="70" spans="2:71">
      <c r="B70" s="94"/>
      <c r="L70" s="115"/>
      <c r="M70" s="131"/>
      <c r="N70" s="93"/>
      <c r="P70" s="115"/>
      <c r="Q70" s="115"/>
    </row>
    <row r="71" spans="2:71">
      <c r="B71" s="94"/>
      <c r="L71" s="115"/>
      <c r="M71" s="131"/>
      <c r="N71" s="93"/>
      <c r="P71" s="115"/>
      <c r="Q71" s="115"/>
    </row>
    <row r="72" spans="2:71">
      <c r="L72" s="115"/>
    </row>
    <row r="73" spans="2:71">
      <c r="L73" s="115"/>
    </row>
    <row r="74" spans="2:71">
      <c r="K74" s="115"/>
      <c r="L74" s="115"/>
    </row>
    <row r="75" spans="2:71">
      <c r="K75" s="93"/>
      <c r="L75" s="115"/>
    </row>
    <row r="76" spans="2:71">
      <c r="L76" s="115"/>
    </row>
  </sheetData>
  <protectedRanges>
    <protectedRange sqref="O8:O72" name="Range2_1"/>
    <protectedRange sqref="I19:K20 D8:K18 D19:H21 D23:H25 D27:H29" name="Range1"/>
  </protectedRanges>
  <mergeCells count="4">
    <mergeCell ref="D2:D3"/>
    <mergeCell ref="D6:F6"/>
    <mergeCell ref="F2:G3"/>
    <mergeCell ref="D5:J5"/>
  </mergeCells>
  <phoneticPr fontId="0" type="noConversion"/>
  <hyperlinks>
    <hyperlink ref="D2:D3" location="Index!A1" display="Home"/>
    <hyperlink ref="F2:G3" location="'Opex Instructions'!A1" display="Link to Opex instructions - table 6.1"/>
  </hyperlinks>
  <pageMargins left="0.19685039370078741" right="0.19685039370078741" top="0.39370078740157483" bottom="0.39370078740157483" header="0.19685039370078741" footer="0.19685039370078741"/>
  <pageSetup paperSize="9" scale="5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sheetPr>
    <pageSetUpPr fitToPage="1"/>
  </sheetPr>
  <dimension ref="B2:BW76"/>
  <sheetViews>
    <sheetView zoomScale="75" zoomScaleNormal="75" workbookViewId="0"/>
  </sheetViews>
  <sheetFormatPr defaultRowHeight="16.5" outlineLevelRow="1"/>
  <cols>
    <col min="1" max="1" width="3.5703125" style="89" customWidth="1"/>
    <col min="2" max="2" width="42" style="89" customWidth="1"/>
    <col min="3" max="3" width="22.42578125" style="89" customWidth="1"/>
    <col min="4" max="4" width="10.42578125" style="89" customWidth="1"/>
    <col min="5" max="5" width="18.28515625" style="89" customWidth="1"/>
    <col min="6" max="6" width="15.28515625" style="89" customWidth="1"/>
    <col min="7" max="7" width="5.7109375" style="89" customWidth="1"/>
    <col min="8" max="8" width="9.7109375" style="89" bestFit="1" customWidth="1"/>
    <col min="9" max="9" width="1.42578125" style="89" customWidth="1"/>
    <col min="10" max="10" width="13.85546875" style="89" customWidth="1"/>
    <col min="11" max="11" width="5.7109375" style="89" customWidth="1"/>
    <col min="12" max="12" width="92.7109375" style="89" customWidth="1"/>
    <col min="13" max="14" width="5.7109375" style="89" customWidth="1"/>
    <col min="15" max="15" width="10.5703125" style="89" bestFit="1" customWidth="1"/>
    <col min="16" max="16" width="5.7109375" style="89" customWidth="1"/>
    <col min="17" max="17" width="60.7109375" style="89" customWidth="1"/>
    <col min="18" max="18" width="16" style="89" bestFit="1" customWidth="1"/>
    <col min="19" max="19" width="10.28515625" style="89" bestFit="1" customWidth="1"/>
    <col min="20" max="20" width="14.42578125" style="89" customWidth="1"/>
    <col min="21" max="101" width="5.7109375" style="89" customWidth="1"/>
    <col min="102" max="16384" width="9.140625" style="89"/>
  </cols>
  <sheetData>
    <row r="2" spans="2:75" ht="12.75" customHeight="1">
      <c r="B2" s="91"/>
      <c r="D2" s="433" t="s">
        <v>0</v>
      </c>
      <c r="F2" s="444" t="s">
        <v>60</v>
      </c>
      <c r="G2" s="444"/>
      <c r="L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row>
    <row r="3" spans="2:75" ht="12.75" customHeight="1">
      <c r="B3" s="91" t="s">
        <v>118</v>
      </c>
      <c r="D3" s="434"/>
      <c r="F3" s="444"/>
      <c r="G3" s="444"/>
      <c r="L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row>
    <row r="4" spans="2:75">
      <c r="B4" s="91"/>
      <c r="K4" s="93"/>
      <c r="L4" s="132"/>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row>
    <row r="5" spans="2:75" ht="24.75" customHeight="1">
      <c r="D5" s="438" t="s">
        <v>290</v>
      </c>
      <c r="E5" s="439"/>
      <c r="F5" s="439"/>
      <c r="G5" s="440"/>
      <c r="H5" s="440"/>
      <c r="I5" s="440"/>
      <c r="J5" s="440"/>
      <c r="K5" s="104"/>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row>
    <row r="6" spans="2:75" ht="12.75" customHeight="1">
      <c r="D6" s="441" t="s">
        <v>1</v>
      </c>
      <c r="E6" s="442"/>
      <c r="F6" s="443"/>
      <c r="G6" s="134"/>
      <c r="H6" s="135"/>
      <c r="I6" s="136"/>
      <c r="J6" s="137"/>
      <c r="K6" s="138"/>
      <c r="L6" s="93"/>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row>
    <row r="7" spans="2:75" ht="33">
      <c r="B7" s="139" t="s">
        <v>2</v>
      </c>
      <c r="D7" s="140" t="s">
        <v>3</v>
      </c>
      <c r="E7" s="392" t="s">
        <v>4</v>
      </c>
      <c r="F7" s="141" t="s">
        <v>5</v>
      </c>
      <c r="G7" s="142"/>
      <c r="H7" s="143" t="s">
        <v>7</v>
      </c>
      <c r="I7" s="144"/>
      <c r="J7" s="145" t="s">
        <v>6</v>
      </c>
      <c r="K7" s="146"/>
      <c r="L7" s="100" t="s">
        <v>120</v>
      </c>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row>
    <row r="8" spans="2:75" s="94" customFormat="1">
      <c r="B8" s="101" t="s">
        <v>223</v>
      </c>
      <c r="D8" s="147"/>
      <c r="E8" s="147"/>
      <c r="F8" s="147"/>
      <c r="G8" s="148"/>
      <c r="H8" s="147"/>
      <c r="I8" s="149"/>
      <c r="J8" s="147"/>
      <c r="K8" s="150"/>
      <c r="L8" s="15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row>
    <row r="9" spans="2:75">
      <c r="B9" s="103" t="s">
        <v>94</v>
      </c>
      <c r="C9" s="94"/>
      <c r="D9" s="152"/>
      <c r="E9" s="152"/>
      <c r="F9" s="152"/>
      <c r="G9" s="148"/>
      <c r="H9" s="152"/>
      <c r="I9" s="153"/>
      <c r="J9" s="152"/>
      <c r="K9" s="146"/>
      <c r="L9" s="105" t="s">
        <v>297</v>
      </c>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row>
    <row r="10" spans="2:75">
      <c r="B10" s="106" t="s">
        <v>98</v>
      </c>
      <c r="C10" s="94"/>
      <c r="D10" s="152"/>
      <c r="E10" s="152"/>
      <c r="F10" s="152"/>
      <c r="G10" s="148"/>
      <c r="H10" s="152"/>
      <c r="I10" s="153"/>
      <c r="J10" s="152"/>
      <c r="K10" s="146"/>
      <c r="L10" s="105"/>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row>
    <row r="11" spans="2:75" ht="33">
      <c r="B11" s="107" t="s">
        <v>95</v>
      </c>
      <c r="C11" s="94"/>
      <c r="D11" s="318">
        <f>$H11*(SUM('Historic Opex by Category Yr1:Historic Opex by Category Yr4'!D$13)/SUM('Historic Opex by Category Yr1:Historic Opex by Category Yr4'!$H$13))</f>
        <v>1.6194373736500218</v>
      </c>
      <c r="E11" s="318">
        <f>$H11*(SUM('Historic Opex by Category Yr1:Historic Opex by Category Yr4'!E$13)/SUM('Historic Opex by Category Yr1:Historic Opex by Category Yr4'!$H$13))</f>
        <v>1.2378463335813052</v>
      </c>
      <c r="F11" s="318">
        <f>$H11*(SUM('Historic Opex by Category Yr1:Historic Opex by Category Yr4'!F$13)/SUM('Historic Opex by Category Yr1:Historic Opex by Category Yr4'!$H$13))</f>
        <v>1.2129053894320358E-2</v>
      </c>
      <c r="G11" s="319"/>
      <c r="H11" s="320">
        <f>'Historic Opex Summary'!J11</f>
        <v>2.869412761125647</v>
      </c>
      <c r="I11" s="321"/>
      <c r="J11" s="320"/>
      <c r="K11" s="146"/>
      <c r="L11" s="240" t="s">
        <v>301</v>
      </c>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row>
    <row r="12" spans="2:75">
      <c r="B12" s="107" t="s">
        <v>82</v>
      </c>
      <c r="C12" s="155"/>
      <c r="D12" s="318">
        <f>$H12*(SUM('Historic Opex by Category Yr1:Historic Opex by Category Yr4'!D$13)/SUM('Historic Opex by Category Yr1:Historic Opex by Category Yr4'!$H$13))</f>
        <v>0.70759446569987983</v>
      </c>
      <c r="E12" s="318">
        <f>$H12*(SUM('Historic Opex by Category Yr1:Historic Opex by Category Yr4'!E$13)/SUM('Historic Opex by Category Yr1:Historic Opex by Category Yr4'!$H$13))</f>
        <v>0.5408626658126694</v>
      </c>
      <c r="F12" s="318">
        <f>$H12*(SUM('Historic Opex by Category Yr1:Historic Opex by Category Yr4'!F$13)/SUM('Historic Opex by Category Yr1:Historic Opex by Category Yr4'!$H$13))</f>
        <v>5.2996500818384982E-3</v>
      </c>
      <c r="G12" s="319"/>
      <c r="H12" s="320">
        <f>'Historic Opex Summary'!J12</f>
        <v>1.2537567815943875</v>
      </c>
      <c r="I12" s="321"/>
      <c r="J12" s="320"/>
      <c r="K12" s="146"/>
      <c r="L12" s="105"/>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row>
    <row r="13" spans="2:75">
      <c r="B13" s="108" t="s">
        <v>96</v>
      </c>
      <c r="C13" s="155"/>
      <c r="D13" s="322">
        <f>+SUM(D11:D12)</f>
        <v>2.3270318393499014</v>
      </c>
      <c r="E13" s="322">
        <f>+SUM(E11:E12)</f>
        <v>1.7787089993939746</v>
      </c>
      <c r="F13" s="322">
        <f>+SUM(F11:F12)</f>
        <v>1.7428703976158855E-2</v>
      </c>
      <c r="G13" s="323"/>
      <c r="H13" s="322">
        <f>+SUM(H11:H12)</f>
        <v>4.123169542720035</v>
      </c>
      <c r="I13" s="321"/>
      <c r="J13" s="322"/>
      <c r="K13" s="146"/>
      <c r="L13" s="105"/>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row>
    <row r="14" spans="2:75">
      <c r="B14" s="106" t="s">
        <v>99</v>
      </c>
      <c r="C14" s="155"/>
      <c r="D14" s="324"/>
      <c r="E14" s="324"/>
      <c r="F14" s="324"/>
      <c r="G14" s="319"/>
      <c r="H14" s="324"/>
      <c r="I14" s="321"/>
      <c r="J14" s="324"/>
      <c r="K14" s="146"/>
      <c r="L14" s="105"/>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row>
    <row r="15" spans="2:75">
      <c r="B15" s="107" t="s">
        <v>95</v>
      </c>
      <c r="C15" s="155"/>
      <c r="D15" s="318">
        <f>$H15*(SUM('Historic Opex by Category Yr1:Historic Opex by Category Yr4'!D$17)/SUM('Historic Opex by Category Yr1:Historic Opex by Category Yr4'!$H$17))</f>
        <v>4.7431935064723616</v>
      </c>
      <c r="E15" s="318">
        <f>$H15*(SUM('Historic Opex by Category Yr1:Historic Opex by Category Yr4'!E$17)/SUM('Historic Opex by Category Yr1:Historic Opex by Category Yr4'!$H$17))</f>
        <v>3.4850040247805656</v>
      </c>
      <c r="F15" s="318">
        <f>$H15*(SUM('Historic Opex by Category Yr1:Historic Opex by Category Yr4'!F$17)/SUM('Historic Opex by Category Yr1:Historic Opex by Category Yr4'!$H$17))</f>
        <v>2.7886579012607261E-2</v>
      </c>
      <c r="G15" s="319"/>
      <c r="H15" s="320">
        <f>'Historic Opex Summary'!J15</f>
        <v>8.2560841102655349</v>
      </c>
      <c r="I15" s="321"/>
      <c r="J15" s="320"/>
      <c r="K15" s="146"/>
      <c r="L15" s="105"/>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row>
    <row r="16" spans="2:75">
      <c r="B16" s="107" t="s">
        <v>82</v>
      </c>
      <c r="C16" s="155"/>
      <c r="D16" s="318">
        <f>$H16*(SUM('Historic Opex by Category Yr1:Historic Opex by Category Yr4'!D$17)/SUM('Historic Opex by Category Yr1:Historic Opex by Category Yr4'!$H$17))</f>
        <v>3.2421732172872435</v>
      </c>
      <c r="E16" s="318">
        <f>$H16*(SUM('Historic Opex by Category Yr1:Historic Opex by Category Yr4'!E$17)/SUM('Historic Opex by Category Yr1:Historic Opex by Category Yr4'!$H$17))</f>
        <v>2.3821475332734536</v>
      </c>
      <c r="F16" s="318">
        <f>$H16*(SUM('Historic Opex by Category Yr1:Historic Opex by Category Yr4'!F$17)/SUM('Historic Opex by Category Yr1:Historic Opex by Category Yr4'!$H$17))</f>
        <v>1.9061655290484331E-2</v>
      </c>
      <c r="G16" s="319"/>
      <c r="H16" s="320">
        <f>'Historic Opex Summary'!J16</f>
        <v>5.6433824058511819</v>
      </c>
      <c r="I16" s="321"/>
      <c r="J16" s="320"/>
      <c r="K16" s="146"/>
      <c r="L16" s="105"/>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row>
    <row r="17" spans="2:71">
      <c r="B17" s="108" t="s">
        <v>96</v>
      </c>
      <c r="C17" s="155"/>
      <c r="D17" s="322">
        <f>+SUM(D15:D16)</f>
        <v>7.9853667237596051</v>
      </c>
      <c r="E17" s="322">
        <f>+SUM(E15:E16)</f>
        <v>5.8671515580540188</v>
      </c>
      <c r="F17" s="322">
        <f>+SUM(F15:F16)</f>
        <v>4.6948234303091592E-2</v>
      </c>
      <c r="G17" s="323"/>
      <c r="H17" s="325">
        <f>+SUM(H15:H16)</f>
        <v>13.899466516116718</v>
      </c>
      <c r="I17" s="321"/>
      <c r="J17" s="325"/>
      <c r="K17" s="146"/>
      <c r="L17" s="105"/>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row>
    <row r="18" spans="2:71">
      <c r="B18" s="106" t="s">
        <v>97</v>
      </c>
      <c r="C18" s="155"/>
      <c r="D18" s="324"/>
      <c r="E18" s="324"/>
      <c r="F18" s="324"/>
      <c r="G18" s="319"/>
      <c r="H18" s="324"/>
      <c r="I18" s="321"/>
      <c r="J18" s="324"/>
      <c r="K18" s="146"/>
      <c r="L18" s="10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row>
    <row r="19" spans="2:71">
      <c r="B19" s="107" t="s">
        <v>95</v>
      </c>
      <c r="C19" s="155"/>
      <c r="D19" s="318">
        <f>$H19*(SUM('Historic Opex by Category Yr1:Historic Opex by Category Yr4'!D$21)/SUM('Historic Opex by Category Yr1:Historic Opex by Category Yr4'!$H$21))</f>
        <v>1.3078310090121743</v>
      </c>
      <c r="E19" s="318">
        <f>$H19*(SUM('Historic Opex by Category Yr1:Historic Opex by Category Yr4'!E$21)/SUM('Historic Opex by Category Yr1:Historic Opex by Category Yr4'!$H$21))</f>
        <v>0.98183741093939592</v>
      </c>
      <c r="F19" s="318">
        <f>$H19*(SUM('Historic Opex by Category Yr1:Historic Opex by Category Yr4'!F$21)/SUM('Historic Opex by Category Yr1:Historic Opex by Category Yr4'!$H$21))</f>
        <v>8.6995302696415509E-3</v>
      </c>
      <c r="G19" s="319"/>
      <c r="H19" s="320">
        <f>'Historic Opex Summary'!J19</f>
        <v>2.2983679502212118</v>
      </c>
      <c r="I19" s="321"/>
      <c r="J19" s="320"/>
      <c r="K19" s="146"/>
      <c r="L19" s="10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row>
    <row r="20" spans="2:71">
      <c r="B20" s="107" t="s">
        <v>82</v>
      </c>
      <c r="C20" s="155"/>
      <c r="D20" s="318">
        <f>$H20*(SUM('Historic Opex by Category Yr1:Historic Opex by Category Yr4'!D$21)/SUM('Historic Opex by Category Yr1:Historic Opex by Category Yr4'!$H$21))</f>
        <v>0.81573700113500092</v>
      </c>
      <c r="E20" s="318">
        <f>$H20*(SUM('Historic Opex by Category Yr1:Historic Opex by Category Yr4'!E$21)/SUM('Historic Opex by Category Yr1:Historic Opex by Category Yr4'!$H$21))</f>
        <v>0.61240412536693478</v>
      </c>
      <c r="F20" s="318">
        <f>$H20*(SUM('Historic Opex by Category Yr1:Historic Opex by Category Yr4'!F$21)/SUM('Historic Opex by Category Yr1:Historic Opex by Category Yr4'!$H$21))</f>
        <v>5.4261817349021925E-3</v>
      </c>
      <c r="G20" s="319"/>
      <c r="H20" s="320">
        <f>'Historic Opex Summary'!J20</f>
        <v>1.4335673082368379</v>
      </c>
      <c r="I20" s="321"/>
      <c r="J20" s="320"/>
      <c r="K20" s="146"/>
      <c r="L20" s="10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row>
    <row r="21" spans="2:71">
      <c r="B21" s="108" t="s">
        <v>96</v>
      </c>
      <c r="C21" s="155"/>
      <c r="D21" s="322">
        <f>+SUM(D19:D20)</f>
        <v>2.1235680101471752</v>
      </c>
      <c r="E21" s="322">
        <f>+SUM(E19:E20)</f>
        <v>1.5942415363063307</v>
      </c>
      <c r="F21" s="322">
        <f>+SUM(F19:F20)</f>
        <v>1.4125712004543742E-2</v>
      </c>
      <c r="G21" s="319"/>
      <c r="H21" s="325">
        <f>+SUM(H19:H20)</f>
        <v>3.7319352584580496</v>
      </c>
      <c r="I21" s="321"/>
      <c r="J21" s="325"/>
      <c r="K21" s="146"/>
      <c r="L21" s="10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row>
    <row r="22" spans="2:71">
      <c r="B22" s="109" t="s">
        <v>9</v>
      </c>
      <c r="C22" s="155"/>
      <c r="D22" s="324"/>
      <c r="E22" s="324"/>
      <c r="F22" s="324"/>
      <c r="G22" s="319"/>
      <c r="H22" s="324"/>
      <c r="I22" s="321"/>
      <c r="J22" s="324"/>
      <c r="K22" s="146"/>
      <c r="L22" s="10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row>
    <row r="23" spans="2:71">
      <c r="B23" s="107" t="s">
        <v>100</v>
      </c>
      <c r="C23" s="155"/>
      <c r="D23" s="318">
        <f>$H23*(SUM('Historic Opex by Category Yr1:Historic Opex by Category Yr4'!D$25)/SUM('Historic Opex by Category Yr1:Historic Opex by Category Yr4'!$H$25))</f>
        <v>0.21920646569501842</v>
      </c>
      <c r="E23" s="318">
        <f>$H23*(SUM('Historic Opex by Category Yr1:Historic Opex by Category Yr4'!E$25)/SUM('Historic Opex by Category Yr1:Historic Opex by Category Yr4'!$H$25))</f>
        <v>0.17298416697078461</v>
      </c>
      <c r="F23" s="318">
        <f>$H23*(SUM('Historic Opex by Category Yr1:Historic Opex by Category Yr4'!F$25)/SUM('Historic Opex by Category Yr1:Historic Opex by Category Yr4'!$H$25))</f>
        <v>1.9714730722775321E-3</v>
      </c>
      <c r="G23" s="319"/>
      <c r="H23" s="320">
        <f>'Historic Opex Summary'!J23</f>
        <v>0.39416210573808058</v>
      </c>
      <c r="I23" s="321"/>
      <c r="J23" s="320"/>
      <c r="K23" s="146"/>
      <c r="L23" s="10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row>
    <row r="24" spans="2:71">
      <c r="B24" s="107" t="s">
        <v>82</v>
      </c>
      <c r="C24" s="155"/>
      <c r="D24" s="318">
        <f>$H24*(SUM('Historic Opex by Category Yr1:Historic Opex by Category Yr4'!D$25)/SUM('Historic Opex by Category Yr1:Historic Opex by Category Yr4'!$H$25))</f>
        <v>0.12362185474722825</v>
      </c>
      <c r="E24" s="318">
        <f>$H24*(SUM('Historic Opex by Category Yr1:Historic Opex by Category Yr4'!E$25)/SUM('Historic Opex by Category Yr1:Historic Opex by Category Yr4'!$H$25))</f>
        <v>9.7554711696255375E-2</v>
      </c>
      <c r="F24" s="318">
        <f>$H24*(SUM('Historic Opex by Category Yr1:Historic Opex by Category Yr4'!F$25)/SUM('Historic Opex by Category Yr1:Historic Opex by Category Yr4'!$H$25))</f>
        <v>1.1118155525496596E-3</v>
      </c>
      <c r="G24" s="319"/>
      <c r="H24" s="320">
        <f>'Historic Opex Summary'!J24</f>
        <v>0.22228838199603329</v>
      </c>
      <c r="I24" s="321"/>
      <c r="J24" s="320"/>
      <c r="K24" s="146"/>
      <c r="L24" s="10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row>
    <row r="25" spans="2:71">
      <c r="B25" s="108" t="s">
        <v>96</v>
      </c>
      <c r="C25" s="155"/>
      <c r="D25" s="322">
        <f>+SUM(D23:D24)</f>
        <v>0.34282832044224665</v>
      </c>
      <c r="E25" s="322">
        <f>+SUM(E23:E24)</f>
        <v>0.27053887866703996</v>
      </c>
      <c r="F25" s="322">
        <f>+SUM(F23:F24)</f>
        <v>3.0832886248271917E-3</v>
      </c>
      <c r="G25" s="319"/>
      <c r="H25" s="325">
        <f>+SUM(H23:H24)</f>
        <v>0.61645048773411393</v>
      </c>
      <c r="I25" s="321"/>
      <c r="J25" s="325"/>
      <c r="K25" s="146"/>
      <c r="L25" s="10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row>
    <row r="26" spans="2:71">
      <c r="B26" s="106" t="s">
        <v>21</v>
      </c>
      <c r="C26" s="155"/>
      <c r="D26" s="324"/>
      <c r="E26" s="324"/>
      <c r="F26" s="324"/>
      <c r="G26" s="319"/>
      <c r="H26" s="324"/>
      <c r="I26" s="321"/>
      <c r="J26" s="324"/>
      <c r="K26" s="146"/>
      <c r="L26" s="10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row>
    <row r="27" spans="2:71">
      <c r="B27" s="107" t="s">
        <v>95</v>
      </c>
      <c r="C27" s="155"/>
      <c r="D27" s="318">
        <f>$H27*(SUM('Historic Opex by Category Yr1:Historic Opex by Category Yr4'!D$29)/SUM('Historic Opex by Category Yr1:Historic Opex by Category Yr4'!$H$29))</f>
        <v>0.71229567717148468</v>
      </c>
      <c r="E27" s="318">
        <f>$H27*(SUM('Historic Opex by Category Yr1:Historic Opex by Category Yr4'!E$29)/SUM('Historic Opex by Category Yr1:Historic Opex by Category Yr4'!$H$29))</f>
        <v>0.53155047754160056</v>
      </c>
      <c r="F27" s="318">
        <f>$H27*(SUM('Historic Opex by Category Yr1:Historic Opex by Category Yr4'!F$29)/SUM('Historic Opex by Category Yr1:Historic Opex by Category Yr4'!$H$29))</f>
        <v>4.8903970239300362E-3</v>
      </c>
      <c r="G27" s="319"/>
      <c r="H27" s="320">
        <f>'Historic Opex Summary'!J27</f>
        <v>1.2487365517370153</v>
      </c>
      <c r="I27" s="321"/>
      <c r="J27" s="320"/>
      <c r="K27" s="146"/>
      <c r="L27" s="10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row>
    <row r="28" spans="2:71">
      <c r="B28" s="107" t="s">
        <v>82</v>
      </c>
      <c r="C28" s="155"/>
      <c r="D28" s="318">
        <f>$H28*(SUM('Historic Opex by Category Yr1:Historic Opex by Category Yr4'!D$29)/SUM('Historic Opex by Category Yr1:Historic Opex by Category Yr4'!$H$29))</f>
        <v>2.0009587049943391</v>
      </c>
      <c r="E28" s="318">
        <f>$H28*(SUM('Historic Opex by Category Yr1:Historic Opex by Category Yr4'!E$29)/SUM('Historic Opex by Category Yr1:Historic Opex by Category Yr4'!$H$29))</f>
        <v>1.4932149516958251</v>
      </c>
      <c r="F28" s="318">
        <f>$H28*(SUM('Historic Opex by Category Yr1:Historic Opex by Category Yr4'!F$29)/SUM('Historic Opex by Category Yr1:Historic Opex by Category Yr4'!$H$29))</f>
        <v>1.3737950137180696E-2</v>
      </c>
      <c r="G28" s="319"/>
      <c r="H28" s="320">
        <f>'Historic Opex Summary'!J28</f>
        <v>3.5079116068273448</v>
      </c>
      <c r="I28" s="321"/>
      <c r="J28" s="320"/>
      <c r="K28" s="146"/>
      <c r="L28" s="10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2:71">
      <c r="B29" s="108" t="s">
        <v>96</v>
      </c>
      <c r="C29" s="155"/>
      <c r="D29" s="322">
        <f>+SUM(D27:D28)</f>
        <v>2.7132543821658239</v>
      </c>
      <c r="E29" s="322">
        <f>+SUM(E27:E28)</f>
        <v>2.0247654292374255</v>
      </c>
      <c r="F29" s="322">
        <f>+SUM(F27:F28)</f>
        <v>1.8628347161110732E-2</v>
      </c>
      <c r="G29" s="319"/>
      <c r="H29" s="325">
        <f>+SUM(H27:H28)</f>
        <v>4.7566481585643601</v>
      </c>
      <c r="I29" s="321"/>
      <c r="J29" s="325"/>
      <c r="K29" s="146"/>
      <c r="L29" s="10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row>
    <row r="30" spans="2:71">
      <c r="B30" s="110" t="s">
        <v>101</v>
      </c>
      <c r="C30" s="155"/>
      <c r="D30" s="324"/>
      <c r="E30" s="324"/>
      <c r="F30" s="324"/>
      <c r="G30" s="319"/>
      <c r="H30" s="324"/>
      <c r="I30" s="321"/>
      <c r="J30" s="324"/>
      <c r="K30" s="146"/>
      <c r="L30" s="10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row>
    <row r="31" spans="2:71">
      <c r="B31" s="108" t="s">
        <v>105</v>
      </c>
      <c r="C31" s="155"/>
      <c r="D31" s="322">
        <f t="shared" ref="D31:F32" si="0">+SUM(D11,D15,D19,D23,D27)</f>
        <v>8.6019640320010602</v>
      </c>
      <c r="E31" s="322">
        <f t="shared" si="0"/>
        <v>6.4092224138136515</v>
      </c>
      <c r="F31" s="322">
        <f t="shared" si="0"/>
        <v>5.5577033272776737E-2</v>
      </c>
      <c r="G31" s="319"/>
      <c r="H31" s="325">
        <f>+SUM(H11,H15,H19,H23,H27)</f>
        <v>15.066763479087491</v>
      </c>
      <c r="I31" s="321"/>
      <c r="J31" s="325"/>
      <c r="K31" s="146"/>
      <c r="L31" s="10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row>
    <row r="32" spans="2:71">
      <c r="B32" s="108" t="s">
        <v>106</v>
      </c>
      <c r="C32" s="155"/>
      <c r="D32" s="322">
        <f t="shared" si="0"/>
        <v>6.8900852438636919</v>
      </c>
      <c r="E32" s="322">
        <f t="shared" si="0"/>
        <v>5.1261839878451383</v>
      </c>
      <c r="F32" s="322">
        <f t="shared" si="0"/>
        <v>4.4637252796955379E-2</v>
      </c>
      <c r="G32" s="319"/>
      <c r="H32" s="325">
        <f>+SUM(H12,H16,H20,H24,H28)</f>
        <v>12.060906484505786</v>
      </c>
      <c r="I32" s="321"/>
      <c r="J32" s="325"/>
      <c r="K32" s="146"/>
      <c r="L32" s="10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row>
    <row r="33" spans="2:71">
      <c r="B33" s="108" t="s">
        <v>103</v>
      </c>
      <c r="C33" s="155"/>
      <c r="D33" s="322">
        <f>+SUM(D31:D32)</f>
        <v>15.492049275864751</v>
      </c>
      <c r="E33" s="322">
        <f>+SUM(E31:E32)</f>
        <v>11.53540640165879</v>
      </c>
      <c r="F33" s="322">
        <f>+SUM(F31:F32)</f>
        <v>0.10021428606973212</v>
      </c>
      <c r="G33" s="319"/>
      <c r="H33" s="325">
        <f>+SUM(H31:H32)</f>
        <v>27.127669963593277</v>
      </c>
      <c r="I33" s="321"/>
      <c r="J33" s="325">
        <v>23.617259441575182</v>
      </c>
      <c r="K33" s="146"/>
      <c r="L33" s="10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row>
    <row r="34" spans="2:71">
      <c r="B34" s="103" t="s">
        <v>229</v>
      </c>
      <c r="C34" s="155"/>
      <c r="D34" s="326"/>
      <c r="E34" s="326"/>
      <c r="F34" s="326"/>
      <c r="G34" s="319"/>
      <c r="H34" s="320">
        <f>'Historic Opex Summary'!J34</f>
        <v>5.202920094850608</v>
      </c>
      <c r="I34" s="321"/>
      <c r="J34" s="320">
        <v>6.6533973949515754</v>
      </c>
      <c r="K34" s="146"/>
      <c r="L34" s="10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row>
    <row r="35" spans="2:71">
      <c r="B35" s="103" t="s">
        <v>104</v>
      </c>
      <c r="C35" s="155"/>
      <c r="D35" s="326"/>
      <c r="E35" s="326"/>
      <c r="F35" s="326"/>
      <c r="G35" s="319"/>
      <c r="H35" s="320">
        <f>'Historic Opex Summary'!J35</f>
        <v>6.0619387506546847</v>
      </c>
      <c r="I35" s="321"/>
      <c r="J35" s="320">
        <v>3.2371367278606211</v>
      </c>
      <c r="K35" s="146"/>
      <c r="L35" s="10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row>
    <row r="36" spans="2:71">
      <c r="B36" s="103" t="s">
        <v>225</v>
      </c>
      <c r="C36" s="155"/>
      <c r="D36" s="326"/>
      <c r="E36" s="326"/>
      <c r="F36" s="326"/>
      <c r="G36" s="319"/>
      <c r="H36" s="320">
        <f>'Historic Opex Summary'!J36</f>
        <v>0.74110602166625983</v>
      </c>
      <c r="I36" s="321"/>
      <c r="J36" s="320">
        <v>0.89459516838623354</v>
      </c>
      <c r="K36" s="146"/>
      <c r="L36" s="10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row>
    <row r="37" spans="2:71">
      <c r="B37" s="103" t="s">
        <v>227</v>
      </c>
      <c r="C37" s="155"/>
      <c r="D37" s="326"/>
      <c r="E37" s="326"/>
      <c r="F37" s="326"/>
      <c r="G37" s="319"/>
      <c r="H37" s="320">
        <f>'Historic Opex Summary'!J37</f>
        <v>5.3889424365973335</v>
      </c>
      <c r="I37" s="321"/>
      <c r="J37" s="320">
        <v>5.0884225222491777</v>
      </c>
      <c r="K37" s="146"/>
      <c r="L37" s="10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row>
    <row r="38" spans="2:71">
      <c r="B38" s="103" t="s">
        <v>8</v>
      </c>
      <c r="C38" s="155"/>
      <c r="D38" s="326"/>
      <c r="E38" s="326"/>
      <c r="F38" s="326"/>
      <c r="G38" s="319"/>
      <c r="H38" s="320">
        <f>'Historic Opex Summary'!J38</f>
        <v>5.204469660316172</v>
      </c>
      <c r="I38" s="321"/>
      <c r="J38" s="320">
        <v>4.0340541021846255</v>
      </c>
      <c r="K38" s="146"/>
      <c r="L38" s="10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row>
    <row r="39" spans="2:71">
      <c r="B39" s="111" t="s">
        <v>233</v>
      </c>
      <c r="C39" s="155"/>
      <c r="D39" s="326"/>
      <c r="E39" s="326"/>
      <c r="F39" s="326"/>
      <c r="G39" s="319"/>
      <c r="H39" s="327">
        <f>+SUM(H33:H38)</f>
        <v>49.727046927678337</v>
      </c>
      <c r="I39" s="321"/>
      <c r="J39" s="327">
        <f>+SUM(J33:J38)</f>
        <v>43.52486535720741</v>
      </c>
      <c r="K39" s="146"/>
      <c r="L39" s="10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row>
    <row r="40" spans="2:71">
      <c r="B40" s="101" t="s">
        <v>226</v>
      </c>
      <c r="C40" s="155"/>
      <c r="D40" s="326"/>
      <c r="E40" s="326"/>
      <c r="F40" s="326"/>
      <c r="G40" s="319"/>
      <c r="H40" s="324"/>
      <c r="I40" s="321"/>
      <c r="J40" s="324"/>
      <c r="K40" s="146"/>
      <c r="L40" s="10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row>
    <row r="41" spans="2:71">
      <c r="B41" s="103" t="s">
        <v>228</v>
      </c>
      <c r="C41" s="155"/>
      <c r="D41" s="326"/>
      <c r="E41" s="326"/>
      <c r="F41" s="326"/>
      <c r="G41" s="319"/>
      <c r="H41" s="320">
        <f>'Historic Opex Summary'!J41</f>
        <v>7.7723358251712362</v>
      </c>
      <c r="I41" s="321"/>
      <c r="J41" s="320">
        <v>15.266593890675242</v>
      </c>
      <c r="K41" s="146"/>
      <c r="L41" s="10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row>
    <row r="42" spans="2:71">
      <c r="B42" s="103" t="s">
        <v>229</v>
      </c>
      <c r="C42" s="155"/>
      <c r="D42" s="326"/>
      <c r="E42" s="326"/>
      <c r="F42" s="326"/>
      <c r="G42" s="319"/>
      <c r="H42" s="320">
        <f>'Historic Opex Summary'!J42</f>
        <v>1.1276641748287635</v>
      </c>
      <c r="I42" s="321"/>
      <c r="J42" s="320">
        <v>1.5427334152133434</v>
      </c>
      <c r="K42" s="146"/>
      <c r="L42" s="10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row>
    <row r="43" spans="2:71">
      <c r="B43" s="111" t="s">
        <v>232</v>
      </c>
      <c r="C43" s="155"/>
      <c r="D43" s="326"/>
      <c r="E43" s="326"/>
      <c r="F43" s="326"/>
      <c r="G43" s="319"/>
      <c r="H43" s="327">
        <f>+SUM(H41:H42)</f>
        <v>8.9</v>
      </c>
      <c r="I43" s="321"/>
      <c r="J43" s="327">
        <f>+SUM(J41:J42)</f>
        <v>16.809327305888587</v>
      </c>
      <c r="K43" s="146"/>
      <c r="L43" s="10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row>
    <row r="44" spans="2:71">
      <c r="B44" s="112" t="s">
        <v>224</v>
      </c>
      <c r="C44" s="155"/>
      <c r="D44" s="326"/>
      <c r="E44" s="326"/>
      <c r="F44" s="326"/>
      <c r="G44" s="319"/>
      <c r="H44" s="324"/>
      <c r="I44" s="321"/>
      <c r="J44" s="324"/>
      <c r="K44" s="146"/>
      <c r="L44" s="10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row>
    <row r="45" spans="2:71">
      <c r="B45" s="103" t="s">
        <v>220</v>
      </c>
      <c r="C45" s="155"/>
      <c r="D45" s="326"/>
      <c r="E45" s="326"/>
      <c r="F45" s="326"/>
      <c r="G45" s="319"/>
      <c r="H45" s="320">
        <f>'Historic Opex Summary'!J45</f>
        <v>3.6604048201943771</v>
      </c>
      <c r="I45" s="321"/>
      <c r="J45" s="320">
        <v>3.7060352373120842</v>
      </c>
      <c r="K45" s="146"/>
      <c r="L45" s="10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row>
    <row r="46" spans="2:71">
      <c r="B46" s="103" t="s">
        <v>221</v>
      </c>
      <c r="C46" s="155"/>
      <c r="D46" s="326"/>
      <c r="E46" s="326"/>
      <c r="F46" s="326"/>
      <c r="G46" s="319"/>
      <c r="H46" s="320">
        <f>'Historic Opex Summary'!J46</f>
        <v>0.48995366613548236</v>
      </c>
      <c r="I46" s="321"/>
      <c r="J46" s="320">
        <v>0.97911823238741824</v>
      </c>
      <c r="K46" s="146"/>
      <c r="L46" s="10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row>
    <row r="47" spans="2:71">
      <c r="B47" s="103" t="s">
        <v>222</v>
      </c>
      <c r="C47" s="155"/>
      <c r="D47" s="326"/>
      <c r="E47" s="326"/>
      <c r="F47" s="326"/>
      <c r="G47" s="319"/>
      <c r="H47" s="320">
        <f>'Historic Opex Summary'!J47</f>
        <v>6.3537239238799224</v>
      </c>
      <c r="I47" s="321"/>
      <c r="J47" s="320">
        <v>5.6564759238455506</v>
      </c>
      <c r="K47" s="146"/>
      <c r="L47" s="10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row>
    <row r="48" spans="2:71">
      <c r="B48" s="103" t="s">
        <v>15</v>
      </c>
      <c r="C48" s="155"/>
      <c r="D48" s="326"/>
      <c r="E48" s="326"/>
      <c r="F48" s="326"/>
      <c r="G48" s="319"/>
      <c r="H48" s="320">
        <f>'Historic Opex Summary'!J48</f>
        <v>4.169347669836311</v>
      </c>
      <c r="I48" s="321"/>
      <c r="J48" s="320">
        <v>4.3005863619314395</v>
      </c>
      <c r="K48" s="146"/>
      <c r="L48" s="10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row>
    <row r="49" spans="2:71">
      <c r="B49" s="103" t="s">
        <v>271</v>
      </c>
      <c r="C49" s="155"/>
      <c r="D49" s="326"/>
      <c r="E49" s="326"/>
      <c r="F49" s="326"/>
      <c r="G49" s="319"/>
      <c r="H49" s="320">
        <f>'Historic Opex Summary'!J49</f>
        <v>6.5293823193602671</v>
      </c>
      <c r="I49" s="321"/>
      <c r="J49" s="320">
        <v>9.5136406371986411</v>
      </c>
      <c r="K49" s="146"/>
      <c r="L49" s="10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row>
    <row r="50" spans="2:71">
      <c r="B50" s="111" t="s">
        <v>231</v>
      </c>
      <c r="C50" s="155"/>
      <c r="D50" s="326"/>
      <c r="E50" s="326"/>
      <c r="F50" s="326"/>
      <c r="G50" s="319"/>
      <c r="H50" s="327">
        <f>+SUM(H45:H49)</f>
        <v>21.202812399406362</v>
      </c>
      <c r="I50" s="321"/>
      <c r="J50" s="327">
        <f>+SUM(J45:J49)</f>
        <v>24.155856392675133</v>
      </c>
      <c r="K50" s="146"/>
      <c r="L50" s="10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row>
    <row r="51" spans="2:71">
      <c r="B51" s="112" t="s">
        <v>101</v>
      </c>
      <c r="C51" s="155"/>
      <c r="D51" s="326"/>
      <c r="E51" s="326"/>
      <c r="F51" s="326"/>
      <c r="G51" s="319"/>
      <c r="H51" s="324"/>
      <c r="I51" s="321"/>
      <c r="J51" s="324"/>
      <c r="K51" s="146"/>
      <c r="L51" s="10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row>
    <row r="52" spans="2:71">
      <c r="B52" s="177" t="s">
        <v>272</v>
      </c>
      <c r="C52" s="155"/>
      <c r="D52" s="326"/>
      <c r="E52" s="326"/>
      <c r="F52" s="326"/>
      <c r="G52" s="319"/>
      <c r="H52" s="320">
        <f>'Historic Opex Summary'!J52</f>
        <v>2.4726324411575562</v>
      </c>
      <c r="I52" s="321"/>
      <c r="J52" s="320">
        <v>2.4737759327652733</v>
      </c>
      <c r="K52" s="146"/>
      <c r="L52" s="10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row>
    <row r="53" spans="2:71" hidden="1" outlineLevel="1">
      <c r="B53" s="177"/>
      <c r="C53" s="155"/>
      <c r="D53" s="326"/>
      <c r="E53" s="326"/>
      <c r="F53" s="326"/>
      <c r="G53" s="319"/>
      <c r="H53" s="320"/>
      <c r="I53" s="321"/>
      <c r="J53" s="320"/>
      <c r="K53" s="146"/>
      <c r="L53" s="10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row>
    <row r="54" spans="2:71" collapsed="1">
      <c r="B54" s="177" t="s">
        <v>273</v>
      </c>
      <c r="C54" s="155"/>
      <c r="D54" s="326"/>
      <c r="E54" s="326"/>
      <c r="F54" s="326"/>
      <c r="G54" s="319"/>
      <c r="H54" s="320">
        <f>'Historic Opex Summary'!J54</f>
        <v>4.7301607717041803E-2</v>
      </c>
      <c r="I54" s="321"/>
      <c r="J54" s="320">
        <v>4.7301607717041803E-2</v>
      </c>
      <c r="K54" s="146"/>
      <c r="L54" s="10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row>
    <row r="55" spans="2:71" hidden="1" outlineLevel="1">
      <c r="B55" s="108" t="s">
        <v>102</v>
      </c>
      <c r="C55" s="155"/>
      <c r="D55" s="326"/>
      <c r="E55" s="326"/>
      <c r="F55" s="326"/>
      <c r="G55" s="319"/>
      <c r="H55" s="322"/>
      <c r="I55" s="321"/>
      <c r="J55" s="322"/>
      <c r="K55" s="146"/>
      <c r="L55" s="10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row>
    <row r="56" spans="2:71" hidden="1" outlineLevel="1">
      <c r="B56" s="108" t="s">
        <v>107</v>
      </c>
      <c r="C56" s="155"/>
      <c r="D56" s="326"/>
      <c r="E56" s="326"/>
      <c r="F56" s="326"/>
      <c r="G56" s="319"/>
      <c r="H56" s="322"/>
      <c r="I56" s="321"/>
      <c r="J56" s="322"/>
      <c r="K56" s="146"/>
      <c r="L56" s="10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row>
    <row r="57" spans="2:71" hidden="1" outlineLevel="1">
      <c r="B57" s="108" t="s">
        <v>108</v>
      </c>
      <c r="C57" s="155"/>
      <c r="D57" s="326"/>
      <c r="E57" s="326"/>
      <c r="F57" s="326"/>
      <c r="G57" s="319"/>
      <c r="H57" s="322"/>
      <c r="I57" s="321"/>
      <c r="J57" s="322"/>
      <c r="K57" s="146"/>
      <c r="L57" s="10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row>
    <row r="58" spans="2:71" collapsed="1">
      <c r="B58" s="113" t="s">
        <v>230</v>
      </c>
      <c r="C58" s="155"/>
      <c r="D58" s="326"/>
      <c r="E58" s="326"/>
      <c r="F58" s="326"/>
      <c r="G58" s="319"/>
      <c r="H58" s="327">
        <f>+SUM(H39,H43,H50:H54)</f>
        <v>82.349793375959308</v>
      </c>
      <c r="I58" s="321"/>
      <c r="J58" s="327">
        <f>+SUM(J39,J43,J50:J54)</f>
        <v>87.011126596253447</v>
      </c>
      <c r="K58" s="146"/>
      <c r="L58" s="10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row>
    <row r="59" spans="2:71">
      <c r="B59" s="114"/>
      <c r="C59" s="155"/>
      <c r="D59" s="326"/>
      <c r="E59" s="326"/>
      <c r="F59" s="326"/>
      <c r="G59" s="319"/>
      <c r="H59" s="318"/>
      <c r="I59" s="321"/>
      <c r="J59" s="318"/>
      <c r="K59" s="132"/>
      <c r="L59" s="10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row>
    <row r="60" spans="2:71">
      <c r="B60" s="169" t="s">
        <v>274</v>
      </c>
      <c r="C60" s="155"/>
      <c r="D60" s="328"/>
      <c r="E60" s="326"/>
      <c r="F60" s="329"/>
      <c r="G60" s="319"/>
      <c r="H60" s="320">
        <f>'Historic Opex Summary'!J60</f>
        <v>3.2897725998621041</v>
      </c>
      <c r="I60" s="321"/>
      <c r="J60" s="320">
        <f>'Historic Opex Summary'!J60</f>
        <v>3.2897725998621041</v>
      </c>
      <c r="K60" s="132"/>
      <c r="L60" s="10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row>
    <row r="61" spans="2:71">
      <c r="B61" s="169" t="s">
        <v>275</v>
      </c>
      <c r="C61" s="155"/>
      <c r="D61" s="328"/>
      <c r="E61" s="326"/>
      <c r="F61" s="329"/>
      <c r="G61" s="319"/>
      <c r="H61" s="320">
        <f>'Historic Opex Summary'!J61</f>
        <v>103.44199999999999</v>
      </c>
      <c r="I61" s="321"/>
      <c r="J61" s="320">
        <v>115.87711350482314</v>
      </c>
      <c r="K61" s="132"/>
      <c r="L61" s="10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row>
    <row r="62" spans="2:71" hidden="1" outlineLevel="1">
      <c r="B62" s="410"/>
      <c r="C62" s="155"/>
      <c r="D62" s="328"/>
      <c r="E62" s="326"/>
      <c r="F62" s="329"/>
      <c r="G62" s="319"/>
      <c r="H62" s="320"/>
      <c r="I62" s="321"/>
      <c r="J62" s="320"/>
      <c r="K62" s="132"/>
      <c r="L62" s="10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row>
    <row r="63" spans="2:71" hidden="1" outlineLevel="1">
      <c r="B63" s="410"/>
      <c r="C63" s="155"/>
      <c r="D63" s="328"/>
      <c r="E63" s="326"/>
      <c r="F63" s="329"/>
      <c r="G63" s="319"/>
      <c r="H63" s="320"/>
      <c r="I63" s="321"/>
      <c r="J63" s="320"/>
      <c r="K63" s="132"/>
      <c r="L63" s="10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row>
    <row r="64" spans="2:71" hidden="1" outlineLevel="1">
      <c r="B64" s="410"/>
      <c r="C64" s="155"/>
      <c r="D64" s="328"/>
      <c r="E64" s="326"/>
      <c r="F64" s="329"/>
      <c r="G64" s="319"/>
      <c r="H64" s="320"/>
      <c r="I64" s="321"/>
      <c r="J64" s="320"/>
      <c r="K64" s="132"/>
      <c r="L64" s="10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row>
    <row r="65" spans="2:71" collapsed="1">
      <c r="B65" s="114"/>
      <c r="C65" s="155"/>
      <c r="D65" s="328"/>
      <c r="E65" s="326"/>
      <c r="F65" s="329"/>
      <c r="G65" s="319"/>
      <c r="H65" s="326"/>
      <c r="I65" s="321"/>
      <c r="J65" s="326"/>
      <c r="K65" s="132"/>
      <c r="L65" s="10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row>
    <row r="66" spans="2:71">
      <c r="B66" s="116" t="s">
        <v>10</v>
      </c>
      <c r="C66" s="155"/>
      <c r="D66" s="330"/>
      <c r="E66" s="331"/>
      <c r="F66" s="332"/>
      <c r="G66" s="319"/>
      <c r="H66" s="327">
        <f>+SUM(H58:H65)</f>
        <v>189.08156597582141</v>
      </c>
      <c r="I66" s="321"/>
      <c r="J66" s="327">
        <f>+SUM(J58:J65)</f>
        <v>206.17801270093869</v>
      </c>
      <c r="K66" s="93"/>
      <c r="L66" s="161"/>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row>
    <row r="67" spans="2:71">
      <c r="B67" s="94"/>
      <c r="I67" s="131"/>
      <c r="J67" s="93"/>
      <c r="L67" s="115"/>
      <c r="M67" s="131"/>
      <c r="N67" s="93"/>
      <c r="P67" s="115"/>
      <c r="Q67" s="115"/>
    </row>
    <row r="68" spans="2:71">
      <c r="J68" s="93"/>
      <c r="K68" s="115"/>
      <c r="L68" s="115"/>
      <c r="M68" s="115"/>
      <c r="N68" s="115"/>
      <c r="O68" s="115"/>
      <c r="P68" s="115"/>
      <c r="Q68" s="115"/>
    </row>
    <row r="69" spans="2:71">
      <c r="B69" s="94"/>
      <c r="J69" s="115"/>
      <c r="L69" s="115"/>
      <c r="M69" s="131"/>
      <c r="N69" s="93"/>
      <c r="P69" s="115"/>
      <c r="Q69" s="115"/>
    </row>
    <row r="70" spans="2:71">
      <c r="B70" s="94"/>
      <c r="L70" s="115"/>
      <c r="M70" s="131"/>
      <c r="N70" s="93"/>
      <c r="P70" s="115"/>
      <c r="Q70" s="115"/>
    </row>
    <row r="71" spans="2:71">
      <c r="B71" s="94"/>
      <c r="L71" s="115"/>
      <c r="M71" s="131"/>
      <c r="N71" s="93"/>
      <c r="P71" s="115"/>
      <c r="Q71" s="115"/>
    </row>
    <row r="72" spans="2:71">
      <c r="L72" s="115"/>
    </row>
    <row r="73" spans="2:71">
      <c r="L73" s="115"/>
    </row>
    <row r="74" spans="2:71">
      <c r="K74" s="115"/>
      <c r="L74" s="115"/>
    </row>
    <row r="75" spans="2:71">
      <c r="K75" s="93"/>
      <c r="L75" s="115"/>
    </row>
    <row r="76" spans="2:71">
      <c r="L76" s="115"/>
    </row>
  </sheetData>
  <protectedRanges>
    <protectedRange sqref="O8:O72" name="Range2_1"/>
    <protectedRange sqref="D8:K10 I11:K20" name="Range1"/>
    <protectedRange sqref="G11:H21 G23:H25 G27:H29" name="Range1_1"/>
    <protectedRange sqref="D11:F21 D23:F25 D27:F29" name="Range1_2"/>
  </protectedRanges>
  <mergeCells count="4">
    <mergeCell ref="D2:D3"/>
    <mergeCell ref="F2:G3"/>
    <mergeCell ref="D5:J5"/>
    <mergeCell ref="D6:F6"/>
  </mergeCells>
  <hyperlinks>
    <hyperlink ref="D2:D3" location="Index!A1" display="Home"/>
    <hyperlink ref="F2:G3" location="'Opex Instructions'!A1" display="Link to Opex instructions - table 6.1"/>
  </hyperlinks>
  <pageMargins left="0.19685039370078741" right="0.19685039370078741" top="0.39370078740157483" bottom="0.39370078740157483" header="0.19685039370078741" footer="0.19685039370078741"/>
  <pageSetup paperSize="9" scale="53"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13</vt:i4>
      </vt:variant>
    </vt:vector>
  </HeadingPairs>
  <TitlesOfParts>
    <vt:vector size="40" baseType="lpstr">
      <vt:lpstr>Index</vt:lpstr>
      <vt:lpstr>Historic Opex Summary</vt:lpstr>
      <vt:lpstr>Hist Opex by Cat. Part Year</vt:lpstr>
      <vt:lpstr>Historic Opex by Category Yr1</vt:lpstr>
      <vt:lpstr>Historic Opex by Category Yr2</vt:lpstr>
      <vt:lpstr>Historic Opex by Category Yr3</vt:lpstr>
      <vt:lpstr>Historic Opex by Category Yr4</vt:lpstr>
      <vt:lpstr>Estimated Opex by Category Yr5</vt:lpstr>
      <vt:lpstr>Estimated Opex by Category Yr6</vt:lpstr>
      <vt:lpstr>Forecast Opex Summary</vt:lpstr>
      <vt:lpstr>Forecast Opex by Category Yr7</vt:lpstr>
      <vt:lpstr>Forecast Opex by Category Yr8</vt:lpstr>
      <vt:lpstr>Forecast Opex by Category Yr9</vt:lpstr>
      <vt:lpstr>Historic Capex by Category</vt:lpstr>
      <vt:lpstr>Hist Capex by Asset Class </vt:lpstr>
      <vt:lpstr>Hist Capex - Network</vt:lpstr>
      <vt:lpstr>Hist Capex - Non-Network</vt:lpstr>
      <vt:lpstr>Forecast Capex by Category</vt:lpstr>
      <vt:lpstr>Forecast Capex by Asset Class</vt:lpstr>
      <vt:lpstr>Forecast Capex - Network</vt:lpstr>
      <vt:lpstr>Forecast Capex - Non-Network</vt:lpstr>
      <vt:lpstr>Commentary on Opex</vt:lpstr>
      <vt:lpstr>Commentary on Historic Capex</vt:lpstr>
      <vt:lpstr>Commentary on Forecast Capex</vt:lpstr>
      <vt:lpstr>Opex Instructions</vt:lpstr>
      <vt:lpstr>Historic Capex Instructions</vt:lpstr>
      <vt:lpstr>Forecast Capex Instructions</vt:lpstr>
      <vt:lpstr>'Estimated Opex by Category Yr5'!Print_Area</vt:lpstr>
      <vt:lpstr>'Estimated Opex by Category Yr6'!Print_Area</vt:lpstr>
      <vt:lpstr>'Forecast Opex by Category Yr7'!Print_Area</vt:lpstr>
      <vt:lpstr>'Forecast Opex by Category Yr8'!Print_Area</vt:lpstr>
      <vt:lpstr>'Forecast Opex by Category Yr9'!Print_Area</vt:lpstr>
      <vt:lpstr>'Forecast Opex Summary'!Print_Area</vt:lpstr>
      <vt:lpstr>'Hist Opex by Cat. Part Year'!Print_Area</vt:lpstr>
      <vt:lpstr>'Historic Capex Instructions'!Print_Area</vt:lpstr>
      <vt:lpstr>'Historic Opex by Category Yr1'!Print_Area</vt:lpstr>
      <vt:lpstr>'Historic Opex by Category Yr2'!Print_Area</vt:lpstr>
      <vt:lpstr>'Historic Opex by Category Yr3'!Print_Area</vt:lpstr>
      <vt:lpstr>'Historic Opex by Category Yr4'!Print_Area</vt:lpstr>
      <vt:lpstr>'Historic Opex Summary'!Print_Area</vt:lpstr>
    </vt:vector>
  </TitlesOfParts>
  <Company>ACCC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Romanes</dc:creator>
  <cp:lastModifiedBy>smoff</cp:lastModifiedBy>
  <cp:lastPrinted>2013-02-06T00:26:45Z</cp:lastPrinted>
  <dcterms:created xsi:type="dcterms:W3CDTF">2005-08-09T02:39:04Z</dcterms:created>
  <dcterms:modified xsi:type="dcterms:W3CDTF">2013-04-03T05:28:43Z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