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R:\CorpStrategy\_RegNew\01_Reset 2020-25\22_Reset RIN\6 Regulatory Proposal\01 Landing Area\01 QA In Progress\"/>
    </mc:Choice>
  </mc:AlternateContent>
  <xr:revisionPtr revIDLastSave="0" documentId="13_ncr:1_{5B4A1973-7B2E-43E1-B341-4A03CFAF861E}" xr6:coauthVersionLast="45" xr6:coauthVersionMax="45" xr10:uidLastSave="{00000000-0000-0000-0000-000000000000}"/>
  <bookViews>
    <workbookView xWindow="-25320" yWindow="-120" windowWidth="25440" windowHeight="15990" activeTab="1" xr2:uid="{00000000-000D-0000-FFFF-FFFF00000000}"/>
  </bookViews>
  <sheets>
    <sheet name="SAPN Changes" sheetId="2" r:id="rId1"/>
    <sheet name="Draft decision" sheetId="1" r:id="rId2"/>
  </sheets>
  <definedNames>
    <definedName name="anscount" hidden="1">1</definedName>
    <definedName name="dms_PRCP_BaseYear" localSheetId="1">'Draft decision'!$C$14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N6" i="1" l="1"/>
  <c r="N7" i="1" s="1"/>
  <c r="E43" i="1" l="1"/>
  <c r="D43" i="1"/>
  <c r="C43" i="1"/>
  <c r="B38" i="1"/>
  <c r="B37" i="1"/>
  <c r="B36" i="1"/>
  <c r="K43" i="1"/>
  <c r="J43" i="1"/>
  <c r="H43" i="1"/>
  <c r="G43" i="1"/>
  <c r="F43" i="1"/>
  <c r="N33" i="1"/>
  <c r="E28" i="1"/>
  <c r="D28" i="1"/>
  <c r="C28" i="1"/>
  <c r="K28" i="1"/>
  <c r="G28" i="1"/>
  <c r="J28" i="1"/>
  <c r="I28" i="1"/>
  <c r="F28" i="1"/>
  <c r="N18" i="1"/>
  <c r="M7" i="1"/>
  <c r="L7" i="1"/>
  <c r="K7" i="1"/>
  <c r="J7" i="1"/>
  <c r="I7" i="1"/>
  <c r="H7" i="1"/>
  <c r="G7" i="1"/>
  <c r="F7" i="1"/>
  <c r="E7" i="1"/>
  <c r="M8" i="1"/>
  <c r="S37" i="1" l="1"/>
  <c r="L8" i="1"/>
  <c r="S40" i="1"/>
  <c r="S38" i="1"/>
  <c r="S36" i="1"/>
  <c r="S41" i="1"/>
  <c r="S34" i="1"/>
  <c r="I43" i="1"/>
  <c r="L28" i="1"/>
  <c r="H28" i="1"/>
  <c r="S43" i="1" l="1"/>
  <c r="R37" i="1"/>
  <c r="K8" i="1"/>
  <c r="R40" i="1"/>
  <c r="R38" i="1"/>
  <c r="R36" i="1"/>
  <c r="R34" i="1"/>
  <c r="R41" i="1"/>
  <c r="R43" i="1" l="1"/>
  <c r="Q37" i="1"/>
  <c r="J8" i="1"/>
  <c r="Q40" i="1"/>
  <c r="Q38" i="1"/>
  <c r="Q36" i="1"/>
  <c r="Q41" i="1"/>
  <c r="Q34" i="1"/>
  <c r="Q43" i="1" l="1"/>
  <c r="P40" i="1"/>
  <c r="P38" i="1"/>
  <c r="P36" i="1"/>
  <c r="I8" i="1"/>
  <c r="O39" i="1" s="1"/>
  <c r="P37" i="1"/>
  <c r="P41" i="1"/>
  <c r="P34" i="1"/>
  <c r="P43" i="1" l="1"/>
  <c r="T27" i="1"/>
  <c r="P27" i="1"/>
  <c r="Q26" i="1"/>
  <c r="T25" i="1"/>
  <c r="P25" i="1"/>
  <c r="S24" i="1"/>
  <c r="R23" i="1"/>
  <c r="Q22" i="1"/>
  <c r="H8" i="1"/>
  <c r="N39" i="1" s="1"/>
  <c r="S26" i="1"/>
  <c r="R25" i="1"/>
  <c r="Q24" i="1"/>
  <c r="P23" i="1"/>
  <c r="O40" i="1"/>
  <c r="O38" i="1"/>
  <c r="S27" i="1"/>
  <c r="T26" i="1"/>
  <c r="P26" i="1"/>
  <c r="S25" i="1"/>
  <c r="R24" i="1"/>
  <c r="Q23" i="1"/>
  <c r="T22" i="1"/>
  <c r="P22" i="1"/>
  <c r="S22" i="1"/>
  <c r="P21" i="1"/>
  <c r="R19" i="1"/>
  <c r="Q19" i="1"/>
  <c r="O34" i="1"/>
  <c r="R27" i="1"/>
  <c r="T23" i="1"/>
  <c r="T21" i="1"/>
  <c r="Q27" i="1"/>
  <c r="R26" i="1"/>
  <c r="Q25" i="1"/>
  <c r="T24" i="1"/>
  <c r="P24" i="1"/>
  <c r="S23" i="1"/>
  <c r="R22" i="1"/>
  <c r="S21" i="1"/>
  <c r="T19" i="1"/>
  <c r="O37" i="1"/>
  <c r="S19" i="1"/>
  <c r="P19" i="1"/>
  <c r="O36" i="1"/>
  <c r="Q21" i="1"/>
  <c r="O41" i="1"/>
  <c r="R21" i="1"/>
  <c r="P28" i="1" l="1"/>
  <c r="Q28" i="1"/>
  <c r="T28" i="1"/>
  <c r="T43" i="1" s="1"/>
  <c r="O43" i="1"/>
  <c r="R28" i="1"/>
  <c r="S28" i="1"/>
  <c r="S48" i="1" s="1"/>
  <c r="G8" i="1"/>
  <c r="F8" i="1" s="1"/>
  <c r="E8" i="1" s="1"/>
  <c r="D8" i="1" s="1"/>
  <c r="N40" i="1"/>
  <c r="N38" i="1"/>
  <c r="N36" i="1"/>
  <c r="N41" i="1"/>
  <c r="N34" i="1"/>
  <c r="N37" i="1"/>
  <c r="R48" i="1" l="1"/>
  <c r="Q48" i="1"/>
  <c r="V55" i="1" s="1"/>
  <c r="N43" i="1"/>
  <c r="O24" i="1"/>
  <c r="N23" i="1"/>
  <c r="N21" i="1"/>
  <c r="O22" i="1"/>
  <c r="N19" i="1"/>
  <c r="O25" i="1"/>
  <c r="N24" i="1"/>
  <c r="N27" i="1"/>
  <c r="N25" i="1"/>
  <c r="O26" i="1"/>
  <c r="N26" i="1"/>
  <c r="O23" i="1"/>
  <c r="N22" i="1"/>
  <c r="O21" i="1"/>
  <c r="O19" i="1"/>
  <c r="O27" i="1"/>
  <c r="U57" i="1"/>
  <c r="X57" i="1"/>
  <c r="T57" i="1"/>
  <c r="W57" i="1"/>
  <c r="V57" i="1"/>
  <c r="U56" i="1"/>
  <c r="T56" i="1"/>
  <c r="W56" i="1"/>
  <c r="S56" i="1"/>
  <c r="V56" i="1"/>
  <c r="T48" i="1"/>
  <c r="S55" i="1" l="1"/>
  <c r="T55" i="1"/>
  <c r="R55" i="1"/>
  <c r="U55" i="1"/>
  <c r="O28" i="1"/>
  <c r="N28" i="1"/>
  <c r="P48" i="1" s="1"/>
  <c r="Y58" i="1"/>
  <c r="Y59" i="1" s="1"/>
  <c r="Y61" i="1" s="1"/>
  <c r="U58" i="1"/>
  <c r="X58" i="1"/>
  <c r="X59" i="1" s="1"/>
  <c r="X61" i="1" s="1"/>
  <c r="W58" i="1"/>
  <c r="W59" i="1" s="1"/>
  <c r="W61" i="1" s="1"/>
  <c r="V58" i="1"/>
  <c r="V59" i="1" s="1"/>
  <c r="V61" i="1" s="1"/>
  <c r="U54" i="1" l="1"/>
  <c r="U59" i="1" s="1"/>
  <c r="Q54" i="1"/>
  <c r="T54" i="1"/>
  <c r="S54" i="1"/>
  <c r="R54" i="1"/>
  <c r="U61" i="1" l="1"/>
  <c r="Z61" i="1" s="1"/>
  <c r="Z59" i="1"/>
</calcChain>
</file>

<file path=xl/sharedStrings.xml><?xml version="1.0" encoding="utf-8"?>
<sst xmlns="http://schemas.openxmlformats.org/spreadsheetml/2006/main" count="140" uniqueCount="84">
  <si>
    <t>Actual and estimated inflation</t>
  </si>
  <si>
    <t>Actual</t>
  </si>
  <si>
    <t>Estimated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</si>
  <si>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</si>
  <si>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</si>
  <si>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</si>
  <si>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</si>
  <si>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</si>
  <si>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</si>
  <si>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</si>
  <si>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</si>
  <si>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</si>
  <si>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</si>
  <si>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</si>
  <si>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</si>
  <si>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ABS CPI index - June (old base)</t>
  </si>
  <si>
    <t>ABS CPI index - June (rebased)</t>
  </si>
  <si>
    <t xml:space="preserve">Inflation rate (per cent) </t>
  </si>
  <si>
    <t>Reconstructed cumulative index (2019-20=1)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</si>
  <si>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</si>
  <si>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</si>
  <si>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</si>
  <si>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2010</t>
  </si>
  <si>
    <t>$m, real June 2015</t>
  </si>
  <si>
    <t>$m, real June 2020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</si>
  <si>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</si>
  <si>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</si>
  <si>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</si>
  <si>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</si>
  <si>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</si>
  <si>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</si>
  <si>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Insurance</t>
  </si>
  <si>
    <t>Demand management innovation allowance</t>
  </si>
  <si>
    <t>Superannuation</t>
  </si>
  <si>
    <t>Non-network alternatives</t>
  </si>
  <si>
    <t>Approved pass throughs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</si>
  <si>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</si>
  <si>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</si>
  <si>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</si>
  <si>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</si>
  <si>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</si>
  <si>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SA Power Networks to nominate base year used to forecast opex 
(drop down menu)</t>
  </si>
  <si>
    <t>DMIA</t>
  </si>
  <si>
    <t>Capitalisation policy changes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</si>
  <si>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</si>
  <si>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</si>
  <si>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</si>
  <si>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($m)</t>
  </si>
  <si>
    <t>Incremental gain $m, real June 2020</t>
  </si>
  <si>
    <t>Carryover</t>
  </si>
  <si>
    <t>Forthcoming regulatory control period</t>
  </si>
  <si>
    <t xml:space="preserve"> $m, real June 2020</t>
  </si>
  <si>
    <t>2020-21</t>
  </si>
  <si>
    <t>2021-22</t>
  </si>
  <si>
    <t>2022-23</t>
  </si>
  <si>
    <t>2023-24</t>
  </si>
  <si>
    <t>2024-25</t>
  </si>
  <si>
    <t>Total</t>
  </si>
  <si>
    <t>Total Carryover Amount ($m, June 2020)</t>
  </si>
  <si>
    <t>PTRM inputs ($m, June 2020)</t>
  </si>
  <si>
    <t>In response to Question:</t>
  </si>
  <si>
    <t>Change</t>
  </si>
  <si>
    <t>Cells</t>
  </si>
  <si>
    <t>Changed to June CPI</t>
  </si>
  <si>
    <t>Q 6b</t>
  </si>
  <si>
    <t>Added adjustment for provisions arising from changes to discounting</t>
  </si>
  <si>
    <t>Row 111 to 118</t>
  </si>
  <si>
    <t>Q 6a</t>
  </si>
  <si>
    <t>Added GSL Provision and movements to total provision movements adjustment</t>
  </si>
  <si>
    <t>Row 97, 106, 126</t>
  </si>
  <si>
    <t>Q1b</t>
  </si>
  <si>
    <t>Annual CPI formula restored to AER original</t>
  </si>
  <si>
    <t>row 17</t>
  </si>
  <si>
    <t>F16 to L16</t>
  </si>
  <si>
    <t>Changes from Draft Decision</t>
  </si>
  <si>
    <t>K34</t>
  </si>
  <si>
    <t>2018/19 actual opex</t>
  </si>
  <si>
    <t>K41</t>
  </si>
  <si>
    <t>2018/19 actual provision movements</t>
  </si>
  <si>
    <t>N6</t>
  </si>
  <si>
    <t>RBA forecast 2019/20 CPI 1.75%</t>
  </si>
  <si>
    <t>N-O39</t>
  </si>
  <si>
    <t>added missing formulas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</si>
  <si>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November 2019, Appendix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</si>
</sst>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;\–#,##0.0;&quot;–&quot;"/>
    <numFmt numFmtId="166" formatCode="#,##0;\(#,##0\)"/>
    <numFmt numFmtId="167" formatCode="#,##0.0_ ;\-#,##0.0\ "/>
    <numFmt numFmtId="168" formatCode="#,##0.0000"/>
    <numFmt numFmtId="169" formatCode="_-* #,##0.0000_-;\-* #,##0.0000_-;_-* &quot;-&quot;??_-;_-@_-"/>
    <numFmt numFmtId="170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0" fillId="5" borderId="0">
      <alignment vertical="center"/>
      <protection locked="0"/>
    </xf>
    <xf numFmtId="0" fontId="1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</cellStyleXfs>
  <cellXfs count="291">
    <xf numFmtId="0" fontId="0" fillId="0" borderId="0" xfId="0"/>
    <xf numFmtId="0" fontId="4" fillId="2" borderId="0" xfId="3" applyFont="1" applyFill="1" applyProtection="1"/>
    <xf numFmtId="0" fontId="4" fillId="2" borderId="0" xfId="0" applyFont="1" applyFill="1" applyBorder="1" applyProtection="1"/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7" fillId="4" borderId="9" xfId="0" quotePrefix="1" applyFont="1" applyFill="1" applyBorder="1" applyAlignment="1" applyProtection="1">
      <alignment horizontal="right" vertical="center"/>
    </xf>
    <xf numFmtId="0" fontId="7" fillId="4" borderId="9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 wrapText="1" indent="1"/>
    </xf>
    <xf numFmtId="164" fontId="6" fillId="3" borderId="12" xfId="0" applyNumberFormat="1" applyFont="1" applyFill="1" applyBorder="1" applyAlignment="1" applyProtection="1">
      <alignment vertical="center"/>
    </xf>
    <xf numFmtId="164" fontId="3" fillId="0" borderId="13" xfId="0" applyNumberFormat="1" applyFont="1" applyBorder="1" applyAlignment="1">
      <alignment horizontal="right" vertical="top" wrapText="1"/>
    </xf>
    <xf numFmtId="164" fontId="3" fillId="2" borderId="13" xfId="0" applyNumberFormat="1" applyFont="1" applyFill="1" applyBorder="1" applyAlignment="1" applyProtection="1">
      <alignment vertical="center" wrapText="1"/>
    </xf>
    <xf numFmtId="164" fontId="3" fillId="0" borderId="13" xfId="0" applyNumberFormat="1" applyFont="1" applyFill="1" applyBorder="1" applyAlignment="1" applyProtection="1">
      <alignment vertical="center" wrapText="1"/>
    </xf>
    <xf numFmtId="164" fontId="3" fillId="3" borderId="13" xfId="0" applyNumberFormat="1" applyFont="1" applyFill="1" applyBorder="1" applyAlignment="1" applyProtection="1">
      <alignment vertical="center" wrapText="1"/>
    </xf>
    <xf numFmtId="164" fontId="3" fillId="3" borderId="14" xfId="0" applyNumberFormat="1" applyFont="1" applyFill="1" applyBorder="1" applyAlignment="1" applyProtection="1"/>
    <xf numFmtId="164" fontId="6" fillId="3" borderId="14" xfId="0" applyNumberFormat="1" applyFont="1" applyFill="1" applyBorder="1" applyAlignment="1" applyProtection="1"/>
    <xf numFmtId="164" fontId="6" fillId="3" borderId="15" xfId="0" applyNumberFormat="1" applyFont="1" applyFill="1" applyBorder="1" applyAlignment="1" applyProtection="1"/>
    <xf numFmtId="0" fontId="3" fillId="0" borderId="16" xfId="0" applyFont="1" applyFill="1" applyBorder="1" applyAlignment="1" applyProtection="1">
      <alignment horizontal="left" vertical="center" wrapText="1" indent="1"/>
    </xf>
    <xf numFmtId="164" fontId="6" fillId="3" borderId="17" xfId="0" applyNumberFormat="1" applyFont="1" applyFill="1" applyBorder="1" applyAlignment="1" applyProtection="1">
      <alignment vertical="center"/>
    </xf>
    <xf numFmtId="164" fontId="6" fillId="3" borderId="18" xfId="0" applyNumberFormat="1" applyFont="1" applyFill="1" applyBorder="1" applyAlignment="1" applyProtection="1">
      <alignment vertical="center"/>
    </xf>
    <xf numFmtId="164" fontId="3" fillId="2" borderId="19" xfId="0" applyNumberFormat="1" applyFont="1" applyFill="1" applyBorder="1" applyAlignment="1" applyProtection="1">
      <alignment vertical="center" wrapText="1"/>
    </xf>
    <xf numFmtId="164" fontId="3" fillId="2" borderId="20" xfId="0" applyNumberFormat="1" applyFont="1" applyFill="1" applyBorder="1" applyAlignment="1" applyProtection="1">
      <alignment vertical="center" wrapText="1"/>
    </xf>
    <xf numFmtId="0" fontId="9" fillId="2" borderId="16" xfId="0" applyFont="1" applyFill="1" applyBorder="1" applyAlignment="1" applyProtection="1">
      <alignment horizontal="left" vertical="center" wrapText="1" indent="1"/>
    </xf>
    <xf numFmtId="164" fontId="6" fillId="3" borderId="22" xfId="0" applyNumberFormat="1" applyFont="1" applyFill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left" vertical="center" wrapText="1" indent="1"/>
    </xf>
    <xf numFmtId="10" fontId="3" fillId="2" borderId="24" xfId="2" applyNumberFormat="1" applyFont="1" applyFill="1" applyBorder="1" applyAlignment="1" applyProtection="1">
      <alignment horizontal="right" vertical="center" wrapText="1"/>
    </xf>
    <xf numFmtId="10" fontId="3" fillId="2" borderId="25" xfId="2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 applyProtection="1">
      <alignment horizontal="left" vertical="center" wrapText="1" indent="1"/>
    </xf>
    <xf numFmtId="164" fontId="6" fillId="3" borderId="27" xfId="0" applyNumberFormat="1" applyFont="1" applyFill="1" applyBorder="1" applyAlignment="1" applyProtection="1">
      <alignment vertical="center"/>
    </xf>
    <xf numFmtId="2" fontId="3" fillId="2" borderId="28" xfId="2" applyNumberFormat="1" applyFont="1" applyFill="1" applyBorder="1" applyAlignment="1" applyProtection="1">
      <alignment horizontal="right" vertical="center" wrapText="1"/>
    </xf>
    <xf numFmtId="2" fontId="3" fillId="2" borderId="29" xfId="2" applyNumberFormat="1" applyFont="1" applyFill="1" applyBorder="1" applyAlignment="1" applyProtection="1">
      <alignment horizontal="right" vertical="center" wrapText="1"/>
    </xf>
    <xf numFmtId="2" fontId="3" fillId="2" borderId="30" xfId="2" applyNumberFormat="1" applyFont="1" applyFill="1" applyBorder="1" applyAlignment="1" applyProtection="1">
      <alignment horizontal="right" vertical="center" wrapText="1"/>
    </xf>
    <xf numFmtId="0" fontId="11" fillId="5" borderId="0" xfId="4" applyFont="1">
      <alignment vertical="center"/>
      <protection locked="0"/>
    </xf>
    <xf numFmtId="0" fontId="12" fillId="5" borderId="0" xfId="4" applyFont="1">
      <alignment vertical="center"/>
      <protection locked="0"/>
    </xf>
    <xf numFmtId="0" fontId="13" fillId="2" borderId="0" xfId="0" applyFont="1" applyFill="1" applyProtection="1"/>
    <xf numFmtId="0" fontId="14" fillId="0" borderId="1" xfId="0" applyFont="1" applyBorder="1"/>
    <xf numFmtId="0" fontId="2" fillId="6" borderId="1" xfId="0" applyFont="1" applyFill="1" applyBorder="1"/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4" fillId="2" borderId="0" xfId="0" applyFont="1" applyFill="1" applyProtection="1"/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right" vertical="center"/>
    </xf>
    <xf numFmtId="0" fontId="6" fillId="8" borderId="45" xfId="0" applyFont="1" applyFill="1" applyBorder="1" applyAlignment="1" applyProtection="1">
      <alignment horizontal="right" vertical="center"/>
    </xf>
    <xf numFmtId="0" fontId="6" fillId="8" borderId="46" xfId="0" applyFont="1" applyFill="1" applyBorder="1" applyAlignment="1" applyProtection="1">
      <alignment horizontal="right" vertical="center"/>
    </xf>
    <xf numFmtId="0" fontId="6" fillId="8" borderId="47" xfId="0" applyFont="1" applyFill="1" applyBorder="1" applyAlignment="1" applyProtection="1">
      <alignment horizontal="right" vertical="center"/>
    </xf>
    <xf numFmtId="0" fontId="6" fillId="3" borderId="48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right" vertical="center"/>
    </xf>
    <xf numFmtId="0" fontId="6" fillId="8" borderId="49" xfId="0" applyFont="1" applyFill="1" applyBorder="1" applyAlignment="1" applyProtection="1">
      <alignment horizontal="right" vertical="center"/>
    </xf>
    <xf numFmtId="0" fontId="6" fillId="8" borderId="50" xfId="0" applyFont="1" applyFill="1" applyBorder="1" applyAlignment="1" applyProtection="1">
      <alignment horizontal="right" vertical="center"/>
    </xf>
    <xf numFmtId="0" fontId="3" fillId="0" borderId="51" xfId="0" applyFont="1" applyBorder="1" applyAlignment="1" applyProtection="1">
      <alignment horizontal="left" vertical="center" wrapText="1" indent="1"/>
    </xf>
    <xf numFmtId="165" fontId="3" fillId="9" borderId="52" xfId="0" applyNumberFormat="1" applyFont="1" applyFill="1" applyBorder="1" applyAlignment="1" applyProtection="1">
      <alignment vertical="center" wrapText="1"/>
      <protection locked="0"/>
    </xf>
    <xf numFmtId="165" fontId="3" fillId="6" borderId="53" xfId="0" applyNumberFormat="1" applyFont="1" applyFill="1" applyBorder="1" applyAlignment="1" applyProtection="1">
      <alignment vertical="center" wrapText="1"/>
      <protection locked="0"/>
    </xf>
    <xf numFmtId="165" fontId="3" fillId="6" borderId="54" xfId="0" applyNumberFormat="1" applyFont="1" applyFill="1" applyBorder="1" applyAlignment="1" applyProtection="1">
      <alignment vertical="center" wrapText="1"/>
      <protection locked="0"/>
    </xf>
    <xf numFmtId="165" fontId="3" fillId="6" borderId="52" xfId="0" applyNumberFormat="1" applyFont="1" applyFill="1" applyBorder="1" applyAlignment="1" applyProtection="1">
      <alignment vertical="center" wrapText="1"/>
      <protection locked="0"/>
    </xf>
    <xf numFmtId="165" fontId="3" fillId="2" borderId="55" xfId="2" applyNumberFormat="1" applyFont="1" applyFill="1" applyBorder="1" applyAlignment="1" applyProtection="1">
      <alignment horizontal="right" vertical="center" wrapText="1"/>
    </xf>
    <xf numFmtId="165" fontId="3" fillId="2" borderId="56" xfId="2" applyNumberFormat="1" applyFont="1" applyFill="1" applyBorder="1" applyAlignment="1" applyProtection="1">
      <alignment horizontal="right" vertical="center" wrapText="1"/>
    </xf>
    <xf numFmtId="165" fontId="3" fillId="2" borderId="23" xfId="2" applyNumberFormat="1" applyFont="1" applyFill="1" applyBorder="1" applyAlignment="1" applyProtection="1">
      <alignment horizontal="right" vertical="center" wrapText="1"/>
    </xf>
    <xf numFmtId="165" fontId="3" fillId="2" borderId="24" xfId="2" applyNumberFormat="1" applyFont="1" applyFill="1" applyBorder="1" applyAlignment="1" applyProtection="1">
      <alignment horizontal="right" vertical="center" wrapText="1"/>
    </xf>
    <xf numFmtId="165" fontId="3" fillId="2" borderId="25" xfId="2" applyNumberFormat="1" applyFont="1" applyFill="1" applyBorder="1" applyAlignment="1" applyProtection="1">
      <alignment horizontal="right" vertical="center" wrapText="1"/>
    </xf>
    <xf numFmtId="0" fontId="17" fillId="9" borderId="57" xfId="0" applyFont="1" applyFill="1" applyBorder="1" applyAlignment="1" applyProtection="1">
      <alignment horizontal="left" vertical="center" wrapText="1" indent="1"/>
    </xf>
    <xf numFmtId="165" fontId="6" fillId="3" borderId="58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>
      <alignment vertical="center"/>
    </xf>
    <xf numFmtId="165" fontId="6" fillId="3" borderId="62" xfId="0" applyNumberFormat="1" applyFont="1" applyFill="1" applyBorder="1" applyAlignment="1" applyProtection="1">
      <alignment vertical="center"/>
    </xf>
    <xf numFmtId="165" fontId="6" fillId="3" borderId="63" xfId="0" applyNumberFormat="1" applyFont="1" applyFill="1" applyBorder="1" applyAlignment="1" applyProtection="1">
      <alignment horizontal="left"/>
    </xf>
    <xf numFmtId="165" fontId="6" fillId="3" borderId="64" xfId="0" applyNumberFormat="1" applyFont="1" applyFill="1" applyBorder="1" applyAlignment="1" applyProtection="1">
      <alignment horizontal="left"/>
    </xf>
    <xf numFmtId="165" fontId="6" fillId="3" borderId="65" xfId="0" applyNumberFormat="1" applyFont="1" applyFill="1" applyBorder="1" applyAlignment="1" applyProtection="1">
      <alignment horizontal="left"/>
    </xf>
    <xf numFmtId="165" fontId="6" fillId="3" borderId="66" xfId="0" applyNumberFormat="1" applyFont="1" applyFill="1" applyBorder="1" applyAlignment="1" applyProtection="1">
      <alignment horizontal="left"/>
    </xf>
    <xf numFmtId="165" fontId="6" fillId="3" borderId="67" xfId="0" applyNumberFormat="1" applyFont="1" applyFill="1" applyBorder="1" applyAlignment="1" applyProtection="1">
      <alignment horizontal="left"/>
    </xf>
    <xf numFmtId="0" fontId="3" fillId="0" borderId="57" xfId="0" applyFont="1" applyBorder="1" applyAlignment="1" applyProtection="1">
      <alignment horizontal="left" vertical="center" indent="4"/>
    </xf>
    <xf numFmtId="165" fontId="3" fillId="9" borderId="58" xfId="0" applyNumberFormat="1" applyFont="1" applyFill="1" applyBorder="1" applyAlignment="1" applyProtection="1">
      <alignment vertical="center" wrapText="1"/>
      <protection locked="0"/>
    </xf>
    <xf numFmtId="165" fontId="3" fillId="9" borderId="59" xfId="0" applyNumberFormat="1" applyFont="1" applyFill="1" applyBorder="1" applyAlignment="1" applyProtection="1">
      <alignment vertical="center" wrapText="1"/>
      <protection locked="0"/>
    </xf>
    <xf numFmtId="165" fontId="3" fillId="9" borderId="68" xfId="0" applyNumberFormat="1" applyFont="1" applyFill="1" applyBorder="1" applyAlignment="1" applyProtection="1">
      <alignment vertical="center" wrapText="1"/>
      <protection locked="0"/>
    </xf>
    <xf numFmtId="165" fontId="3" fillId="6" borderId="69" xfId="0" applyNumberFormat="1" applyFont="1" applyFill="1" applyBorder="1" applyAlignment="1" applyProtection="1">
      <alignment vertical="center" wrapText="1"/>
      <protection locked="0"/>
    </xf>
    <xf numFmtId="165" fontId="3" fillId="6" borderId="61" xfId="0" applyNumberFormat="1" applyFont="1" applyFill="1" applyBorder="1" applyAlignment="1" applyProtection="1">
      <alignment vertical="center" wrapText="1"/>
      <protection locked="0"/>
    </xf>
    <xf numFmtId="165" fontId="3" fillId="6" borderId="59" xfId="0" applyNumberFormat="1" applyFont="1" applyFill="1" applyBorder="1" applyAlignment="1" applyProtection="1">
      <alignment vertical="center" wrapText="1"/>
      <protection locked="0"/>
    </xf>
    <xf numFmtId="165" fontId="3" fillId="6" borderId="62" xfId="0" applyNumberFormat="1" applyFont="1" applyFill="1" applyBorder="1" applyAlignment="1" applyProtection="1">
      <alignment vertical="center" wrapText="1"/>
      <protection locked="0"/>
    </xf>
    <xf numFmtId="165" fontId="3" fillId="2" borderId="63" xfId="2" applyNumberFormat="1" applyFont="1" applyFill="1" applyBorder="1" applyAlignment="1" applyProtection="1">
      <alignment horizontal="right" wrapText="1"/>
    </xf>
    <xf numFmtId="165" fontId="3" fillId="2" borderId="70" xfId="2" applyNumberFormat="1" applyFont="1" applyFill="1" applyBorder="1" applyAlignment="1" applyProtection="1">
      <alignment horizontal="right" wrapText="1"/>
    </xf>
    <xf numFmtId="165" fontId="3" fillId="2" borderId="65" xfId="2" applyNumberFormat="1" applyFont="1" applyFill="1" applyBorder="1" applyAlignment="1" applyProtection="1">
      <alignment horizontal="right" wrapText="1"/>
    </xf>
    <xf numFmtId="165" fontId="3" fillId="2" borderId="71" xfId="2" applyNumberFormat="1" applyFont="1" applyFill="1" applyBorder="1" applyAlignment="1" applyProtection="1">
      <alignment horizontal="right" wrapText="1"/>
    </xf>
    <xf numFmtId="165" fontId="3" fillId="9" borderId="60" xfId="0" applyNumberFormat="1" applyFont="1" applyFill="1" applyBorder="1" applyAlignment="1" applyProtection="1">
      <alignment vertical="center" wrapText="1"/>
      <protection locked="0"/>
    </xf>
    <xf numFmtId="165" fontId="3" fillId="6" borderId="58" xfId="0" applyNumberFormat="1" applyFont="1" applyFill="1" applyBorder="1" applyAlignment="1" applyProtection="1">
      <alignment vertical="center" wrapText="1"/>
      <protection locked="0"/>
    </xf>
    <xf numFmtId="0" fontId="18" fillId="0" borderId="57" xfId="0" applyFont="1" applyBorder="1" applyAlignment="1" applyProtection="1">
      <alignment horizontal="left" vertical="center" indent="4"/>
    </xf>
    <xf numFmtId="0" fontId="3" fillId="0" borderId="57" xfId="0" applyFont="1" applyBorder="1" applyAlignment="1" applyProtection="1">
      <alignment horizontal="left" vertical="center" indent="1"/>
    </xf>
    <xf numFmtId="165" fontId="3" fillId="6" borderId="60" xfId="0" applyNumberFormat="1" applyFont="1" applyFill="1" applyBorder="1" applyAlignment="1" applyProtection="1">
      <alignment vertical="center" wrapText="1"/>
      <protection locked="0"/>
    </xf>
    <xf numFmtId="0" fontId="18" fillId="0" borderId="57" xfId="5" applyFont="1" applyFill="1" applyBorder="1" applyAlignment="1" applyProtection="1">
      <alignment horizontal="left" vertical="center" indent="1"/>
    </xf>
    <xf numFmtId="165" fontId="3" fillId="2" borderId="72" xfId="2" applyNumberFormat="1" applyFont="1" applyFill="1" applyBorder="1" applyAlignment="1" applyProtection="1">
      <alignment horizontal="right" wrapText="1"/>
    </xf>
    <xf numFmtId="165" fontId="3" fillId="2" borderId="73" xfId="2" applyNumberFormat="1" applyFont="1" applyFill="1" applyBorder="1" applyAlignment="1" applyProtection="1">
      <alignment horizontal="right" wrapText="1"/>
    </xf>
    <xf numFmtId="165" fontId="3" fillId="2" borderId="74" xfId="2" applyNumberFormat="1" applyFont="1" applyFill="1" applyBorder="1" applyAlignment="1" applyProtection="1">
      <alignment horizontal="right" wrapText="1"/>
    </xf>
    <xf numFmtId="165" fontId="3" fillId="2" borderId="75" xfId="2" applyNumberFormat="1" applyFont="1" applyFill="1" applyBorder="1" applyAlignment="1" applyProtection="1">
      <alignment horizontal="right" wrapText="1"/>
    </xf>
    <xf numFmtId="165" fontId="6" fillId="10" borderId="49" xfId="2" applyNumberFormat="1" applyFont="1" applyFill="1" applyBorder="1" applyAlignment="1" applyProtection="1">
      <alignment horizontal="right" wrapText="1"/>
    </xf>
    <xf numFmtId="165" fontId="6" fillId="10" borderId="76" xfId="2" applyNumberFormat="1" applyFont="1" applyFill="1" applyBorder="1" applyAlignment="1" applyProtection="1">
      <alignment horizontal="right" wrapText="1"/>
    </xf>
    <xf numFmtId="165" fontId="6" fillId="10" borderId="77" xfId="2" applyNumberFormat="1" applyFont="1" applyFill="1" applyBorder="1" applyAlignment="1" applyProtection="1">
      <alignment horizontal="right" wrapText="1"/>
    </xf>
    <xf numFmtId="165" fontId="6" fillId="10" borderId="78" xfId="2" applyNumberFormat="1" applyFont="1" applyFill="1" applyBorder="1" applyAlignment="1" applyProtection="1">
      <alignment horizontal="right" wrapText="1"/>
    </xf>
    <xf numFmtId="165" fontId="6" fillId="10" borderId="79" xfId="2" applyNumberFormat="1" applyFont="1" applyFill="1" applyBorder="1" applyAlignment="1" applyProtection="1">
      <alignment horizontal="right" wrapText="1"/>
    </xf>
    <xf numFmtId="0" fontId="19" fillId="2" borderId="80" xfId="0" applyFont="1" applyFill="1" applyBorder="1" applyAlignment="1" applyProtection="1">
      <alignment vertical="center" wrapText="1"/>
    </xf>
    <xf numFmtId="0" fontId="3" fillId="0" borderId="81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165" fontId="3" fillId="9" borderId="54" xfId="0" applyNumberFormat="1" applyFont="1" applyFill="1" applyBorder="1" applyAlignment="1" applyProtection="1">
      <alignment vertical="center" wrapText="1"/>
      <protection locked="0"/>
    </xf>
    <xf numFmtId="2" fontId="6" fillId="3" borderId="80" xfId="0" applyNumberFormat="1" applyFont="1" applyFill="1" applyBorder="1" applyAlignment="1" applyProtection="1"/>
    <xf numFmtId="165" fontId="3" fillId="2" borderId="83" xfId="0" applyNumberFormat="1" applyFont="1" applyFill="1" applyBorder="1" applyAlignment="1" applyProtection="1">
      <alignment horizontal="right" vertical="center"/>
    </xf>
    <xf numFmtId="165" fontId="3" fillId="2" borderId="84" xfId="0" applyNumberFormat="1" applyFont="1" applyFill="1" applyBorder="1" applyAlignment="1" applyProtection="1">
      <alignment horizontal="right" vertical="center"/>
    </xf>
    <xf numFmtId="165" fontId="3" fillId="2" borderId="85" xfId="0" applyNumberFormat="1" applyFont="1" applyFill="1" applyBorder="1" applyAlignment="1" applyProtection="1">
      <alignment horizontal="right" vertical="center"/>
    </xf>
    <xf numFmtId="165" fontId="3" fillId="2" borderId="13" xfId="0" applyNumberFormat="1" applyFont="1" applyFill="1" applyBorder="1" applyAlignment="1" applyProtection="1">
      <alignment horizontal="right" vertical="center"/>
    </xf>
    <xf numFmtId="165" fontId="3" fillId="2" borderId="86" xfId="0" applyNumberFormat="1" applyFont="1" applyFill="1" applyBorder="1" applyAlignment="1" applyProtection="1">
      <alignment horizontal="right" vertical="center"/>
    </xf>
    <xf numFmtId="165" fontId="6" fillId="3" borderId="15" xfId="0" applyNumberFormat="1" applyFont="1" applyFill="1" applyBorder="1" applyAlignment="1" applyProtection="1">
      <alignment horizontal="left"/>
    </xf>
    <xf numFmtId="0" fontId="17" fillId="9" borderId="16" xfId="0" applyFont="1" applyFill="1" applyBorder="1" applyAlignment="1" applyProtection="1">
      <alignment horizontal="left" vertical="center" wrapText="1" indent="1"/>
    </xf>
    <xf numFmtId="165" fontId="6" fillId="3" borderId="61" xfId="0" applyNumberFormat="1" applyFont="1" applyFill="1" applyBorder="1" applyAlignment="1" applyProtection="1"/>
    <xf numFmtId="165" fontId="6" fillId="3" borderId="60" xfId="0" applyNumberFormat="1" applyFont="1" applyFill="1" applyBorder="1" applyAlignment="1" applyProtection="1"/>
    <xf numFmtId="165" fontId="6" fillId="3" borderId="80" xfId="0" applyNumberFormat="1" applyFont="1" applyFill="1" applyBorder="1" applyAlignment="1" applyProtection="1">
      <alignment horizontal="right"/>
    </xf>
    <xf numFmtId="0" fontId="3" fillId="0" borderId="16" xfId="0" applyFont="1" applyBorder="1" applyAlignment="1" applyProtection="1">
      <alignment horizontal="left" vertical="center" wrapText="1" indent="3"/>
    </xf>
    <xf numFmtId="165" fontId="3" fillId="9" borderId="61" xfId="0" applyNumberFormat="1" applyFont="1" applyFill="1" applyBorder="1" applyAlignment="1" applyProtection="1">
      <alignment vertical="center" wrapText="1"/>
      <protection locked="0"/>
    </xf>
    <xf numFmtId="165" fontId="3" fillId="2" borderId="63" xfId="0" applyNumberFormat="1" applyFont="1" applyFill="1" applyBorder="1" applyAlignment="1" applyProtection="1">
      <alignment horizontal="right" vertical="center"/>
    </xf>
    <xf numFmtId="165" fontId="3" fillId="2" borderId="70" xfId="0" applyNumberFormat="1" applyFont="1" applyFill="1" applyBorder="1" applyAlignment="1" applyProtection="1">
      <alignment horizontal="right" vertical="center"/>
    </xf>
    <xf numFmtId="165" fontId="3" fillId="2" borderId="65" xfId="0" applyNumberFormat="1" applyFont="1" applyFill="1" applyBorder="1" applyAlignment="1" applyProtection="1">
      <alignment horizontal="right" vertical="center"/>
    </xf>
    <xf numFmtId="165" fontId="3" fillId="2" borderId="64" xfId="0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left" vertical="center" wrapText="1" indent="3"/>
    </xf>
    <xf numFmtId="0" fontId="3" fillId="0" borderId="16" xfId="0" applyFont="1" applyBorder="1" applyAlignment="1" applyProtection="1">
      <alignment horizontal="left" vertical="center" wrapText="1" indent="1"/>
    </xf>
    <xf numFmtId="0" fontId="3" fillId="0" borderId="91" xfId="0" applyFont="1" applyBorder="1" applyAlignment="1" applyProtection="1">
      <alignment horizontal="left" vertical="center" wrapText="1" indent="1"/>
    </xf>
    <xf numFmtId="165" fontId="3" fillId="6" borderId="92" xfId="0" applyNumberFormat="1" applyFont="1" applyFill="1" applyBorder="1" applyAlignment="1" applyProtection="1">
      <alignment vertical="center" wrapText="1"/>
      <protection locked="0"/>
    </xf>
    <xf numFmtId="165" fontId="3" fillId="2" borderId="42" xfId="0" applyNumberFormat="1" applyFont="1" applyFill="1" applyBorder="1" applyAlignment="1" applyProtection="1">
      <alignment horizontal="right" vertical="center"/>
    </xf>
    <xf numFmtId="165" fontId="3" fillId="2" borderId="93" xfId="0" applyNumberFormat="1" applyFont="1" applyFill="1" applyBorder="1" applyAlignment="1" applyProtection="1">
      <alignment horizontal="right" vertical="center"/>
    </xf>
    <xf numFmtId="165" fontId="3" fillId="2" borderId="28" xfId="0" applyNumberFormat="1" applyFont="1" applyFill="1" applyBorder="1" applyAlignment="1" applyProtection="1">
      <alignment horizontal="right" vertical="center"/>
    </xf>
    <xf numFmtId="165" fontId="3" fillId="2" borderId="44" xfId="0" applyNumberFormat="1" applyFont="1" applyFill="1" applyBorder="1" applyAlignment="1" applyProtection="1">
      <alignment horizontal="right" vertical="center"/>
    </xf>
    <xf numFmtId="0" fontId="6" fillId="10" borderId="77" xfId="0" applyFont="1" applyFill="1" applyBorder="1" applyAlignment="1" applyProtection="1">
      <alignment horizontal="right" wrapText="1"/>
    </xf>
    <xf numFmtId="164" fontId="6" fillId="10" borderId="79" xfId="2" applyNumberFormat="1" applyFont="1" applyFill="1" applyBorder="1" applyAlignment="1" applyProtection="1">
      <alignment horizontal="right" wrapText="1"/>
    </xf>
    <xf numFmtId="165" fontId="6" fillId="10" borderId="27" xfId="2" applyNumberFormat="1" applyFont="1" applyFill="1" applyBorder="1" applyAlignment="1" applyProtection="1">
      <alignment horizontal="right" wrapText="1"/>
    </xf>
    <xf numFmtId="165" fontId="6" fillId="10" borderId="46" xfId="2" applyNumberFormat="1" applyFont="1" applyFill="1" applyBorder="1" applyAlignment="1" applyProtection="1">
      <alignment horizontal="right" wrapText="1"/>
    </xf>
    <xf numFmtId="165" fontId="6" fillId="10" borderId="94" xfId="2" applyNumberFormat="1" applyFont="1" applyFill="1" applyBorder="1" applyAlignment="1" applyProtection="1">
      <alignment horizontal="right" wrapText="1"/>
    </xf>
    <xf numFmtId="166" fontId="7" fillId="6" borderId="95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/>
    <xf numFmtId="2" fontId="4" fillId="6" borderId="98" xfId="0" applyNumberFormat="1" applyFont="1" applyFill="1" applyBorder="1"/>
    <xf numFmtId="0" fontId="7" fillId="0" borderId="0" xfId="0" applyFont="1"/>
    <xf numFmtId="0" fontId="21" fillId="3" borderId="99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3" borderId="100" xfId="0" applyFill="1" applyBorder="1"/>
    <xf numFmtId="0" fontId="0" fillId="3" borderId="81" xfId="0" applyFill="1" applyBorder="1"/>
    <xf numFmtId="167" fontId="3" fillId="9" borderId="77" xfId="0" applyNumberFormat="1" applyFont="1" applyFill="1" applyBorder="1" applyAlignment="1" applyProtection="1">
      <alignment horizontal="right" vertical="center"/>
    </xf>
    <xf numFmtId="167" fontId="3" fillId="9" borderId="78" xfId="0" applyNumberFormat="1" applyFont="1" applyFill="1" applyBorder="1" applyAlignment="1" applyProtection="1">
      <alignment horizontal="right" vertical="center"/>
    </xf>
    <xf numFmtId="167" fontId="3" fillId="9" borderId="79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Protection="1"/>
    <xf numFmtId="43" fontId="4" fillId="2" borderId="0" xfId="1" applyFont="1" applyFill="1" applyBorder="1" applyProtection="1"/>
    <xf numFmtId="0" fontId="21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horizontal="left" vertical="center"/>
    </xf>
    <xf numFmtId="0" fontId="21" fillId="3" borderId="15" xfId="0" applyFont="1" applyFill="1" applyBorder="1" applyAlignment="1" applyProtection="1">
      <alignment horizontal="left" vertical="center"/>
    </xf>
    <xf numFmtId="10" fontId="4" fillId="2" borderId="0" xfId="0" applyNumberFormat="1" applyFont="1" applyFill="1" applyProtection="1"/>
    <xf numFmtId="164" fontId="4" fillId="2" borderId="0" xfId="0" applyNumberFormat="1" applyFont="1" applyFill="1" applyBorder="1" applyProtection="1"/>
    <xf numFmtId="169" fontId="0" fillId="0" borderId="0" xfId="0" applyNumberFormat="1" applyAlignment="1">
      <alignment vertical="center"/>
    </xf>
    <xf numFmtId="0" fontId="6" fillId="2" borderId="99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left"/>
    </xf>
    <xf numFmtId="0" fontId="7" fillId="9" borderId="104" xfId="0" applyFont="1" applyFill="1" applyBorder="1" applyAlignment="1" applyProtection="1"/>
    <xf numFmtId="0" fontId="6" fillId="2" borderId="105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13" borderId="106" xfId="0" applyFont="1" applyFill="1" applyBorder="1" applyAlignment="1" applyProtection="1">
      <alignment horizontal="centerContinuous" vertical="center"/>
    </xf>
    <xf numFmtId="0" fontId="6" fillId="13" borderId="68" xfId="0" applyFont="1" applyFill="1" applyBorder="1" applyAlignment="1" applyProtection="1">
      <alignment horizontal="centerContinuous" vertical="center"/>
    </xf>
    <xf numFmtId="0" fontId="6" fillId="13" borderId="69" xfId="0" applyFont="1" applyFill="1" applyBorder="1" applyAlignment="1" applyProtection="1">
      <alignment horizontal="centerContinuous" vertical="center"/>
    </xf>
    <xf numFmtId="0" fontId="6" fillId="13" borderId="107" xfId="0" applyFont="1" applyFill="1" applyBorder="1" applyAlignment="1" applyProtection="1">
      <alignment horizontal="centerContinuous" vertical="center"/>
    </xf>
    <xf numFmtId="0" fontId="6" fillId="13" borderId="108" xfId="0" applyFont="1" applyFill="1" applyBorder="1" applyAlignment="1" applyProtection="1">
      <alignment horizontal="centerContinuous" vertical="center"/>
    </xf>
    <xf numFmtId="0" fontId="0" fillId="13" borderId="109" xfId="0" applyFill="1" applyBorder="1" applyAlignment="1">
      <alignment horizontal="centerContinuous"/>
    </xf>
    <xf numFmtId="0" fontId="6" fillId="8" borderId="110" xfId="0" applyFont="1" applyFill="1" applyBorder="1" applyAlignment="1" applyProtection="1">
      <alignment horizontal="right" vertical="center"/>
    </xf>
    <xf numFmtId="0" fontId="6" fillId="8" borderId="111" xfId="0" applyFont="1" applyFill="1" applyBorder="1" applyAlignment="1" applyProtection="1">
      <alignment horizontal="right" vertical="center"/>
    </xf>
    <xf numFmtId="0" fontId="6" fillId="12" borderId="111" xfId="0" applyFont="1" applyFill="1" applyBorder="1" applyAlignment="1" applyProtection="1">
      <alignment horizontal="right" vertical="center"/>
    </xf>
    <xf numFmtId="0" fontId="2" fillId="9" borderId="112" xfId="0" applyFont="1" applyFill="1" applyBorder="1" applyAlignment="1">
      <alignment horizontal="right"/>
    </xf>
    <xf numFmtId="167" fontId="3" fillId="14" borderId="0" xfId="0" applyNumberFormat="1" applyFont="1" applyFill="1" applyBorder="1" applyAlignment="1" applyProtection="1">
      <alignment horizontal="left" vertical="center"/>
    </xf>
    <xf numFmtId="167" fontId="3" fillId="2" borderId="77" xfId="0" applyNumberFormat="1" applyFont="1" applyFill="1" applyBorder="1" applyAlignment="1" applyProtection="1">
      <alignment horizontal="right" vertical="center"/>
    </xf>
    <xf numFmtId="167" fontId="3" fillId="2" borderId="24" xfId="0" applyNumberFormat="1" applyFont="1" applyFill="1" applyBorder="1" applyAlignment="1" applyProtection="1">
      <alignment horizontal="right" vertical="center"/>
    </xf>
    <xf numFmtId="167" fontId="3" fillId="2" borderId="113" xfId="0" applyNumberFormat="1" applyFont="1" applyFill="1" applyBorder="1" applyAlignment="1" applyProtection="1">
      <alignment horizontal="right" vertical="center"/>
    </xf>
    <xf numFmtId="167" fontId="3" fillId="2" borderId="114" xfId="0" applyNumberFormat="1" applyFont="1" applyFill="1" applyBorder="1" applyAlignment="1" applyProtection="1">
      <alignment horizontal="right" vertical="center"/>
    </xf>
    <xf numFmtId="167" fontId="3" fillId="14" borderId="0" xfId="0" applyNumberFormat="1" applyFont="1" applyFill="1" applyBorder="1" applyAlignment="1" applyProtection="1">
      <alignment horizontal="right" vertical="center"/>
    </xf>
    <xf numFmtId="0" fontId="0" fillId="9" borderId="80" xfId="0" applyFill="1" applyBorder="1"/>
    <xf numFmtId="167" fontId="3" fillId="2" borderId="42" xfId="0" applyNumberFormat="1" applyFont="1" applyFill="1" applyBorder="1" applyAlignment="1" applyProtection="1">
      <alignment horizontal="right" vertical="center"/>
    </xf>
    <xf numFmtId="167" fontId="3" fillId="2" borderId="115" xfId="0" applyNumberFormat="1" applyFont="1" applyFill="1" applyBorder="1" applyAlignment="1" applyProtection="1">
      <alignment horizontal="right" vertical="center"/>
    </xf>
    <xf numFmtId="167" fontId="3" fillId="2" borderId="66" xfId="0" applyNumberFormat="1" applyFont="1" applyFill="1" applyBorder="1" applyAlignment="1" applyProtection="1">
      <alignment horizontal="right" vertical="center"/>
    </xf>
    <xf numFmtId="167" fontId="3" fillId="2" borderId="26" xfId="0" applyNumberFormat="1" applyFont="1" applyFill="1" applyBorder="1" applyAlignment="1" applyProtection="1">
      <alignment horizontal="right" vertical="center"/>
    </xf>
    <xf numFmtId="167" fontId="3" fillId="2" borderId="116" xfId="0" applyNumberFormat="1" applyFont="1" applyFill="1" applyBorder="1" applyAlignment="1" applyProtection="1">
      <alignment horizontal="right" vertical="center"/>
    </xf>
    <xf numFmtId="167" fontId="3" fillId="14" borderId="100" xfId="0" applyNumberFormat="1" applyFont="1" applyFill="1" applyBorder="1" applyAlignment="1" applyProtection="1">
      <alignment horizontal="right" vertical="center"/>
    </xf>
    <xf numFmtId="167" fontId="3" fillId="2" borderId="117" xfId="0" applyNumberFormat="1" applyFont="1" applyFill="1" applyBorder="1" applyAlignment="1" applyProtection="1">
      <alignment horizontal="right" vertical="center"/>
    </xf>
    <xf numFmtId="167" fontId="3" fillId="2" borderId="118" xfId="0" applyNumberFormat="1" applyFont="1" applyFill="1" applyBorder="1" applyAlignment="1" applyProtection="1">
      <alignment horizontal="right" vertical="center"/>
    </xf>
    <xf numFmtId="167" fontId="3" fillId="14" borderId="119" xfId="0" applyNumberFormat="1" applyFont="1" applyFill="1" applyBorder="1" applyAlignment="1" applyProtection="1">
      <alignment horizontal="right" vertical="center"/>
    </xf>
    <xf numFmtId="167" fontId="3" fillId="2" borderId="29" xfId="0" applyNumberFormat="1" applyFont="1" applyFill="1" applyBorder="1" applyAlignment="1" applyProtection="1">
      <alignment horizontal="right" vertical="center"/>
    </xf>
    <xf numFmtId="167" fontId="3" fillId="2" borderId="43" xfId="0" applyNumberFormat="1" applyFont="1" applyFill="1" applyBorder="1" applyAlignment="1" applyProtection="1">
      <alignment horizontal="right" vertical="center"/>
    </xf>
    <xf numFmtId="167" fontId="3" fillId="2" borderId="120" xfId="0" applyNumberFormat="1" applyFont="1" applyFill="1" applyBorder="1" applyAlignment="1" applyProtection="1">
      <alignment horizontal="right" vertical="center"/>
    </xf>
    <xf numFmtId="167" fontId="3" fillId="2" borderId="79" xfId="0" applyNumberFormat="1" applyFont="1" applyFill="1" applyBorder="1" applyAlignment="1" applyProtection="1">
      <alignment horizontal="right" vertical="center"/>
    </xf>
    <xf numFmtId="0" fontId="22" fillId="15" borderId="2" xfId="0" applyFont="1" applyFill="1" applyBorder="1" applyAlignment="1" applyProtection="1"/>
    <xf numFmtId="0" fontId="22" fillId="15" borderId="3" xfId="0" applyFont="1" applyFill="1" applyBorder="1" applyAlignment="1" applyProtection="1">
      <alignment wrapText="1"/>
    </xf>
    <xf numFmtId="167" fontId="22" fillId="15" borderId="3" xfId="0" applyNumberFormat="1" applyFont="1" applyFill="1" applyBorder="1" applyAlignment="1" applyProtection="1">
      <alignment horizontal="right"/>
    </xf>
    <xf numFmtId="167" fontId="22" fillId="15" borderId="4" xfId="0" applyNumberFormat="1" applyFont="1" applyFill="1" applyBorder="1" applyAlignment="1" applyProtection="1">
      <alignment horizontal="right"/>
    </xf>
    <xf numFmtId="167" fontId="22" fillId="15" borderId="121" xfId="0" applyNumberFormat="1" applyFont="1" applyFill="1" applyBorder="1" applyAlignment="1" applyProtection="1">
      <alignment horizontal="right"/>
    </xf>
    <xf numFmtId="167" fontId="22" fillId="15" borderId="122" xfId="0" applyNumberFormat="1" applyFont="1" applyFill="1" applyBorder="1" applyAlignment="1" applyProtection="1">
      <alignment horizontal="right"/>
    </xf>
    <xf numFmtId="167" fontId="22" fillId="15" borderId="123" xfId="0" applyNumberFormat="1" applyFont="1" applyFill="1" applyBorder="1" applyAlignment="1" applyProtection="1">
      <alignment horizontal="right"/>
    </xf>
    <xf numFmtId="167" fontId="22" fillId="15" borderId="2" xfId="0" applyNumberFormat="1" applyFont="1" applyFill="1" applyBorder="1" applyAlignment="1" applyProtection="1">
      <alignment horizontal="right"/>
    </xf>
    <xf numFmtId="167" fontId="22" fillId="15" borderId="1" xfId="0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left" wrapText="1"/>
    </xf>
    <xf numFmtId="167" fontId="6" fillId="2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22" fillId="15" borderId="2" xfId="0" applyFont="1" applyFill="1" applyBorder="1" applyAlignment="1" applyProtection="1">
      <alignment vertical="center"/>
    </xf>
    <xf numFmtId="0" fontId="22" fillId="15" borderId="3" xfId="0" applyFont="1" applyFill="1" applyBorder="1" applyAlignment="1" applyProtection="1">
      <alignment vertical="center"/>
    </xf>
    <xf numFmtId="2" fontId="6" fillId="15" borderId="3" xfId="0" applyNumberFormat="1" applyFont="1" applyFill="1" applyBorder="1" applyAlignment="1" applyProtection="1">
      <alignment horizontal="right"/>
    </xf>
    <xf numFmtId="2" fontId="6" fillId="15" borderId="4" xfId="0" applyNumberFormat="1" applyFont="1" applyFill="1" applyBorder="1" applyAlignment="1" applyProtection="1">
      <alignment horizontal="right"/>
    </xf>
    <xf numFmtId="167" fontId="22" fillId="15" borderId="124" xfId="0" applyNumberFormat="1" applyFont="1" applyFill="1" applyBorder="1" applyAlignment="1" applyProtection="1">
      <alignment horizontal="right" vertical="center"/>
    </xf>
    <xf numFmtId="167" fontId="22" fillId="15" borderId="3" xfId="0" applyNumberFormat="1" applyFont="1" applyFill="1" applyBorder="1" applyAlignment="1" applyProtection="1">
      <alignment horizontal="right" vertical="center"/>
    </xf>
    <xf numFmtId="165" fontId="6" fillId="3" borderId="58" xfId="0" applyNumberFormat="1" applyFont="1" applyFill="1" applyBorder="1" applyAlignment="1" applyProtection="1">
      <alignment vertical="center"/>
    </xf>
    <xf numFmtId="165" fontId="3" fillId="6" borderId="125" xfId="0" applyNumberFormat="1" applyFont="1" applyFill="1" applyBorder="1" applyAlignment="1" applyProtection="1">
      <alignment vertical="center" wrapText="1"/>
      <protection locked="0"/>
    </xf>
    <xf numFmtId="165" fontId="6" fillId="3" borderId="126" xfId="0" applyNumberFormat="1" applyFont="1" applyFill="1" applyBorder="1" applyAlignment="1" applyProtection="1">
      <alignment vertical="center"/>
    </xf>
    <xf numFmtId="165" fontId="3" fillId="6" borderId="127" xfId="0" applyNumberFormat="1" applyFont="1" applyFill="1" applyBorder="1" applyAlignment="1" applyProtection="1">
      <alignment vertical="center" wrapText="1"/>
      <protection locked="0"/>
    </xf>
    <xf numFmtId="165" fontId="3" fillId="6" borderId="128" xfId="0" applyNumberFormat="1" applyFont="1" applyFill="1" applyBorder="1" applyAlignment="1" applyProtection="1">
      <alignment vertical="center" wrapText="1"/>
      <protection locked="0"/>
    </xf>
    <xf numFmtId="165" fontId="3" fillId="6" borderId="126" xfId="0" applyNumberFormat="1" applyFont="1" applyFill="1" applyBorder="1" applyAlignment="1" applyProtection="1">
      <alignment vertical="center" wrapText="1"/>
      <protection locked="0"/>
    </xf>
    <xf numFmtId="0" fontId="6" fillId="10" borderId="100" xfId="0" applyFont="1" applyFill="1" applyBorder="1" applyAlignment="1" applyProtection="1">
      <alignment horizontal="right" vertical="center" wrapText="1" indent="1"/>
    </xf>
    <xf numFmtId="165" fontId="6" fillId="10" borderId="129" xfId="2" applyNumberFormat="1" applyFont="1" applyFill="1" applyBorder="1" applyAlignment="1" applyProtection="1">
      <alignment horizontal="right" wrapText="1"/>
    </xf>
    <xf numFmtId="165" fontId="6" fillId="10" borderId="130" xfId="2" applyNumberFormat="1" applyFont="1" applyFill="1" applyBorder="1" applyAlignment="1" applyProtection="1">
      <alignment horizontal="right" wrapText="1"/>
    </xf>
    <xf numFmtId="165" fontId="3" fillId="9" borderId="131" xfId="0" applyNumberFormat="1" applyFont="1" applyFill="1" applyBorder="1" applyAlignment="1" applyProtection="1">
      <alignment vertical="center" wrapText="1"/>
      <protection locked="0"/>
    </xf>
    <xf numFmtId="165" fontId="3" fillId="9" borderId="102" xfId="0" applyNumberFormat="1" applyFont="1" applyFill="1" applyBorder="1" applyAlignment="1" applyProtection="1">
      <alignment vertical="center" wrapText="1"/>
      <protection locked="0"/>
    </xf>
    <xf numFmtId="165" fontId="3" fillId="6" borderId="131" xfId="0" applyNumberFormat="1" applyFont="1" applyFill="1" applyBorder="1" applyAlignment="1" applyProtection="1">
      <alignment vertical="center" wrapText="1"/>
      <protection locked="0"/>
    </xf>
    <xf numFmtId="165" fontId="3" fillId="6" borderId="102" xfId="0" applyNumberFormat="1" applyFont="1" applyFill="1" applyBorder="1" applyAlignment="1" applyProtection="1">
      <alignment vertical="center" wrapText="1"/>
      <protection locked="0"/>
    </xf>
    <xf numFmtId="165" fontId="3" fillId="6" borderId="132" xfId="0" applyNumberFormat="1" applyFont="1" applyFill="1" applyBorder="1" applyAlignment="1" applyProtection="1">
      <alignment vertical="center" wrapText="1"/>
      <protection locked="0"/>
    </xf>
    <xf numFmtId="0" fontId="3" fillId="0" borderId="133" xfId="0" applyFont="1" applyBorder="1" applyAlignment="1" applyProtection="1">
      <alignment horizontal="left" vertical="center" indent="1"/>
    </xf>
    <xf numFmtId="165" fontId="3" fillId="9" borderId="134" xfId="0" applyNumberFormat="1" applyFont="1" applyFill="1" applyBorder="1" applyAlignment="1" applyProtection="1">
      <alignment vertical="center" wrapText="1"/>
      <protection locked="0"/>
    </xf>
    <xf numFmtId="165" fontId="3" fillId="9" borderId="135" xfId="0" applyNumberFormat="1" applyFont="1" applyFill="1" applyBorder="1" applyAlignment="1" applyProtection="1">
      <alignment vertical="center" wrapText="1"/>
      <protection locked="0"/>
    </xf>
    <xf numFmtId="165" fontId="3" fillId="9" borderId="92" xfId="0" applyNumberFormat="1" applyFont="1" applyFill="1" applyBorder="1" applyAlignment="1" applyProtection="1">
      <alignment vertical="center" wrapText="1"/>
      <protection locked="0"/>
    </xf>
    <xf numFmtId="165" fontId="3" fillId="6" borderId="136" xfId="0" applyNumberFormat="1" applyFont="1" applyFill="1" applyBorder="1" applyAlignment="1" applyProtection="1">
      <alignment vertical="center" wrapText="1"/>
      <protection locked="0"/>
    </xf>
    <xf numFmtId="165" fontId="3" fillId="6" borderId="134" xfId="0" applyNumberFormat="1" applyFont="1" applyFill="1" applyBorder="1" applyAlignment="1" applyProtection="1">
      <alignment vertical="center" wrapText="1"/>
      <protection locked="0"/>
    </xf>
    <xf numFmtId="165" fontId="3" fillId="6" borderId="135" xfId="0" applyNumberFormat="1" applyFont="1" applyFill="1" applyBorder="1" applyAlignment="1" applyProtection="1">
      <alignment vertical="center" wrapText="1"/>
      <protection locked="0"/>
    </xf>
    <xf numFmtId="165" fontId="3" fillId="6" borderId="137" xfId="0" applyNumberFormat="1" applyFont="1" applyFill="1" applyBorder="1" applyAlignment="1" applyProtection="1">
      <alignment vertical="center" wrapText="1"/>
      <protection locked="0"/>
    </xf>
    <xf numFmtId="0" fontId="24" fillId="17" borderId="0" xfId="7" applyFont="1"/>
    <xf numFmtId="0" fontId="25" fillId="0" borderId="0" xfId="0" applyFont="1"/>
    <xf numFmtId="0" fontId="23" fillId="16" borderId="0" xfId="6"/>
    <xf numFmtId="164" fontId="6" fillId="3" borderId="126" xfId="0" applyNumberFormat="1" applyFont="1" applyFill="1" applyBorder="1"/>
    <xf numFmtId="164" fontId="3" fillId="6" borderId="126" xfId="0" applyNumberFormat="1" applyFont="1" applyFill="1" applyBorder="1" applyAlignment="1" applyProtection="1">
      <alignment vertical="center" wrapText="1"/>
      <protection locked="0"/>
    </xf>
    <xf numFmtId="164" fontId="3" fillId="18" borderId="126" xfId="0" applyNumberFormat="1" applyFont="1" applyFill="1" applyBorder="1" applyAlignment="1" applyProtection="1">
      <alignment vertical="center" wrapText="1"/>
      <protection locked="0"/>
    </xf>
    <xf numFmtId="164" fontId="3" fillId="18" borderId="138" xfId="0" applyNumberFormat="1" applyFont="1" applyFill="1" applyBorder="1" applyAlignment="1" applyProtection="1">
      <alignment vertical="center" wrapText="1"/>
      <protection locked="0"/>
    </xf>
    <xf numFmtId="164" fontId="3" fillId="18" borderId="21" xfId="0" applyNumberFormat="1" applyFont="1" applyFill="1" applyBorder="1" applyAlignment="1" applyProtection="1">
      <alignment horizontal="right" vertical="center" wrapText="1"/>
    </xf>
    <xf numFmtId="165" fontId="3" fillId="18" borderId="63" xfId="0" applyNumberFormat="1" applyFont="1" applyFill="1" applyBorder="1" applyAlignment="1" applyProtection="1">
      <alignment horizontal="right" vertical="center"/>
    </xf>
    <xf numFmtId="165" fontId="3" fillId="18" borderId="70" xfId="0" applyNumberFormat="1" applyFont="1" applyFill="1" applyBorder="1" applyAlignment="1" applyProtection="1">
      <alignment horizontal="right" vertical="center"/>
    </xf>
    <xf numFmtId="2" fontId="6" fillId="3" borderId="139" xfId="0" applyNumberFormat="1" applyFont="1" applyFill="1" applyBorder="1" applyAlignment="1" applyProtection="1"/>
    <xf numFmtId="165" fontId="6" fillId="3" borderId="139" xfId="0" applyNumberFormat="1" applyFont="1" applyFill="1" applyBorder="1" applyAlignment="1" applyProtection="1">
      <alignment horizontal="right"/>
    </xf>
    <xf numFmtId="170" fontId="4" fillId="2" borderId="0" xfId="0" applyNumberFormat="1" applyFont="1" applyFill="1" applyBorder="1" applyProtection="1"/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7" fillId="8" borderId="36" xfId="0" applyFont="1" applyFill="1" applyBorder="1" applyAlignment="1" applyProtection="1">
      <alignment horizontal="center"/>
    </xf>
    <xf numFmtId="0" fontId="7" fillId="8" borderId="34" xfId="0" applyFont="1" applyFill="1" applyBorder="1" applyAlignment="1" applyProtection="1">
      <alignment horizontal="center"/>
    </xf>
    <xf numFmtId="0" fontId="7" fillId="8" borderId="37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38" xfId="0" applyFont="1" applyFill="1" applyBorder="1" applyAlignment="1" applyProtection="1">
      <alignment horizontal="center"/>
    </xf>
    <xf numFmtId="0" fontId="7" fillId="8" borderId="39" xfId="0" applyFont="1" applyFill="1" applyBorder="1" applyAlignment="1" applyProtection="1">
      <alignment horizontal="center"/>
    </xf>
    <xf numFmtId="0" fontId="7" fillId="8" borderId="40" xfId="0" applyFont="1" applyFill="1" applyBorder="1" applyAlignment="1" applyProtection="1">
      <alignment horizontal="center"/>
    </xf>
    <xf numFmtId="0" fontId="7" fillId="8" borderId="41" xfId="0" applyFont="1" applyFill="1" applyBorder="1" applyAlignment="1" applyProtection="1">
      <alignment horizontal="center"/>
    </xf>
    <xf numFmtId="164" fontId="6" fillId="4" borderId="6" xfId="0" applyNumberFormat="1" applyFont="1" applyFill="1" applyBorder="1" applyAlignment="1" applyProtection="1">
      <alignment horizontal="center" vertical="center"/>
    </xf>
    <xf numFmtId="164" fontId="6" fillId="4" borderId="7" xfId="0" applyNumberFormat="1" applyFont="1" applyFill="1" applyBorder="1" applyAlignment="1" applyProtection="1">
      <alignment horizontal="center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8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/>
    </xf>
    <xf numFmtId="0" fontId="3" fillId="2" borderId="64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>
      <alignment horizontal="center"/>
    </xf>
    <xf numFmtId="0" fontId="20" fillId="11" borderId="87" xfId="0" applyFont="1" applyFill="1" applyBorder="1" applyAlignment="1">
      <alignment horizontal="center" vertical="center" wrapText="1"/>
    </xf>
    <xf numFmtId="0" fontId="20" fillId="11" borderId="88" xfId="0" applyFont="1" applyFill="1" applyBorder="1" applyAlignment="1">
      <alignment horizontal="center" vertical="center" wrapText="1"/>
    </xf>
    <xf numFmtId="0" fontId="20" fillId="11" borderId="89" xfId="0" applyFont="1" applyFill="1" applyBorder="1" applyAlignment="1">
      <alignment horizontal="center" vertical="center" wrapText="1"/>
    </xf>
    <xf numFmtId="0" fontId="20" fillId="11" borderId="90" xfId="0" applyFont="1" applyFill="1" applyBorder="1" applyAlignment="1">
      <alignment horizontal="center" vertical="center" wrapText="1"/>
    </xf>
    <xf numFmtId="0" fontId="20" fillId="11" borderId="96" xfId="0" applyFont="1" applyFill="1" applyBorder="1" applyAlignment="1">
      <alignment horizontal="center" vertical="center" wrapText="1"/>
    </xf>
    <xf numFmtId="0" fontId="20" fillId="11" borderId="97" xfId="0" applyFont="1" applyFill="1" applyBorder="1" applyAlignment="1">
      <alignment horizontal="center" vertical="center" wrapText="1"/>
    </xf>
    <xf numFmtId="0" fontId="7" fillId="8" borderId="101" xfId="0" applyFont="1" applyFill="1" applyBorder="1" applyAlignment="1" applyProtection="1">
      <alignment horizontal="center" vertical="center"/>
    </xf>
    <xf numFmtId="0" fontId="7" fillId="8" borderId="102" xfId="0" applyFont="1" applyFill="1" applyBorder="1" applyAlignment="1" applyProtection="1">
      <alignment horizontal="center" vertical="center"/>
    </xf>
    <xf numFmtId="0" fontId="7" fillId="12" borderId="82" xfId="0" applyFont="1" applyFill="1" applyBorder="1" applyAlignment="1" applyProtection="1">
      <alignment horizontal="center" vertical="center" wrapText="1"/>
    </xf>
    <xf numFmtId="0" fontId="7" fillId="12" borderId="103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/>
    </xf>
    <xf numFmtId="0" fontId="3" fillId="2" borderId="86" xfId="0" applyFont="1" applyFill="1" applyBorder="1" applyAlignment="1" applyProtection="1">
      <alignment horizontal="center"/>
    </xf>
  </cellXfs>
  <cellStyles count="8">
    <cellStyle name="Accent2" xfId="6" builtinId="33"/>
    <cellStyle name="Accent6" xfId="7" builtinId="49"/>
    <cellStyle name="Comma" xfId="1" builtinId="3"/>
    <cellStyle name="Normal" xfId="0" builtinId="0"/>
    <cellStyle name="Normal 10" xfId="3" xr:uid="{00000000-0005-0000-0000-000002000000}"/>
    <cellStyle name="Normal 3 5" xfId="5" xr:uid="{00000000-0005-0000-0000-000003000000}"/>
    <cellStyle name="Percent" xfId="2" builtinId="5"/>
    <cellStyle name="TableLvl3" xfId="4" xr:uid="{00000000-0005-0000-0000-000005000000}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3A2F-57AC-41E5-B035-3DD3F4B59A4F}">
  <dimension ref="B4:D23"/>
  <sheetViews>
    <sheetView workbookViewId="0">
      <selection activeCell="C9" sqref="C9"/>
    </sheetView>
  </sheetViews>
  <sheetFormatPr defaultRowHeight="15" x14ac:dyDescent="0.25"/>
  <cols>
    <col min="2" max="2" width="20.85546875" customWidth="1"/>
    <col min="3" max="3" width="73.140625" bestFit="1" customWidth="1"/>
    <col min="4" max="4" width="29" bestFit="1" customWidth="1"/>
  </cols>
  <sheetData>
    <row r="4" spans="2:4" ht="18.75" x14ac:dyDescent="0.3">
      <c r="B4" s="237" t="s">
        <v>62</v>
      </c>
      <c r="C4" s="237" t="s">
        <v>61</v>
      </c>
      <c r="D4" s="237" t="s">
        <v>60</v>
      </c>
    </row>
    <row r="6" spans="2:4" x14ac:dyDescent="0.25">
      <c r="B6" t="s">
        <v>73</v>
      </c>
      <c r="C6" t="s">
        <v>63</v>
      </c>
      <c r="D6" t="s">
        <v>70</v>
      </c>
    </row>
    <row r="7" spans="2:4" x14ac:dyDescent="0.25">
      <c r="B7" t="s">
        <v>72</v>
      </c>
      <c r="C7" t="s">
        <v>71</v>
      </c>
      <c r="D7" t="s">
        <v>70</v>
      </c>
    </row>
    <row r="9" spans="2:4" x14ac:dyDescent="0.25">
      <c r="B9" t="s">
        <v>69</v>
      </c>
      <c r="C9" t="s">
        <v>68</v>
      </c>
      <c r="D9" t="s">
        <v>67</v>
      </c>
    </row>
    <row r="11" spans="2:4" x14ac:dyDescent="0.25">
      <c r="B11" t="s">
        <v>66</v>
      </c>
      <c r="C11" t="s">
        <v>65</v>
      </c>
      <c r="D11" t="s">
        <v>64</v>
      </c>
    </row>
    <row r="16" spans="2:4" x14ac:dyDescent="0.25">
      <c r="B16" s="239" t="s">
        <v>74</v>
      </c>
      <c r="C16" s="239"/>
      <c r="D16" s="239"/>
    </row>
    <row r="17" spans="2:4" s="238" customFormat="1" x14ac:dyDescent="0.25">
      <c r="B17" s="239" t="s">
        <v>62</v>
      </c>
      <c r="C17" s="239" t="s">
        <v>61</v>
      </c>
      <c r="D17" s="239" t="s">
        <v>60</v>
      </c>
    </row>
    <row r="19" spans="2:4" x14ac:dyDescent="0.25">
      <c r="B19" t="s">
        <v>75</v>
      </c>
      <c r="C19" t="s">
        <v>76</v>
      </c>
    </row>
    <row r="20" spans="2:4" x14ac:dyDescent="0.25">
      <c r="B20" t="s">
        <v>77</v>
      </c>
      <c r="C20" t="s">
        <v>78</v>
      </c>
    </row>
    <row r="22" spans="2:4" x14ac:dyDescent="0.25">
      <c r="B22" t="s">
        <v>79</v>
      </c>
      <c r="C22" t="s">
        <v>80</v>
      </c>
    </row>
    <row r="23" spans="2:4" x14ac:dyDescent="0.25">
      <c r="B23" t="s">
        <v>81</v>
      </c>
      <c r="C23" t="s">
        <v>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Z67"/>
  <sheetViews>
    <sheetView tabSelected="1" zoomScale="80" zoomScaleNormal="80" workbookViewId="0">
      <selection activeCell="J34" sqref="J34"/>
    </sheetView>
  </sheetViews>
  <sheetFormatPr defaultColWidth="9.140625" defaultRowHeight="15" x14ac:dyDescent="0.25"/>
  <cols>
    <col min="1" max="1" width="17.28515625" style="1" customWidth="1"/>
    <col min="2" max="2" width="65.7109375" style="3" customWidth="1"/>
    <col min="3" max="23" width="12.28515625" style="3" customWidth="1"/>
    <col min="24" max="16384" width="9.140625" style="3"/>
  </cols>
  <sheetData>
    <row r="1" spans="1:286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86" customFormat="1" ht="16.5" thickBot="1" x14ac:dyDescent="0.3">
      <c r="A2" s="1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286" s="9" customFormat="1" ht="15.75" x14ac:dyDescent="0.25">
      <c r="A3" s="1"/>
      <c r="B3" s="8"/>
      <c r="C3" s="261" t="s">
        <v>1</v>
      </c>
      <c r="D3" s="262"/>
      <c r="E3" s="262"/>
      <c r="F3" s="262"/>
      <c r="G3" s="262"/>
      <c r="H3" s="262"/>
      <c r="I3" s="262"/>
      <c r="J3" s="262"/>
      <c r="K3" s="262"/>
      <c r="L3" s="262"/>
      <c r="M3" s="262" t="s">
        <v>2</v>
      </c>
      <c r="N3" s="26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286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286" x14ac:dyDescent="0.25">
      <c r="B5" s="13" t="s">
        <v>15</v>
      </c>
      <c r="C5" s="14"/>
      <c r="D5" s="15">
        <v>172.1</v>
      </c>
      <c r="E5" s="16">
        <v>178.3</v>
      </c>
      <c r="F5" s="17">
        <v>180.4</v>
      </c>
      <c r="G5" s="18"/>
      <c r="H5" s="18"/>
      <c r="I5" s="18"/>
      <c r="J5" s="19"/>
      <c r="K5" s="19"/>
      <c r="L5" s="19"/>
      <c r="M5" s="20"/>
      <c r="N5" s="21"/>
    </row>
    <row r="6" spans="1:286" x14ac:dyDescent="0.25">
      <c r="B6" s="22" t="s">
        <v>16</v>
      </c>
      <c r="C6" s="23"/>
      <c r="D6" s="24"/>
      <c r="E6" s="25">
        <v>99.2</v>
      </c>
      <c r="F6" s="25">
        <v>100.4</v>
      </c>
      <c r="G6" s="25">
        <v>102.8</v>
      </c>
      <c r="H6" s="25">
        <v>105.9</v>
      </c>
      <c r="I6" s="25">
        <v>107.5</v>
      </c>
      <c r="J6" s="25">
        <v>108.6</v>
      </c>
      <c r="K6" s="26">
        <v>110.7</v>
      </c>
      <c r="L6" s="26">
        <v>113</v>
      </c>
      <c r="M6" s="26">
        <v>114.8</v>
      </c>
      <c r="N6" s="244">
        <f>M6*1.0175</f>
        <v>116.80900000000001</v>
      </c>
      <c r="P6" s="3" t="s">
        <v>83</v>
      </c>
    </row>
    <row r="7" spans="1:286" x14ac:dyDescent="0.25">
      <c r="B7" s="27" t="s">
        <v>17</v>
      </c>
      <c r="C7" s="28"/>
      <c r="D7" s="29"/>
      <c r="E7" s="30">
        <f t="shared" ref="E7:F7" si="0">E5/D5-1</f>
        <v>3.6025566531086683E-2</v>
      </c>
      <c r="F7" s="30">
        <f t="shared" si="0"/>
        <v>1.1777902411665764E-2</v>
      </c>
      <c r="G7" s="30">
        <f t="shared" ref="G7:N7" si="1">+G6/F6-1</f>
        <v>2.3904382470119501E-2</v>
      </c>
      <c r="H7" s="30">
        <f t="shared" si="1"/>
        <v>3.0155642023346418E-2</v>
      </c>
      <c r="I7" s="30">
        <f t="shared" si="1"/>
        <v>1.5108593012275628E-2</v>
      </c>
      <c r="J7" s="30">
        <f t="shared" si="1"/>
        <v>1.0232558139534831E-2</v>
      </c>
      <c r="K7" s="30">
        <f t="shared" si="1"/>
        <v>1.9337016574585641E-2</v>
      </c>
      <c r="L7" s="30">
        <f t="shared" si="1"/>
        <v>2.0776874435411097E-2</v>
      </c>
      <c r="M7" s="30">
        <f t="shared" si="1"/>
        <v>1.5929203539823078E-2</v>
      </c>
      <c r="N7" s="31">
        <f t="shared" si="1"/>
        <v>1.7500000000000071E-2</v>
      </c>
    </row>
    <row r="8" spans="1:286" ht="15.75" thickBot="1" x14ac:dyDescent="0.3">
      <c r="B8" s="32" t="s">
        <v>18</v>
      </c>
      <c r="C8" s="33"/>
      <c r="D8" s="34">
        <f>E8/(1+E7)</f>
        <v>0.81997713818599627</v>
      </c>
      <c r="E8" s="35">
        <f t="shared" ref="E8:M8" si="2">F8/(1+F7)</f>
        <v>0.84951727913168595</v>
      </c>
      <c r="F8" s="35">
        <f t="shared" si="2"/>
        <v>0.85952281074232273</v>
      </c>
      <c r="G8" s="35">
        <f t="shared" si="2"/>
        <v>0.88006917275209939</v>
      </c>
      <c r="H8" s="35">
        <f t="shared" si="2"/>
        <v>0.90660822368139438</v>
      </c>
      <c r="I8" s="35">
        <f t="shared" si="2"/>
        <v>0.92030579835457871</v>
      </c>
      <c r="J8" s="35">
        <f t="shared" si="2"/>
        <v>0.92972288094239297</v>
      </c>
      <c r="K8" s="35">
        <f t="shared" si="2"/>
        <v>0.94770094770094748</v>
      </c>
      <c r="L8" s="35">
        <f t="shared" si="2"/>
        <v>0.96739121129365013</v>
      </c>
      <c r="M8" s="35">
        <f t="shared" si="2"/>
        <v>0.98280098280098271</v>
      </c>
      <c r="N8" s="36">
        <v>1</v>
      </c>
    </row>
    <row r="9" spans="1:28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8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8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86" s="39" customFormat="1" ht="18.75" x14ac:dyDescent="0.3">
      <c r="A12" s="1"/>
      <c r="B12" s="37" t="s">
        <v>19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86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86" customFormat="1" ht="15.75" thickBot="1" x14ac:dyDescent="0.3">
      <c r="A14" s="1"/>
      <c r="B14" s="40" t="s">
        <v>20</v>
      </c>
      <c r="C14" s="4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</row>
    <row r="15" spans="1:286" s="46" customFormat="1" ht="16.5" thickBot="1" x14ac:dyDescent="0.3">
      <c r="A15" s="1"/>
      <c r="B15" s="42" t="s">
        <v>21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4"/>
      <c r="O15" s="44"/>
      <c r="P15" s="44"/>
      <c r="Q15" s="44"/>
      <c r="R15" s="44"/>
      <c r="S15" s="44"/>
      <c r="T15" s="45"/>
      <c r="U15" s="3"/>
      <c r="V15" s="3"/>
      <c r="W15" s="3"/>
      <c r="X15" s="3"/>
      <c r="Y15" s="3"/>
      <c r="Z15" s="3"/>
    </row>
    <row r="16" spans="1:286" x14ac:dyDescent="0.25">
      <c r="B16" s="2"/>
      <c r="C16" s="264" t="s">
        <v>22</v>
      </c>
      <c r="D16" s="265"/>
      <c r="E16" s="265"/>
      <c r="F16" s="265"/>
      <c r="G16" s="266"/>
      <c r="H16" s="267" t="s">
        <v>23</v>
      </c>
      <c r="I16" s="265"/>
      <c r="J16" s="265"/>
      <c r="K16" s="265"/>
      <c r="L16" s="268"/>
      <c r="M16" s="47"/>
      <c r="N16" s="269" t="s">
        <v>24</v>
      </c>
      <c r="O16" s="270"/>
      <c r="P16" s="270"/>
      <c r="Q16" s="270"/>
      <c r="R16" s="270"/>
      <c r="S16" s="270"/>
      <c r="T16" s="271"/>
    </row>
    <row r="17" spans="1:29" ht="15.75" thickBot="1" x14ac:dyDescent="0.3">
      <c r="B17" s="2"/>
      <c r="C17" s="250" t="s">
        <v>25</v>
      </c>
      <c r="D17" s="251"/>
      <c r="E17" s="251"/>
      <c r="F17" s="251"/>
      <c r="G17" s="252"/>
      <c r="H17" s="253" t="s">
        <v>26</v>
      </c>
      <c r="I17" s="254"/>
      <c r="J17" s="254"/>
      <c r="K17" s="254"/>
      <c r="L17" s="255"/>
      <c r="M17" s="47"/>
      <c r="N17" s="256" t="s">
        <v>25</v>
      </c>
      <c r="O17" s="257"/>
      <c r="P17" s="258" t="s">
        <v>26</v>
      </c>
      <c r="Q17" s="259"/>
      <c r="R17" s="259"/>
      <c r="S17" s="259"/>
      <c r="T17" s="260"/>
    </row>
    <row r="18" spans="1:29" ht="15.75" thickBot="1" x14ac:dyDescent="0.3">
      <c r="B18" s="2"/>
      <c r="C18" s="48" t="s">
        <v>5</v>
      </c>
      <c r="D18" s="49" t="s">
        <v>6</v>
      </c>
      <c r="E18" s="49" t="s">
        <v>7</v>
      </c>
      <c r="F18" s="49" t="s">
        <v>8</v>
      </c>
      <c r="G18" s="50" t="s">
        <v>9</v>
      </c>
      <c r="H18" s="51" t="s">
        <v>10</v>
      </c>
      <c r="I18" s="52" t="s">
        <v>11</v>
      </c>
      <c r="J18" s="52" t="s">
        <v>12</v>
      </c>
      <c r="K18" s="52" t="s">
        <v>13</v>
      </c>
      <c r="L18" s="53" t="s">
        <v>14</v>
      </c>
      <c r="M18" s="2"/>
      <c r="N18" s="54" t="str">
        <f>dms_PRCP_BaseYear</f>
        <v>2013-14</v>
      </c>
      <c r="O18" s="55" t="s">
        <v>9</v>
      </c>
      <c r="P18" s="56" t="s">
        <v>10</v>
      </c>
      <c r="Q18" s="56" t="s">
        <v>11</v>
      </c>
      <c r="R18" s="56" t="s">
        <v>12</v>
      </c>
      <c r="S18" s="56" t="s">
        <v>13</v>
      </c>
      <c r="T18" s="57" t="s">
        <v>14</v>
      </c>
    </row>
    <row r="19" spans="1:29" x14ac:dyDescent="0.25">
      <c r="B19" s="58" t="s">
        <v>27</v>
      </c>
      <c r="C19" s="224"/>
      <c r="D19" s="225"/>
      <c r="E19" s="225"/>
      <c r="F19" s="225">
        <v>203.87663580167563</v>
      </c>
      <c r="G19" s="216">
        <v>207.98006981661845</v>
      </c>
      <c r="H19" s="226">
        <v>243.4477003637104</v>
      </c>
      <c r="I19" s="227">
        <v>252.21103472744821</v>
      </c>
      <c r="J19" s="227">
        <v>252.10740800605635</v>
      </c>
      <c r="K19" s="227">
        <v>255.38388251908367</v>
      </c>
      <c r="L19" s="228">
        <v>258.47459679417227</v>
      </c>
      <c r="M19" s="2"/>
      <c r="N19" s="63">
        <f>+LOOKUP(dms_PRCP_BaseYear,C$18:G$18,C19:G19)/$D$8</f>
        <v>248.63697572435257</v>
      </c>
      <c r="O19" s="64">
        <f t="shared" ref="O19:O27" si="3">+G19/$D$8</f>
        <v>253.64130306940595</v>
      </c>
      <c r="P19" s="65">
        <f>+H19/$I$8</f>
        <v>264.52913890032232</v>
      </c>
      <c r="Q19" s="66">
        <f>+I19/$I$8</f>
        <v>274.05133726026514</v>
      </c>
      <c r="R19" s="66">
        <f>+J19/$I$8</f>
        <v>273.93873694678547</v>
      </c>
      <c r="S19" s="66">
        <f>+K19/$I$8</f>
        <v>277.49893891322466</v>
      </c>
      <c r="T19" s="67">
        <f>+L19/$I$8</f>
        <v>280.85729466912068</v>
      </c>
    </row>
    <row r="20" spans="1:29" x14ac:dyDescent="0.25">
      <c r="B20" s="68" t="s">
        <v>28</v>
      </c>
      <c r="C20" s="69"/>
      <c r="D20" s="70"/>
      <c r="E20" s="70"/>
      <c r="F20" s="70"/>
      <c r="G20" s="217"/>
      <c r="H20" s="215"/>
      <c r="I20" s="71"/>
      <c r="J20" s="71"/>
      <c r="K20" s="71"/>
      <c r="L20" s="72"/>
      <c r="M20" s="2"/>
      <c r="N20" s="73"/>
      <c r="O20" s="74"/>
      <c r="P20" s="75"/>
      <c r="Q20" s="76"/>
      <c r="R20" s="76"/>
      <c r="S20" s="76"/>
      <c r="T20" s="77"/>
    </row>
    <row r="21" spans="1:29" x14ac:dyDescent="0.25">
      <c r="B21" s="78" t="s">
        <v>29</v>
      </c>
      <c r="C21" s="79"/>
      <c r="D21" s="80"/>
      <c r="E21" s="80"/>
      <c r="F21" s="81">
        <v>-1.786010467087866</v>
      </c>
      <c r="G21" s="218">
        <v>-1.8468232500418846</v>
      </c>
      <c r="H21" s="91">
        <v>-1.9040751885973997</v>
      </c>
      <c r="I21" s="84">
        <v>-1.9981032195254735</v>
      </c>
      <c r="J21" s="84">
        <v>-2.0526217838193017</v>
      </c>
      <c r="K21" s="84">
        <v>-2.0977861146717847</v>
      </c>
      <c r="L21" s="85">
        <v>-2.1370606424913468</v>
      </c>
      <c r="M21" s="2"/>
      <c r="N21" s="86">
        <f t="shared" ref="N21:N26" si="4">+LOOKUP(dms_PRCP_BaseYear,C$18:G$18,C21:G21)/$D$8</f>
        <v>-2.1781222718464908</v>
      </c>
      <c r="O21" s="87">
        <f t="shared" si="3"/>
        <v>-2.252286269989844</v>
      </c>
      <c r="P21" s="88">
        <f>H21/$I$8</f>
        <v>-2.0689592437662667</v>
      </c>
      <c r="Q21" s="88">
        <f t="shared" ref="Q21:T27" si="5">I21/$I$8</f>
        <v>-2.1711296648330332</v>
      </c>
      <c r="R21" s="88">
        <f t="shared" si="5"/>
        <v>-2.2303692832199893</v>
      </c>
      <c r="S21" s="88">
        <f t="shared" si="5"/>
        <v>-2.2794446350576423</v>
      </c>
      <c r="T21" s="89">
        <f t="shared" si="5"/>
        <v>-2.3221201543141561</v>
      </c>
    </row>
    <row r="22" spans="1:29" x14ac:dyDescent="0.25">
      <c r="B22" s="78" t="s">
        <v>30</v>
      </c>
      <c r="C22" s="79"/>
      <c r="D22" s="80"/>
      <c r="E22" s="90"/>
      <c r="F22" s="59">
        <v>-1.2</v>
      </c>
      <c r="G22" s="219">
        <v>-1.3</v>
      </c>
      <c r="H22" s="91"/>
      <c r="I22" s="84"/>
      <c r="J22" s="84"/>
      <c r="K22" s="84"/>
      <c r="L22" s="85"/>
      <c r="M22" s="2"/>
      <c r="N22" s="86">
        <f t="shared" si="4"/>
        <v>-1.4634554356658207</v>
      </c>
      <c r="O22" s="87">
        <f t="shared" si="3"/>
        <v>-1.5854100553046391</v>
      </c>
      <c r="P22" s="88">
        <f t="shared" ref="P22:P27" si="6">H22/$I$8</f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9">
        <f t="shared" si="5"/>
        <v>0</v>
      </c>
    </row>
    <row r="23" spans="1:29" x14ac:dyDescent="0.25">
      <c r="B23" s="92" t="s">
        <v>31</v>
      </c>
      <c r="C23" s="79"/>
      <c r="D23" s="80"/>
      <c r="E23" s="80"/>
      <c r="F23" s="59"/>
      <c r="G23" s="219"/>
      <c r="H23" s="91"/>
      <c r="I23" s="84"/>
      <c r="J23" s="84"/>
      <c r="K23" s="84"/>
      <c r="L23" s="85"/>
      <c r="M23" s="2"/>
      <c r="N23" s="86">
        <f t="shared" si="4"/>
        <v>0</v>
      </c>
      <c r="O23" s="87">
        <f t="shared" si="3"/>
        <v>0</v>
      </c>
      <c r="P23" s="88">
        <f t="shared" si="6"/>
        <v>0</v>
      </c>
      <c r="Q23" s="88">
        <f t="shared" si="5"/>
        <v>0</v>
      </c>
      <c r="R23" s="88">
        <f t="shared" si="5"/>
        <v>0</v>
      </c>
      <c r="S23" s="88">
        <f t="shared" si="5"/>
        <v>0</v>
      </c>
      <c r="T23" s="89">
        <f t="shared" si="5"/>
        <v>0</v>
      </c>
    </row>
    <row r="24" spans="1:29" x14ac:dyDescent="0.25">
      <c r="B24" s="93" t="s">
        <v>32</v>
      </c>
      <c r="C24" s="79"/>
      <c r="D24" s="80"/>
      <c r="E24" s="80"/>
      <c r="F24" s="80">
        <v>-0.6</v>
      </c>
      <c r="G24" s="220">
        <v>-0.6</v>
      </c>
      <c r="H24" s="91"/>
      <c r="I24" s="84"/>
      <c r="J24" s="84"/>
      <c r="K24" s="84"/>
      <c r="L24" s="85"/>
      <c r="M24" s="2"/>
      <c r="N24" s="86">
        <f t="shared" si="4"/>
        <v>-0.73172771783291035</v>
      </c>
      <c r="O24" s="87">
        <f t="shared" si="3"/>
        <v>-0.73172771783291035</v>
      </c>
      <c r="P24" s="88">
        <f t="shared" si="6"/>
        <v>0</v>
      </c>
      <c r="Q24" s="88">
        <f t="shared" si="5"/>
        <v>0</v>
      </c>
      <c r="R24" s="88">
        <f t="shared" si="5"/>
        <v>0</v>
      </c>
      <c r="S24" s="88">
        <f t="shared" si="5"/>
        <v>0</v>
      </c>
      <c r="T24" s="89">
        <f t="shared" si="5"/>
        <v>0</v>
      </c>
    </row>
    <row r="25" spans="1:29" x14ac:dyDescent="0.25">
      <c r="B25" s="95" t="s">
        <v>33</v>
      </c>
      <c r="C25" s="79"/>
      <c r="D25" s="80"/>
      <c r="E25" s="80"/>
      <c r="F25" s="80"/>
      <c r="G25" s="220"/>
      <c r="H25" s="91"/>
      <c r="I25" s="84"/>
      <c r="J25" s="84"/>
      <c r="K25" s="84"/>
      <c r="L25" s="85"/>
      <c r="M25" s="2"/>
      <c r="N25" s="86">
        <f t="shared" si="4"/>
        <v>0</v>
      </c>
      <c r="O25" s="87">
        <f t="shared" si="3"/>
        <v>0</v>
      </c>
      <c r="P25" s="88">
        <f t="shared" si="6"/>
        <v>0</v>
      </c>
      <c r="Q25" s="88">
        <f t="shared" si="5"/>
        <v>0</v>
      </c>
      <c r="R25" s="88">
        <f t="shared" si="5"/>
        <v>0</v>
      </c>
      <c r="S25" s="88">
        <f t="shared" si="5"/>
        <v>0</v>
      </c>
      <c r="T25" s="89">
        <f t="shared" si="5"/>
        <v>0</v>
      </c>
    </row>
    <row r="26" spans="1:29" x14ac:dyDescent="0.25">
      <c r="B26" s="95" t="s">
        <v>34</v>
      </c>
      <c r="C26" s="79"/>
      <c r="D26" s="80"/>
      <c r="E26" s="80"/>
      <c r="F26" s="81"/>
      <c r="G26" s="218"/>
      <c r="H26" s="91"/>
      <c r="I26" s="84"/>
      <c r="J26" s="84"/>
      <c r="K26" s="84"/>
      <c r="L26" s="85"/>
      <c r="M26" s="2"/>
      <c r="N26" s="86">
        <f t="shared" si="4"/>
        <v>0</v>
      </c>
      <c r="O26" s="87">
        <f t="shared" si="3"/>
        <v>0</v>
      </c>
      <c r="P26" s="88">
        <f t="shared" si="6"/>
        <v>0</v>
      </c>
      <c r="Q26" s="88">
        <f t="shared" si="5"/>
        <v>0</v>
      </c>
      <c r="R26" s="88">
        <f t="shared" si="5"/>
        <v>0</v>
      </c>
      <c r="S26" s="88">
        <f t="shared" si="5"/>
        <v>0</v>
      </c>
      <c r="T26" s="89">
        <f t="shared" si="5"/>
        <v>0</v>
      </c>
    </row>
    <row r="27" spans="1:29" ht="15.75" thickBot="1" x14ac:dyDescent="0.3">
      <c r="B27" s="229" t="s">
        <v>35</v>
      </c>
      <c r="C27" s="230"/>
      <c r="D27" s="231"/>
      <c r="E27" s="232"/>
      <c r="F27" s="231">
        <v>10.309782436841957</v>
      </c>
      <c r="G27" s="233">
        <v>8.2477628310141817</v>
      </c>
      <c r="H27" s="234"/>
      <c r="I27" s="235"/>
      <c r="J27" s="235"/>
      <c r="K27" s="235"/>
      <c r="L27" s="236"/>
      <c r="M27" s="2"/>
      <c r="N27" s="96">
        <f t="shared" ref="N27" si="7">+LOOKUP(dms_PRCP_BaseYear,C$18:G$18,C27:G27)/$D$8</f>
        <v>12.57325595644031</v>
      </c>
      <c r="O27" s="97">
        <f t="shared" si="3"/>
        <v>10.058527789275185</v>
      </c>
      <c r="P27" s="98">
        <f t="shared" si="6"/>
        <v>0</v>
      </c>
      <c r="Q27" s="98">
        <f t="shared" si="5"/>
        <v>0</v>
      </c>
      <c r="R27" s="98">
        <f t="shared" si="5"/>
        <v>0</v>
      </c>
      <c r="S27" s="98">
        <f t="shared" si="5"/>
        <v>0</v>
      </c>
      <c r="T27" s="99">
        <f t="shared" si="5"/>
        <v>0</v>
      </c>
    </row>
    <row r="28" spans="1:29" ht="15.75" thickBot="1" x14ac:dyDescent="0.3">
      <c r="B28" s="221" t="s">
        <v>36</v>
      </c>
      <c r="C28" s="222">
        <f t="shared" ref="C28:E28" si="8">SUM(C19:C26)</f>
        <v>0</v>
      </c>
      <c r="D28" s="101">
        <f t="shared" si="8"/>
        <v>0</v>
      </c>
      <c r="E28" s="101">
        <f t="shared" si="8"/>
        <v>0</v>
      </c>
      <c r="F28" s="101">
        <f>SUM(F19:F27)</f>
        <v>210.60040777142973</v>
      </c>
      <c r="G28" s="101">
        <f t="shared" ref="G28:L28" si="9">SUM(G19:G27)</f>
        <v>212.48100939759073</v>
      </c>
      <c r="H28" s="101">
        <f t="shared" si="9"/>
        <v>241.54362517511299</v>
      </c>
      <c r="I28" s="101">
        <f t="shared" si="9"/>
        <v>250.21293150792275</v>
      </c>
      <c r="J28" s="101">
        <f t="shared" si="9"/>
        <v>250.05478622223706</v>
      </c>
      <c r="K28" s="101">
        <f t="shared" si="9"/>
        <v>253.28609640441189</v>
      </c>
      <c r="L28" s="223">
        <f t="shared" si="9"/>
        <v>256.33753615168092</v>
      </c>
      <c r="M28" s="2"/>
      <c r="N28" s="102">
        <f>+SUM(N19:N27)</f>
        <v>256.83692625544768</v>
      </c>
      <c r="O28" s="103">
        <f t="shared" ref="O28:T28" si="10">+SUM(O19:O27)</f>
        <v>259.13040681555373</v>
      </c>
      <c r="P28" s="103">
        <f t="shared" si="10"/>
        <v>262.46017965655608</v>
      </c>
      <c r="Q28" s="103">
        <f t="shared" si="10"/>
        <v>271.88020759543213</v>
      </c>
      <c r="R28" s="103">
        <f t="shared" si="10"/>
        <v>271.70836766356547</v>
      </c>
      <c r="S28" s="103">
        <f t="shared" si="10"/>
        <v>275.21949427816702</v>
      </c>
      <c r="T28" s="104">
        <f t="shared" si="10"/>
        <v>278.5351745148065</v>
      </c>
    </row>
    <row r="29" spans="1:29" ht="15.75" thickBo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AA29" s="2"/>
      <c r="AB29" s="2"/>
      <c r="AC29" s="2"/>
    </row>
    <row r="30" spans="1:29" s="46" customFormat="1" ht="16.5" thickBot="1" x14ac:dyDescent="0.3">
      <c r="A30" s="1"/>
      <c r="B30" s="42" t="s">
        <v>37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3"/>
      <c r="V30" s="3"/>
      <c r="W30" s="3"/>
      <c r="X30" s="3"/>
      <c r="Y30" s="3"/>
      <c r="Z30" s="3"/>
    </row>
    <row r="31" spans="1:29" x14ac:dyDescent="0.25">
      <c r="B31" s="105"/>
      <c r="C31" s="272" t="s">
        <v>38</v>
      </c>
      <c r="D31" s="273"/>
      <c r="E31" s="273"/>
      <c r="F31" s="273"/>
      <c r="G31" s="273"/>
      <c r="H31" s="273"/>
      <c r="I31" s="273"/>
      <c r="J31" s="273"/>
      <c r="K31" s="273"/>
      <c r="L31" s="274"/>
      <c r="M31" s="2"/>
      <c r="N31" s="269" t="s">
        <v>24</v>
      </c>
      <c r="O31" s="270"/>
      <c r="P31" s="270"/>
      <c r="Q31" s="270"/>
      <c r="R31" s="270"/>
      <c r="S31" s="270"/>
      <c r="T31" s="271"/>
    </row>
    <row r="32" spans="1:29" ht="15.75" thickBot="1" x14ac:dyDescent="0.3">
      <c r="B32" s="105"/>
      <c r="C32" s="250" t="s">
        <v>25</v>
      </c>
      <c r="D32" s="251"/>
      <c r="E32" s="251"/>
      <c r="F32" s="251"/>
      <c r="G32" s="252"/>
      <c r="H32" s="253" t="s">
        <v>26</v>
      </c>
      <c r="I32" s="254"/>
      <c r="J32" s="254"/>
      <c r="K32" s="254"/>
      <c r="L32" s="255"/>
      <c r="M32" s="2"/>
      <c r="N32" s="256" t="s">
        <v>25</v>
      </c>
      <c r="O32" s="257"/>
      <c r="P32" s="258" t="s">
        <v>26</v>
      </c>
      <c r="Q32" s="259"/>
      <c r="R32" s="259"/>
      <c r="S32" s="259"/>
      <c r="T32" s="260"/>
    </row>
    <row r="33" spans="1:286" ht="15.75" thickBot="1" x14ac:dyDescent="0.3">
      <c r="B33" s="106"/>
      <c r="C33" s="48" t="s">
        <v>5</v>
      </c>
      <c r="D33" s="49" t="s">
        <v>6</v>
      </c>
      <c r="E33" s="49" t="s">
        <v>7</v>
      </c>
      <c r="F33" s="49" t="s">
        <v>8</v>
      </c>
      <c r="G33" s="50" t="s">
        <v>9</v>
      </c>
      <c r="H33" s="51" t="s">
        <v>10</v>
      </c>
      <c r="I33" s="52" t="s">
        <v>11</v>
      </c>
      <c r="J33" s="52" t="s">
        <v>12</v>
      </c>
      <c r="K33" s="52" t="s">
        <v>13</v>
      </c>
      <c r="L33" s="53" t="s">
        <v>14</v>
      </c>
      <c r="M33" s="2"/>
      <c r="N33" s="54" t="str">
        <f>dms_PRCP_BaseYear</f>
        <v>2013-14</v>
      </c>
      <c r="O33" s="55" t="s">
        <v>9</v>
      </c>
      <c r="P33" s="56" t="s">
        <v>10</v>
      </c>
      <c r="Q33" s="56" t="s">
        <v>11</v>
      </c>
      <c r="R33" s="56" t="s">
        <v>12</v>
      </c>
      <c r="S33" s="56" t="s">
        <v>13</v>
      </c>
      <c r="T33" s="57" t="s">
        <v>14</v>
      </c>
    </row>
    <row r="34" spans="1:286" x14ac:dyDescent="0.25">
      <c r="B34" s="107" t="s">
        <v>39</v>
      </c>
      <c r="C34" s="108"/>
      <c r="D34" s="59"/>
      <c r="E34" s="59"/>
      <c r="F34" s="59">
        <f>236.772</f>
        <v>236.77199999999999</v>
      </c>
      <c r="G34" s="60">
        <f>250.859</f>
        <v>250.85900000000001</v>
      </c>
      <c r="H34" s="61">
        <f>214.415889649997</f>
        <v>214.41588964999701</v>
      </c>
      <c r="I34" s="62">
        <f>250.710310625698</f>
        <v>250.71031062569801</v>
      </c>
      <c r="J34" s="62">
        <f>251.215744443481</f>
        <v>251.21574444348099</v>
      </c>
      <c r="K34" s="243">
        <v>264.44393527</v>
      </c>
      <c r="L34" s="109"/>
      <c r="M34" s="2"/>
      <c r="N34" s="110">
        <f>+LOOKUP(dms_PRCP_BaseYear,C$33:G$33,C34:G34)/LOOKUP(dms_PRCP_BaseYear,C$4:N$4,C$8:N$8)*(1+LOOKUP(dms_PRCP_BaseYear,C$4:N$4,C$7:N$7))^0.5</f>
        <v>265.07093573408275</v>
      </c>
      <c r="O34" s="111">
        <f>+G34/I$8*(1+I$7)^0.5</f>
        <v>274.6336699737289</v>
      </c>
      <c r="P34" s="112">
        <f>+H34/J$8*(1+J$7)^0.5</f>
        <v>231.80037143768868</v>
      </c>
      <c r="Q34" s="113">
        <f>+I34/K$8*(1+K$7)^0.5</f>
        <v>267.09132210516657</v>
      </c>
      <c r="R34" s="113">
        <f>+J34/L$8*(1+L$7)^0.5</f>
        <v>262.3675550629377</v>
      </c>
      <c r="S34" s="114">
        <f>+K34/M$8*(1+M$7)^0.5</f>
        <v>271.20628614518824</v>
      </c>
      <c r="T34" s="115"/>
    </row>
    <row r="35" spans="1:286" x14ac:dyDescent="0.25">
      <c r="B35" s="116" t="s">
        <v>40</v>
      </c>
      <c r="C35" s="117"/>
      <c r="D35" s="70"/>
      <c r="E35" s="70"/>
      <c r="F35" s="70"/>
      <c r="G35" s="118"/>
      <c r="H35" s="117"/>
      <c r="I35" s="70"/>
      <c r="J35" s="70"/>
      <c r="K35" s="240"/>
      <c r="L35" s="109"/>
      <c r="M35" s="2"/>
      <c r="N35" s="73"/>
      <c r="O35" s="74"/>
      <c r="P35" s="75"/>
      <c r="Q35" s="76"/>
      <c r="R35" s="76"/>
      <c r="S35" s="74"/>
      <c r="T35" s="119"/>
    </row>
    <row r="36" spans="1:286" x14ac:dyDescent="0.25">
      <c r="B36" s="120" t="str">
        <f>B21</f>
        <v>Debt raising costs</v>
      </c>
      <c r="C36" s="121"/>
      <c r="D36" s="80"/>
      <c r="E36" s="80"/>
      <c r="F36" s="81">
        <v>-1.877</v>
      </c>
      <c r="G36" s="82">
        <v>-1.8680000000000001</v>
      </c>
      <c r="H36" s="83"/>
      <c r="I36" s="84"/>
      <c r="J36" s="84"/>
      <c r="K36" s="241">
        <v>0</v>
      </c>
      <c r="L36" s="109"/>
      <c r="M36" s="2"/>
      <c r="N36" s="122">
        <f t="shared" ref="N36:N41" si="11">+LOOKUP(dms_PRCP_BaseYear,C$33:G$33,C36:G36)/LOOKUP(dms_PRCP_BaseYear,C$4:N$4,C$8:N$8)*(1+LOOKUP(dms_PRCP_BaseYear,C$4:N$4,C$7:N$7))^0.5</f>
        <v>-2.1013386142486161</v>
      </c>
      <c r="O36" s="123">
        <f t="shared" ref="O36:S41" si="12">G36/I$8*(1+I$7)^0.5</f>
        <v>-2.0450360382163906</v>
      </c>
      <c r="P36" s="124">
        <f t="shared" si="12"/>
        <v>0</v>
      </c>
      <c r="Q36" s="124">
        <f t="shared" si="12"/>
        <v>0</v>
      </c>
      <c r="R36" s="124">
        <f t="shared" si="12"/>
        <v>0</v>
      </c>
      <c r="S36" s="125">
        <f t="shared" si="12"/>
        <v>0</v>
      </c>
      <c r="T36" s="119"/>
    </row>
    <row r="37" spans="1:286" x14ac:dyDescent="0.25">
      <c r="B37" s="120" t="str">
        <f>B22</f>
        <v>Self insurance</v>
      </c>
      <c r="C37" s="121"/>
      <c r="D37" s="80"/>
      <c r="E37" s="90"/>
      <c r="F37" s="80">
        <v>-4.9850000000000003</v>
      </c>
      <c r="G37" s="94">
        <v>-0.68700000000000006</v>
      </c>
      <c r="H37" s="83"/>
      <c r="I37" s="84"/>
      <c r="J37" s="84"/>
      <c r="K37" s="241">
        <v>0</v>
      </c>
      <c r="L37" s="109"/>
      <c r="M37" s="2"/>
      <c r="N37" s="122">
        <f t="shared" si="11"/>
        <v>-5.5808060692750949</v>
      </c>
      <c r="O37" s="123">
        <f t="shared" si="12"/>
        <v>-0.75210907829478613</v>
      </c>
      <c r="P37" s="124">
        <f t="shared" si="12"/>
        <v>0</v>
      </c>
      <c r="Q37" s="124">
        <f t="shared" si="12"/>
        <v>0</v>
      </c>
      <c r="R37" s="124">
        <f t="shared" si="12"/>
        <v>0</v>
      </c>
      <c r="S37" s="125">
        <f t="shared" si="12"/>
        <v>0</v>
      </c>
      <c r="T37" s="119"/>
    </row>
    <row r="38" spans="1:286" ht="15" customHeight="1" x14ac:dyDescent="0.25">
      <c r="B38" s="126" t="str">
        <f>B23</f>
        <v>Insurance</v>
      </c>
      <c r="C38" s="121"/>
      <c r="D38" s="80"/>
      <c r="E38" s="80"/>
      <c r="F38" s="80"/>
      <c r="G38" s="94"/>
      <c r="H38" s="83"/>
      <c r="I38" s="84"/>
      <c r="J38" s="84"/>
      <c r="K38" s="241">
        <v>0</v>
      </c>
      <c r="L38" s="109"/>
      <c r="M38" s="2"/>
      <c r="N38" s="122">
        <f t="shared" si="11"/>
        <v>0</v>
      </c>
      <c r="O38" s="123">
        <f t="shared" si="12"/>
        <v>0</v>
      </c>
      <c r="P38" s="124">
        <f t="shared" si="12"/>
        <v>0</v>
      </c>
      <c r="Q38" s="124">
        <f t="shared" si="12"/>
        <v>0</v>
      </c>
      <c r="R38" s="124">
        <f t="shared" si="12"/>
        <v>0</v>
      </c>
      <c r="S38" s="125">
        <f t="shared" si="12"/>
        <v>0</v>
      </c>
      <c r="T38" s="119"/>
      <c r="V38" s="279" t="s">
        <v>41</v>
      </c>
      <c r="W38" s="280"/>
    </row>
    <row r="39" spans="1:286" ht="15" customHeight="1" x14ac:dyDescent="0.25">
      <c r="B39" s="120" t="s">
        <v>42</v>
      </c>
      <c r="C39" s="121"/>
      <c r="D39" s="80"/>
      <c r="E39" s="80"/>
      <c r="F39" s="80">
        <v>-1.4330000000000001</v>
      </c>
      <c r="G39" s="94">
        <v>-1.7769999999999999</v>
      </c>
      <c r="H39" s="83"/>
      <c r="I39" s="84"/>
      <c r="J39" s="84"/>
      <c r="K39" s="241">
        <v>0</v>
      </c>
      <c r="L39" s="109"/>
      <c r="M39" s="2"/>
      <c r="N39" s="245">
        <f t="shared" si="11"/>
        <v>-1.6042718349591194</v>
      </c>
      <c r="O39" s="246">
        <f t="shared" ref="O39" si="13">G39/I$8*(1+I$7)^0.5</f>
        <v>-1.9454116916009239</v>
      </c>
      <c r="P39" s="124"/>
      <c r="Q39" s="124"/>
      <c r="R39" s="124"/>
      <c r="S39" s="125"/>
      <c r="T39" s="119"/>
      <c r="V39" s="281"/>
      <c r="W39" s="282"/>
    </row>
    <row r="40" spans="1:286" ht="15" customHeight="1" x14ac:dyDescent="0.25">
      <c r="B40" s="127" t="s">
        <v>43</v>
      </c>
      <c r="C40" s="121"/>
      <c r="D40" s="80"/>
      <c r="E40" s="80"/>
      <c r="F40" s="80"/>
      <c r="G40" s="94"/>
      <c r="H40" s="83"/>
      <c r="I40" s="84"/>
      <c r="J40" s="84"/>
      <c r="K40" s="241">
        <v>0</v>
      </c>
      <c r="L40" s="109"/>
      <c r="M40" s="2"/>
      <c r="N40" s="122">
        <f t="shared" si="11"/>
        <v>0</v>
      </c>
      <c r="O40" s="123">
        <f t="shared" si="12"/>
        <v>0</v>
      </c>
      <c r="P40" s="124">
        <f t="shared" si="12"/>
        <v>0</v>
      </c>
      <c r="Q40" s="124">
        <f t="shared" si="12"/>
        <v>0</v>
      </c>
      <c r="R40" s="124">
        <f t="shared" si="12"/>
        <v>0</v>
      </c>
      <c r="S40" s="125">
        <f t="shared" si="12"/>
        <v>0</v>
      </c>
      <c r="T40" s="119"/>
      <c r="V40" s="281"/>
      <c r="W40" s="282"/>
    </row>
    <row r="41" spans="1:286" ht="15" customHeight="1" x14ac:dyDescent="0.25">
      <c r="B41" s="127" t="s">
        <v>44</v>
      </c>
      <c r="C41" s="121"/>
      <c r="D41" s="80"/>
      <c r="E41" s="90"/>
      <c r="F41" s="80">
        <v>0.25389419944868785</v>
      </c>
      <c r="G41" s="94">
        <v>-8.7552224221209425</v>
      </c>
      <c r="H41" s="83">
        <v>2.2118897820257875</v>
      </c>
      <c r="I41" s="84">
        <v>2.3547025169396028</v>
      </c>
      <c r="J41" s="84">
        <v>1.0231850786193002</v>
      </c>
      <c r="K41" s="242">
        <v>-6.1862317456463796</v>
      </c>
      <c r="L41" s="109"/>
      <c r="M41" s="2"/>
      <c r="N41" s="122">
        <f t="shared" si="11"/>
        <v>0.28423957657712706</v>
      </c>
      <c r="O41" s="123">
        <f t="shared" si="12"/>
        <v>-9.5849814645811158</v>
      </c>
      <c r="P41" s="124">
        <f t="shared" si="12"/>
        <v>2.3912261068419043</v>
      </c>
      <c r="Q41" s="124">
        <f t="shared" si="12"/>
        <v>2.5085550205101814</v>
      </c>
      <c r="R41" s="124">
        <f t="shared" si="12"/>
        <v>1.0686056642226978</v>
      </c>
      <c r="S41" s="125">
        <f t="shared" si="12"/>
        <v>-6.3444258430703826</v>
      </c>
      <c r="T41" s="119"/>
      <c r="V41" s="281"/>
      <c r="W41" s="282"/>
    </row>
    <row r="42" spans="1:286" ht="15.75" customHeight="1" thickBot="1" x14ac:dyDescent="0.3">
      <c r="B42" s="128" t="s">
        <v>45</v>
      </c>
      <c r="C42" s="121"/>
      <c r="D42" s="80"/>
      <c r="E42" s="80"/>
      <c r="F42" s="59"/>
      <c r="G42" s="60"/>
      <c r="H42" s="61"/>
      <c r="I42" s="62"/>
      <c r="J42" s="62"/>
      <c r="K42" s="129"/>
      <c r="L42" s="247"/>
      <c r="M42" s="2"/>
      <c r="N42" s="130"/>
      <c r="O42" s="131"/>
      <c r="P42" s="132"/>
      <c r="Q42" s="132"/>
      <c r="R42" s="132"/>
      <c r="S42" s="133"/>
      <c r="T42" s="248"/>
      <c r="V42" s="281"/>
      <c r="W42" s="282"/>
    </row>
    <row r="43" spans="1:286" s="140" customFormat="1" ht="15.75" customHeight="1" thickBot="1" x14ac:dyDescent="0.3">
      <c r="A43" s="1"/>
      <c r="B43" s="134" t="s">
        <v>46</v>
      </c>
      <c r="C43" s="100">
        <f t="shared" ref="C43:K43" si="14">SUM(C34:C42)</f>
        <v>0</v>
      </c>
      <c r="D43" s="100">
        <f t="shared" si="14"/>
        <v>0</v>
      </c>
      <c r="E43" s="100">
        <f t="shared" si="14"/>
        <v>0</v>
      </c>
      <c r="F43" s="100">
        <f t="shared" si="14"/>
        <v>228.73089419944867</v>
      </c>
      <c r="G43" s="100">
        <f t="shared" si="14"/>
        <v>237.77177757787908</v>
      </c>
      <c r="H43" s="103">
        <f t="shared" si="14"/>
        <v>216.62777943202281</v>
      </c>
      <c r="I43" s="103">
        <f t="shared" si="14"/>
        <v>253.06501314263761</v>
      </c>
      <c r="J43" s="103">
        <f t="shared" si="14"/>
        <v>252.23892952210028</v>
      </c>
      <c r="K43" s="103">
        <f t="shared" si="14"/>
        <v>258.25770352435364</v>
      </c>
      <c r="L43" s="135"/>
      <c r="M43" s="2"/>
      <c r="N43" s="136">
        <f t="shared" ref="N43:S43" si="15">N34+SUM(N36:N42)</f>
        <v>256.06875879217705</v>
      </c>
      <c r="O43" s="137">
        <f t="shared" si="15"/>
        <v>260.30613170103567</v>
      </c>
      <c r="P43" s="137">
        <f t="shared" si="15"/>
        <v>234.19159754453059</v>
      </c>
      <c r="Q43" s="137">
        <f t="shared" si="15"/>
        <v>269.59987712567676</v>
      </c>
      <c r="R43" s="137">
        <f t="shared" si="15"/>
        <v>263.43616072716037</v>
      </c>
      <c r="S43" s="137">
        <f t="shared" si="15"/>
        <v>264.86186030211786</v>
      </c>
      <c r="T43" s="138">
        <f>(T28-(LOOKUP(U43,P18:T18,P28:T28)-LOOKUP(U43,P33:T33,P43:T43)))+U44+T42</f>
        <v>268.17754053875734</v>
      </c>
      <c r="U43" s="139" t="s">
        <v>13</v>
      </c>
      <c r="V43" s="283"/>
      <c r="W43" s="284"/>
      <c r="X43" s="3"/>
      <c r="Y43" s="3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</row>
    <row r="44" spans="1:286" customFormat="1" ht="15.75" thickBo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41"/>
      <c r="V44" s="142" t="s">
        <v>47</v>
      </c>
      <c r="X44" s="3"/>
      <c r="Y44" s="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</row>
    <row r="45" spans="1:286" customFormat="1" x14ac:dyDescent="0.25">
      <c r="A45" s="2"/>
      <c r="B45" s="2"/>
      <c r="C45" s="2"/>
      <c r="D45" s="2"/>
      <c r="E45" s="3"/>
      <c r="F45" s="160"/>
      <c r="G45" s="160"/>
      <c r="H45" s="160"/>
      <c r="I45" s="160"/>
      <c r="J45" s="16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</row>
    <row r="46" spans="1:286" customFormat="1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</row>
    <row r="47" spans="1:286" s="147" customFormat="1" ht="18.75" thickBot="1" x14ac:dyDescent="0.25">
      <c r="A47" s="2"/>
      <c r="B47" s="2"/>
      <c r="C47" s="2"/>
      <c r="D47" s="2"/>
      <c r="E47" s="2"/>
      <c r="F47" s="249"/>
      <c r="G47" s="2"/>
      <c r="H47" s="2"/>
      <c r="I47" s="2"/>
      <c r="J47" s="2"/>
      <c r="K47" s="2"/>
      <c r="L47" s="2"/>
      <c r="M47" s="2"/>
      <c r="N47" s="143" t="s">
        <v>48</v>
      </c>
      <c r="O47" s="144"/>
      <c r="P47" s="145"/>
      <c r="Q47" s="144"/>
      <c r="R47" s="144"/>
      <c r="S47" s="144"/>
      <c r="T47" s="146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</row>
    <row r="48" spans="1:286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48"/>
      <c r="O48" s="149"/>
      <c r="P48" s="150">
        <f>(P28-P43)-(O28-O43)+IF(N18=O18,O28-O43,N28-N43)</f>
        <v>30.212474460778054</v>
      </c>
      <c r="Q48" s="151">
        <f>(Q28-Q43)-(P28-P43)</f>
        <v>-25.988251642270114</v>
      </c>
      <c r="R48" s="151">
        <f>(R28-R43)-(Q28-Q43)</f>
        <v>5.9918764666497282</v>
      </c>
      <c r="S48" s="151">
        <f>(S28-S43)-(R28-R43)</f>
        <v>2.0854270396440597</v>
      </c>
      <c r="T48" s="152">
        <f>(T28-T43)-(S28-S43)</f>
        <v>0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</row>
    <row r="49" spans="1:286" ht="23.25" customHeight="1" thickBot="1" x14ac:dyDescent="0.3">
      <c r="A49" s="2"/>
      <c r="B49" s="2"/>
      <c r="C49" s="2"/>
      <c r="D49" s="2"/>
      <c r="E49" s="2"/>
      <c r="F49" s="15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86" s="147" customFormat="1" ht="18.75" thickBot="1" x14ac:dyDescent="0.3">
      <c r="A50" s="2"/>
      <c r="B50" s="2"/>
      <c r="C50" s="2"/>
      <c r="D50" s="2"/>
      <c r="E50" s="2"/>
      <c r="F50" s="154"/>
      <c r="G50" s="154"/>
      <c r="H50" s="154"/>
      <c r="I50" s="154"/>
      <c r="J50" s="154"/>
      <c r="K50" s="2"/>
      <c r="L50" s="2"/>
      <c r="M50" s="2"/>
      <c r="N50" s="155" t="s">
        <v>49</v>
      </c>
      <c r="O50" s="156"/>
      <c r="P50" s="144"/>
      <c r="Q50" s="144"/>
      <c r="R50" s="144"/>
      <c r="S50" s="144"/>
      <c r="T50" s="144"/>
      <c r="U50" s="144"/>
      <c r="V50" s="144"/>
      <c r="W50" s="144"/>
      <c r="X50" s="144"/>
      <c r="Y50" s="157"/>
      <c r="Z50" s="158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</row>
    <row r="51" spans="1:286" ht="30" customHeight="1" x14ac:dyDescent="0.25">
      <c r="C51" s="159"/>
      <c r="D51" s="159"/>
      <c r="E51" s="159"/>
      <c r="F51" s="160"/>
      <c r="G51" s="160"/>
      <c r="H51" s="47"/>
      <c r="I51" s="47"/>
      <c r="J51" s="161"/>
      <c r="K51" s="47"/>
      <c r="L51" s="47"/>
      <c r="M51" s="2"/>
      <c r="N51" s="162"/>
      <c r="O51" s="163"/>
      <c r="P51" s="285" t="s">
        <v>26</v>
      </c>
      <c r="Q51" s="286"/>
      <c r="R51" s="286"/>
      <c r="S51" s="286"/>
      <c r="T51" s="286"/>
      <c r="U51" s="287" t="s">
        <v>50</v>
      </c>
      <c r="V51" s="288"/>
      <c r="W51" s="288"/>
      <c r="X51" s="288"/>
      <c r="Y51" s="288"/>
      <c r="Z51" s="164"/>
    </row>
    <row r="52" spans="1:286" x14ac:dyDescent="0.25">
      <c r="C52" s="159"/>
      <c r="D52" s="159"/>
      <c r="E52" s="159"/>
      <c r="F52" s="160"/>
      <c r="G52" s="160"/>
      <c r="H52" s="47"/>
      <c r="I52" s="47"/>
      <c r="J52" s="47"/>
      <c r="K52" s="47"/>
      <c r="L52" s="47"/>
      <c r="M52" s="2"/>
      <c r="N52" s="165"/>
      <c r="O52" s="166"/>
      <c r="P52" s="167" t="s">
        <v>51</v>
      </c>
      <c r="Q52" s="168"/>
      <c r="R52" s="168"/>
      <c r="S52" s="168"/>
      <c r="T52" s="168"/>
      <c r="U52" s="168"/>
      <c r="V52" s="168"/>
      <c r="W52" s="169"/>
      <c r="X52" s="170"/>
      <c r="Y52" s="171"/>
      <c r="Z52" s="172"/>
    </row>
    <row r="53" spans="1:286" ht="15.75" thickBot="1" x14ac:dyDescent="0.3">
      <c r="C53" s="159"/>
      <c r="D53" s="159"/>
      <c r="E53" s="159"/>
      <c r="F53" s="159"/>
      <c r="G53" s="47"/>
      <c r="H53" s="47"/>
      <c r="I53" s="47"/>
      <c r="J53" s="47"/>
      <c r="K53" s="47"/>
      <c r="L53" s="47"/>
      <c r="M53" s="2"/>
      <c r="N53" s="165"/>
      <c r="O53" s="166"/>
      <c r="P53" s="173" t="s">
        <v>10</v>
      </c>
      <c r="Q53" s="174" t="s">
        <v>11</v>
      </c>
      <c r="R53" s="174" t="s">
        <v>12</v>
      </c>
      <c r="S53" s="174" t="s">
        <v>13</v>
      </c>
      <c r="T53" s="174" t="s">
        <v>14</v>
      </c>
      <c r="U53" s="175" t="s">
        <v>52</v>
      </c>
      <c r="V53" s="175" t="s">
        <v>53</v>
      </c>
      <c r="W53" s="175" t="s">
        <v>54</v>
      </c>
      <c r="X53" s="175" t="s">
        <v>55</v>
      </c>
      <c r="Y53" s="175" t="s">
        <v>56</v>
      </c>
      <c r="Z53" s="176" t="s">
        <v>57</v>
      </c>
    </row>
    <row r="54" spans="1:286" ht="15.75" thickBot="1" x14ac:dyDescent="0.3">
      <c r="B54" s="47"/>
      <c r="C54" s="2"/>
      <c r="D54" s="2"/>
      <c r="E54" s="2"/>
      <c r="F54" s="2"/>
      <c r="G54" s="2"/>
      <c r="H54" s="47"/>
      <c r="I54" s="47"/>
      <c r="J54" s="47"/>
      <c r="K54" s="47"/>
      <c r="L54" s="47"/>
      <c r="M54" s="47"/>
      <c r="N54" s="289" t="s">
        <v>10</v>
      </c>
      <c r="O54" s="290"/>
      <c r="P54" s="177"/>
      <c r="Q54" s="178">
        <f>$P$48</f>
        <v>30.212474460778054</v>
      </c>
      <c r="R54" s="179">
        <f>$P$48</f>
        <v>30.212474460778054</v>
      </c>
      <c r="S54" s="180">
        <f>$P$48</f>
        <v>30.212474460778054</v>
      </c>
      <c r="T54" s="179">
        <f>$P$48</f>
        <v>30.212474460778054</v>
      </c>
      <c r="U54" s="181">
        <f>$P$48</f>
        <v>30.212474460778054</v>
      </c>
      <c r="V54" s="182"/>
      <c r="W54" s="182"/>
      <c r="X54" s="182"/>
      <c r="Y54" s="182"/>
      <c r="Z54" s="183"/>
    </row>
    <row r="55" spans="1:286" ht="15.75" thickBo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75" t="s">
        <v>11</v>
      </c>
      <c r="O55" s="276"/>
      <c r="P55" s="177"/>
      <c r="Q55" s="177"/>
      <c r="R55" s="184">
        <f>$Q$48</f>
        <v>-25.988251642270114</v>
      </c>
      <c r="S55" s="185">
        <f>$Q$48</f>
        <v>-25.988251642270114</v>
      </c>
      <c r="T55" s="186">
        <f>$Q$48</f>
        <v>-25.988251642270114</v>
      </c>
      <c r="U55" s="185">
        <f>$Q$48</f>
        <v>-25.988251642270114</v>
      </c>
      <c r="V55" s="181">
        <f>$Q$48</f>
        <v>-25.988251642270114</v>
      </c>
      <c r="W55" s="182"/>
      <c r="X55" s="182"/>
      <c r="Y55" s="182"/>
      <c r="Z55" s="183"/>
    </row>
    <row r="56" spans="1:286" ht="15.75" thickBo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75" t="s">
        <v>12</v>
      </c>
      <c r="O56" s="276"/>
      <c r="P56" s="182"/>
      <c r="Q56" s="182"/>
      <c r="R56" s="177"/>
      <c r="S56" s="187">
        <f>$R$48</f>
        <v>5.9918764666497282</v>
      </c>
      <c r="T56" s="186">
        <f>$R$48</f>
        <v>5.9918764666497282</v>
      </c>
      <c r="U56" s="185">
        <f>$R$48</f>
        <v>5.9918764666497282</v>
      </c>
      <c r="V56" s="186">
        <f>$R$48</f>
        <v>5.9918764666497282</v>
      </c>
      <c r="W56" s="188">
        <f>$R$48</f>
        <v>5.9918764666497282</v>
      </c>
      <c r="X56" s="189"/>
      <c r="Y56" s="182"/>
      <c r="Z56" s="183"/>
    </row>
    <row r="57" spans="1:286" ht="15.75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75" t="s">
        <v>13</v>
      </c>
      <c r="O57" s="276"/>
      <c r="P57" s="182"/>
      <c r="Q57" s="182"/>
      <c r="R57" s="182"/>
      <c r="S57" s="177"/>
      <c r="T57" s="184">
        <f>$S$48</f>
        <v>2.0854270396440597</v>
      </c>
      <c r="U57" s="186">
        <f>$S$48</f>
        <v>2.0854270396440597</v>
      </c>
      <c r="V57" s="190">
        <f>$S$48</f>
        <v>2.0854270396440597</v>
      </c>
      <c r="W57" s="185">
        <f>$S$48</f>
        <v>2.0854270396440597</v>
      </c>
      <c r="X57" s="191">
        <f>$S$48</f>
        <v>2.0854270396440597</v>
      </c>
      <c r="Y57" s="189"/>
      <c r="Z57" s="183"/>
    </row>
    <row r="58" spans="1:286" ht="15.75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77" t="s">
        <v>14</v>
      </c>
      <c r="O58" s="278"/>
      <c r="P58" s="192"/>
      <c r="Q58" s="192"/>
      <c r="R58" s="182"/>
      <c r="S58" s="192"/>
      <c r="T58" s="177"/>
      <c r="U58" s="187">
        <f>+$T$48</f>
        <v>0</v>
      </c>
      <c r="V58" s="193">
        <f>+$T$48</f>
        <v>0</v>
      </c>
      <c r="W58" s="194">
        <f>+$T$48</f>
        <v>0</v>
      </c>
      <c r="X58" s="195">
        <f>+$T$48</f>
        <v>0</v>
      </c>
      <c r="Y58" s="196">
        <f>+$T$48</f>
        <v>0</v>
      </c>
      <c r="Z58" s="183"/>
    </row>
    <row r="59" spans="1:286" s="140" customFormat="1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97" t="s">
        <v>58</v>
      </c>
      <c r="O59" s="198"/>
      <c r="P59" s="199"/>
      <c r="Q59" s="199"/>
      <c r="R59" s="199"/>
      <c r="S59" s="199"/>
      <c r="T59" s="200"/>
      <c r="U59" s="201">
        <f>+SUM(U54:U58)</f>
        <v>12.301526324801728</v>
      </c>
      <c r="V59" s="202">
        <f>+SUM(V55:V58)</f>
        <v>-17.910948135976327</v>
      </c>
      <c r="W59" s="203">
        <f>+SUM(W56:W58)</f>
        <v>8.0773035062937879</v>
      </c>
      <c r="X59" s="204">
        <f>+SUM(X57:X58)</f>
        <v>2.0854270396440597</v>
      </c>
      <c r="Y59" s="204">
        <f>+SUM(Y58)</f>
        <v>0</v>
      </c>
      <c r="Z59" s="205">
        <f>+SUM(U59:Y59)</f>
        <v>4.5533087347632488</v>
      </c>
    </row>
    <row r="60" spans="1:286" ht="15.75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06"/>
      <c r="O60" s="206"/>
      <c r="P60" s="206"/>
      <c r="Q60" s="206"/>
      <c r="R60" s="206"/>
      <c r="S60" s="206"/>
      <c r="T60" s="206"/>
      <c r="U60" s="207"/>
      <c r="V60" s="207"/>
      <c r="W60" s="207"/>
      <c r="X60" s="207"/>
      <c r="Y60" s="207"/>
      <c r="Z60" s="208"/>
    </row>
    <row r="61" spans="1:286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09" t="s">
        <v>59</v>
      </c>
      <c r="O61" s="210"/>
      <c r="P61" s="211"/>
      <c r="Q61" s="211"/>
      <c r="R61" s="211"/>
      <c r="S61" s="211"/>
      <c r="T61" s="212"/>
      <c r="U61" s="213">
        <f>U59</f>
        <v>12.301526324801728</v>
      </c>
      <c r="V61" s="213">
        <f>V59</f>
        <v>-17.910948135976327</v>
      </c>
      <c r="W61" s="213">
        <f>W59</f>
        <v>8.0773035062937879</v>
      </c>
      <c r="X61" s="214">
        <f>X59</f>
        <v>2.0854270396440597</v>
      </c>
      <c r="Y61" s="214">
        <f>Y59</f>
        <v>0</v>
      </c>
      <c r="Z61" s="205">
        <f>+SUM(U61:Y61)</f>
        <v>4.5533087347632488</v>
      </c>
    </row>
    <row r="62" spans="1:28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mergeCells count="23">
    <mergeCell ref="N57:O57"/>
    <mergeCell ref="N58:O58"/>
    <mergeCell ref="V38:W43"/>
    <mergeCell ref="P51:T51"/>
    <mergeCell ref="U51:Y51"/>
    <mergeCell ref="N54:O54"/>
    <mergeCell ref="N55:O55"/>
    <mergeCell ref="N56:O56"/>
    <mergeCell ref="C31:L31"/>
    <mergeCell ref="N31:T31"/>
    <mergeCell ref="C32:G32"/>
    <mergeCell ref="H32:L32"/>
    <mergeCell ref="N32:O32"/>
    <mergeCell ref="P32:T32"/>
    <mergeCell ref="C17:G17"/>
    <mergeCell ref="H17:L17"/>
    <mergeCell ref="N17:O17"/>
    <mergeCell ref="P17:T17"/>
    <mergeCell ref="C3:L3"/>
    <mergeCell ref="M3:N3"/>
    <mergeCell ref="C16:G16"/>
    <mergeCell ref="H16:L16"/>
    <mergeCell ref="N16:T16"/>
  </mergeCells>
  <conditionalFormatting sqref="F19 F34 F21 F25 F23 F36:F42">
    <cfRule type="expression" dxfId="10" priority="11">
      <formula>dms_PRCP_BaseYear=PRCP_y4</formula>
    </cfRule>
  </conditionalFormatting>
  <conditionalFormatting sqref="E19 E34 E36:E42 E21:E25">
    <cfRule type="expression" dxfId="9" priority="10">
      <formula>dms_PRCP_BaseYear=PRCP_y3</formula>
    </cfRule>
  </conditionalFormatting>
  <conditionalFormatting sqref="D19 D34 D36:D42 D21:D25">
    <cfRule type="expression" dxfId="8" priority="9">
      <formula>dms_PRCP_BaseYear=PRCP_y2</formula>
    </cfRule>
  </conditionalFormatting>
  <conditionalFormatting sqref="C19 C34 C36:C42 C21:C25">
    <cfRule type="expression" dxfId="7" priority="8">
      <formula>dms_PRCP_BaseYear=PRCP_y1</formula>
    </cfRule>
  </conditionalFormatting>
  <conditionalFormatting sqref="F24">
    <cfRule type="expression" dxfId="6" priority="7">
      <formula>dms_PRCP_BaseYear=PRCP_y4</formula>
    </cfRule>
  </conditionalFormatting>
  <conditionalFormatting sqref="F26">
    <cfRule type="expression" dxfId="5" priority="6">
      <formula>dms_PRCP_BaseYear=PRCP_y4</formula>
    </cfRule>
  </conditionalFormatting>
  <conditionalFormatting sqref="E26:E27">
    <cfRule type="expression" dxfId="4" priority="5">
      <formula>dms_PRCP_BaseYear=PRCP_y3</formula>
    </cfRule>
  </conditionalFormatting>
  <conditionalFormatting sqref="D26:D27">
    <cfRule type="expression" dxfId="3" priority="4">
      <formula>dms_PRCP_BaseYear=PRCP_y2</formula>
    </cfRule>
  </conditionalFormatting>
  <conditionalFormatting sqref="C26:C27">
    <cfRule type="expression" dxfId="2" priority="3">
      <formula>dms_PRCP_BaseYear=PRCP_y1</formula>
    </cfRule>
  </conditionalFormatting>
  <conditionalFormatting sqref="F22">
    <cfRule type="expression" dxfId="1" priority="2">
      <formula>dms_PRCP_BaseYear=PRCP_y4</formula>
    </cfRule>
  </conditionalFormatting>
  <conditionalFormatting sqref="F27">
    <cfRule type="expression" dxfId="0" priority="1">
      <formula>dms_PRCP_BaseYear=PRCP_y4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_x0020_Date xmlns="d866604c-23ed-4c44-9ea3-e161b33dcfd5" xsi:nil="true"/>
    <Description0 xmlns="d866604c-23ed-4c44-9ea3-e161b33dcfd5" xsi:nil="true"/>
    <Key_x0020_Document xmlns="d866604c-23ed-4c44-9ea3-e161b33dcfd5">false</Key_x0020_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9FD446D96554E93733D7FAC024BF4" ma:contentTypeVersion="13" ma:contentTypeDescription="Create a new document." ma:contentTypeScope="" ma:versionID="6563aa90e939647651e3a1f1d9110eb6">
  <xsd:schema xmlns:xsd="http://www.w3.org/2001/XMLSchema" xmlns:xs="http://www.w3.org/2001/XMLSchema" xmlns:p="http://schemas.microsoft.com/office/2006/metadata/properties" xmlns:ns2="14d20574-58b9-414e-ad4d-49aba50cd5eb" xmlns:ns3="d866604c-23ed-4c44-9ea3-e161b33dcfd5" targetNamespace="http://schemas.microsoft.com/office/2006/metadata/properties" ma:root="true" ma:fieldsID="95011ec09040d28715bca3c509f13840" ns2:_="" ns3:_="">
    <xsd:import namespace="14d20574-58b9-414e-ad4d-49aba50cd5eb"/>
    <xsd:import namespace="d866604c-23ed-4c44-9ea3-e161b33dc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escription0" minOccurs="0"/>
                <xsd:element ref="ns3:Key_x0020_Document" minOccurs="0"/>
                <xsd:element ref="ns3:Event_x0020_Dat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20574-58b9-414e-ad4d-49aba50cd5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604c-23ed-4c44-9ea3-e161b33dc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Key_x0020_Document" ma:index="13" nillable="true" ma:displayName="Key Document" ma:default="0" ma:indexed="true" ma:internalName="Key_x0020_Document">
      <xsd:simpleType>
        <xsd:restriction base="dms:Boolean"/>
      </xsd:simpleType>
    </xsd:element>
    <xsd:element name="Event_x0020_Date" ma:index="14" nillable="true" ma:displayName="Event Date" ma:format="DateOnly" ma:internalName="Event_x0020_Date">
      <xsd:simpleType>
        <xsd:restriction base="dms:DateTim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87F1D-E35C-4ECB-B1C5-001BCC60797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4d20574-58b9-414e-ad4d-49aba50cd5eb"/>
    <ds:schemaRef ds:uri="http://purl.org/dc/terms/"/>
    <ds:schemaRef ds:uri="d866604c-23ed-4c44-9ea3-e161b33dcfd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BCB408-B49E-447C-9508-D0A96E213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B007B-538E-438B-BAEA-42B3459EE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20574-58b9-414e-ad4d-49aba50cd5eb"/>
    <ds:schemaRef ds:uri="d866604c-23ed-4c44-9ea3-e161b33dc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SAPN Changes</vt:lpstr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Craig</dc:creator>
  <cp:lastModifiedBy>Paige Jury</cp:lastModifiedBy>
  <dcterms:created xsi:type="dcterms:W3CDTF">2019-09-19T02:10:14Z</dcterms:created>
  <dcterms:modified xsi:type="dcterms:W3CDTF">2019-12-09T04:36:54Z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0x0101002A19FD446D96554E93733D7FAC024BF4</vt:lpwstr>
  </property>
</Properties>
</file>